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queryTables/queryTable1.xml" ContentType="application/vnd.openxmlformats-officedocument.spreadsheetml.queryTable+xml"/>
  <Override PartName="/xl/queryTables/queryTable2.xml" ContentType="application/vnd.openxmlformats-officedocument.spreadsheetml.queryTable+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filterPrivacy="1" codeName="ThisWorkbook" defaultThemeVersion="124226"/>
  <xr:revisionPtr revIDLastSave="0" documentId="13_ncr:1_{34BF5A3C-BA8A-4C8A-8299-E9A02E4F29A3}" xr6:coauthVersionLast="47" xr6:coauthVersionMax="47" xr10:uidLastSave="{00000000-0000-0000-0000-000000000000}"/>
  <bookViews>
    <workbookView xWindow="-13230" yWindow="-16320" windowWidth="29040" windowHeight="15720" tabRatio="787" xr2:uid="{00000000-000D-0000-FFFF-FFFF00000000}"/>
  </bookViews>
  <sheets>
    <sheet name="ヒアリングシート（記入例あり）" sheetId="40" r:id="rId1"/>
    <sheet name="簡易評価（グラフ）" sheetId="38" r:id="rId2"/>
    <sheet name="物質リスト" sheetId="26" r:id="rId3"/>
    <sheet name="代表物質リスト" sheetId="21" r:id="rId4"/>
    <sheet name="技術リスト" sheetId="43" r:id="rId5"/>
    <sheet name="ヒアリングデータと技術DBとのスコアリング" sheetId="18" r:id="rId6"/>
    <sheet name="計算シート" sheetId="41" state="hidden" r:id="rId7"/>
  </sheets>
  <definedNames>
    <definedName name="_xlnm._FilterDatabase" localSheetId="0" hidden="1">'ヒアリングシート（記入例あり）'!$B$2:$F$27</definedName>
    <definedName name="_xlnm._FilterDatabase" localSheetId="4" hidden="1">技術リスト!$B$5:$BC$49</definedName>
    <definedName name="_xlnm._FilterDatabase" localSheetId="2" hidden="1">物質リスト!$A$1:$DT$627</definedName>
    <definedName name="ExternalData_1" localSheetId="2">物質リスト!$A$1:$E$627</definedName>
    <definedName name="ExternalData_2" localSheetId="2">物質リスト!$A$1:$E$627</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2" i="26" l="1"/>
  <c r="F3" i="26"/>
  <c r="F4" i="26"/>
  <c r="F5" i="26"/>
  <c r="F6" i="26"/>
  <c r="F7" i="26"/>
  <c r="F8" i="26"/>
  <c r="F9" i="26"/>
  <c r="F10" i="26"/>
  <c r="F11" i="26"/>
  <c r="F12" i="26"/>
  <c r="F13" i="26"/>
  <c r="F14" i="26"/>
  <c r="F15" i="26"/>
  <c r="F16" i="26"/>
  <c r="F17" i="26"/>
  <c r="F18" i="26"/>
  <c r="F19" i="26"/>
  <c r="F20" i="26"/>
  <c r="F21" i="26"/>
  <c r="F22" i="26"/>
  <c r="F23" i="26"/>
  <c r="F24" i="26"/>
  <c r="F25" i="26"/>
  <c r="F26" i="26"/>
  <c r="F27" i="26"/>
  <c r="F28" i="26"/>
  <c r="F29" i="26"/>
  <c r="F30" i="26"/>
  <c r="F31" i="26"/>
  <c r="F32" i="26"/>
  <c r="F33" i="26"/>
  <c r="F34" i="26"/>
  <c r="F35" i="26"/>
  <c r="F36" i="26"/>
  <c r="F37" i="26"/>
  <c r="F38" i="26"/>
  <c r="F39" i="26"/>
  <c r="F40" i="26"/>
  <c r="F41" i="26"/>
  <c r="F42" i="26"/>
  <c r="F43" i="26"/>
  <c r="F44" i="26"/>
  <c r="F45" i="26"/>
  <c r="F46" i="26"/>
  <c r="F47" i="26"/>
  <c r="F48" i="26"/>
  <c r="F49" i="26"/>
  <c r="F50" i="26"/>
  <c r="F51" i="26"/>
  <c r="F52" i="26"/>
  <c r="F53" i="26"/>
  <c r="F54" i="26"/>
  <c r="F55" i="26"/>
  <c r="F56" i="26"/>
  <c r="F57" i="26"/>
  <c r="F58" i="26"/>
  <c r="F59" i="26"/>
  <c r="F60" i="26"/>
  <c r="F61" i="26"/>
  <c r="F62" i="26"/>
  <c r="F63" i="26"/>
  <c r="F64" i="26"/>
  <c r="F65" i="26"/>
  <c r="F66" i="26"/>
  <c r="F67" i="26"/>
  <c r="F68" i="26"/>
  <c r="F69" i="26"/>
  <c r="F70" i="26"/>
  <c r="F71" i="26"/>
  <c r="F72" i="26"/>
  <c r="F73" i="26"/>
  <c r="F74" i="26"/>
  <c r="F75" i="26"/>
  <c r="F76" i="26"/>
  <c r="F77" i="26"/>
  <c r="F78" i="26"/>
  <c r="F79" i="26"/>
  <c r="F80" i="26"/>
  <c r="F81" i="26"/>
  <c r="F82" i="26"/>
  <c r="F83" i="26"/>
  <c r="F84" i="26"/>
  <c r="F85" i="26"/>
  <c r="F86" i="26"/>
  <c r="F87" i="26"/>
  <c r="F88" i="26"/>
  <c r="F89" i="26"/>
  <c r="F90" i="26"/>
  <c r="F91" i="26"/>
  <c r="F92" i="26"/>
  <c r="F93" i="26"/>
  <c r="F94" i="26"/>
  <c r="F95" i="26"/>
  <c r="F96" i="26"/>
  <c r="F97" i="26"/>
  <c r="F98" i="26"/>
  <c r="F99" i="26"/>
  <c r="F100" i="26"/>
  <c r="F101" i="26"/>
  <c r="F102" i="26"/>
  <c r="F103" i="26"/>
  <c r="F104" i="26"/>
  <c r="F105" i="26"/>
  <c r="F106" i="26"/>
  <c r="F107" i="26"/>
  <c r="F108" i="26"/>
  <c r="F109" i="26"/>
  <c r="F110" i="26"/>
  <c r="F111" i="26"/>
  <c r="F112" i="26"/>
  <c r="F113" i="26"/>
  <c r="F114" i="26"/>
  <c r="F115" i="26"/>
  <c r="F116" i="26"/>
  <c r="F117" i="26"/>
  <c r="F118" i="26"/>
  <c r="F119" i="26"/>
  <c r="F120" i="26"/>
  <c r="F121" i="26"/>
  <c r="F122" i="26"/>
  <c r="F123" i="26"/>
  <c r="F124" i="26"/>
  <c r="F125" i="26"/>
  <c r="F126" i="26"/>
  <c r="F127" i="26"/>
  <c r="F128" i="26"/>
  <c r="F129" i="26"/>
  <c r="F130" i="26"/>
  <c r="F131" i="26"/>
  <c r="F132" i="26"/>
  <c r="F133" i="26"/>
  <c r="F134" i="26"/>
  <c r="F135" i="26"/>
  <c r="F136" i="26"/>
  <c r="F137" i="26"/>
  <c r="F138" i="26"/>
  <c r="F139" i="26"/>
  <c r="F140" i="26"/>
  <c r="F141" i="26"/>
  <c r="F142" i="26"/>
  <c r="F143" i="26"/>
  <c r="F144" i="26"/>
  <c r="F145" i="26"/>
  <c r="F146" i="26"/>
  <c r="F147" i="26"/>
  <c r="F148" i="26"/>
  <c r="F149" i="26"/>
  <c r="F150" i="26"/>
  <c r="F151" i="26"/>
  <c r="F152" i="26"/>
  <c r="F153" i="26"/>
  <c r="F154" i="26"/>
  <c r="F155" i="26"/>
  <c r="F156" i="26"/>
  <c r="F157" i="26"/>
  <c r="F158" i="26"/>
  <c r="F159" i="26"/>
  <c r="F160" i="26"/>
  <c r="F161" i="26"/>
  <c r="F162" i="26"/>
  <c r="F163" i="26"/>
  <c r="F164" i="26"/>
  <c r="F165" i="26"/>
  <c r="F166" i="26"/>
  <c r="F167" i="26"/>
  <c r="F168" i="26"/>
  <c r="F169" i="26"/>
  <c r="F170" i="26"/>
  <c r="F171" i="26"/>
  <c r="F172" i="26"/>
  <c r="F173" i="26"/>
  <c r="F174" i="26"/>
  <c r="F175" i="26"/>
  <c r="F176" i="26"/>
  <c r="F177" i="26"/>
  <c r="F178" i="26"/>
  <c r="F179" i="26"/>
  <c r="F180" i="26"/>
  <c r="F181" i="26"/>
  <c r="F182" i="26"/>
  <c r="F183" i="26"/>
  <c r="F184" i="26"/>
  <c r="F185" i="26"/>
  <c r="F186" i="26"/>
  <c r="F187" i="26"/>
  <c r="F188" i="26"/>
  <c r="F189" i="26"/>
  <c r="F190" i="26"/>
  <c r="F191" i="26"/>
  <c r="F192" i="26"/>
  <c r="F193" i="26"/>
  <c r="F194" i="26"/>
  <c r="F195" i="26"/>
  <c r="F196" i="26"/>
  <c r="F197" i="26"/>
  <c r="F198" i="26"/>
  <c r="F199" i="26"/>
  <c r="F200" i="26"/>
  <c r="F201" i="26"/>
  <c r="F202" i="26"/>
  <c r="F203" i="26"/>
  <c r="F204" i="26"/>
  <c r="F205" i="26"/>
  <c r="F206" i="26"/>
  <c r="F207" i="26"/>
  <c r="F208" i="26"/>
  <c r="F209" i="26"/>
  <c r="F210" i="26"/>
  <c r="F211" i="26"/>
  <c r="F212" i="26"/>
  <c r="F213" i="26"/>
  <c r="F214" i="26"/>
  <c r="F215" i="26"/>
  <c r="F216" i="26"/>
  <c r="F217" i="26"/>
  <c r="F218" i="26"/>
  <c r="F219" i="26"/>
  <c r="F220" i="26"/>
  <c r="F221" i="26"/>
  <c r="F222" i="26"/>
  <c r="F223" i="26"/>
  <c r="F224" i="26"/>
  <c r="F225" i="26"/>
  <c r="F226" i="26"/>
  <c r="F227" i="26"/>
  <c r="F228" i="26"/>
  <c r="F229" i="26"/>
  <c r="F230" i="26"/>
  <c r="F231" i="26"/>
  <c r="F232" i="26"/>
  <c r="F233" i="26"/>
  <c r="F234" i="26"/>
  <c r="F235" i="26"/>
  <c r="F236" i="26"/>
  <c r="F237" i="26"/>
  <c r="F238" i="26"/>
  <c r="F239" i="26"/>
  <c r="F240" i="26"/>
  <c r="F241" i="26"/>
  <c r="F242" i="26"/>
  <c r="F243" i="26"/>
  <c r="F244" i="26"/>
  <c r="F245" i="26"/>
  <c r="F246" i="26"/>
  <c r="F247" i="26"/>
  <c r="F248" i="26"/>
  <c r="F249" i="26"/>
  <c r="F250" i="26"/>
  <c r="F251" i="26"/>
  <c r="F252" i="26"/>
  <c r="F253" i="26"/>
  <c r="F254" i="26"/>
  <c r="F255" i="26"/>
  <c r="F256" i="26"/>
  <c r="F257" i="26"/>
  <c r="F258" i="26"/>
  <c r="F259" i="26"/>
  <c r="F260" i="26"/>
  <c r="F261" i="26"/>
  <c r="F262" i="26"/>
  <c r="F263" i="26"/>
  <c r="F264" i="26"/>
  <c r="F265" i="26"/>
  <c r="F266" i="26"/>
  <c r="F267" i="26"/>
  <c r="F268" i="26"/>
  <c r="F269" i="26"/>
  <c r="F270" i="26"/>
  <c r="F271" i="26"/>
  <c r="F272" i="26"/>
  <c r="F273" i="26"/>
  <c r="F274" i="26"/>
  <c r="F275" i="26"/>
  <c r="F276" i="26"/>
  <c r="F277" i="26"/>
  <c r="F278" i="26"/>
  <c r="F279" i="26"/>
  <c r="F280" i="26"/>
  <c r="F281" i="26"/>
  <c r="F282" i="26"/>
  <c r="F283" i="26"/>
  <c r="F284" i="26"/>
  <c r="F285" i="26"/>
  <c r="F286" i="26"/>
  <c r="F287" i="26"/>
  <c r="F288" i="26"/>
  <c r="F289" i="26"/>
  <c r="F290" i="26"/>
  <c r="F291" i="26"/>
  <c r="F292" i="26"/>
  <c r="F293" i="26"/>
  <c r="F294" i="26"/>
  <c r="F295" i="26"/>
  <c r="F296" i="26"/>
  <c r="F297" i="26"/>
  <c r="F298" i="26"/>
  <c r="F299" i="26"/>
  <c r="F300" i="26"/>
  <c r="F301" i="26"/>
  <c r="F302" i="26"/>
  <c r="F303" i="26"/>
  <c r="F304" i="26"/>
  <c r="F305" i="26"/>
  <c r="F306" i="26"/>
  <c r="F307" i="26"/>
  <c r="F308" i="26"/>
  <c r="F309" i="26"/>
  <c r="F310" i="26"/>
  <c r="F311" i="26"/>
  <c r="F312" i="26"/>
  <c r="F313" i="26"/>
  <c r="F314" i="26"/>
  <c r="F315" i="26"/>
  <c r="F316" i="26"/>
  <c r="F317" i="26"/>
  <c r="F318" i="26"/>
  <c r="F319" i="26"/>
  <c r="F320" i="26"/>
  <c r="F321" i="26"/>
  <c r="F322" i="26"/>
  <c r="F323" i="26"/>
  <c r="F324" i="26"/>
  <c r="F325" i="26"/>
  <c r="F326" i="26"/>
  <c r="F327" i="26"/>
  <c r="F328" i="26"/>
  <c r="F329" i="26"/>
  <c r="F330" i="26"/>
  <c r="F331" i="26"/>
  <c r="F332" i="26"/>
  <c r="F333" i="26"/>
  <c r="F334" i="26"/>
  <c r="F335" i="26"/>
  <c r="F336" i="26"/>
  <c r="F337" i="26"/>
  <c r="F338" i="26"/>
  <c r="F339" i="26"/>
  <c r="F340" i="26"/>
  <c r="F341" i="26"/>
  <c r="F342" i="26"/>
  <c r="F343" i="26"/>
  <c r="F344" i="26"/>
  <c r="F345" i="26"/>
  <c r="F346" i="26"/>
  <c r="F347" i="26"/>
  <c r="F348" i="26"/>
  <c r="F349" i="26"/>
  <c r="F350" i="26"/>
  <c r="F351" i="26"/>
  <c r="F352" i="26"/>
  <c r="F353" i="26"/>
  <c r="F354" i="26"/>
  <c r="F355" i="26"/>
  <c r="F356" i="26"/>
  <c r="F357" i="26"/>
  <c r="F358" i="26"/>
  <c r="F359" i="26"/>
  <c r="F360" i="26"/>
  <c r="F361" i="26"/>
  <c r="F362" i="26"/>
  <c r="F363" i="26"/>
  <c r="F364" i="26"/>
  <c r="F365" i="26"/>
  <c r="F366" i="26"/>
  <c r="F367" i="26"/>
  <c r="F368" i="26"/>
  <c r="F369" i="26"/>
  <c r="F370" i="26"/>
  <c r="F371" i="26"/>
  <c r="F372" i="26"/>
  <c r="F373" i="26"/>
  <c r="F374" i="26"/>
  <c r="F375" i="26"/>
  <c r="F376" i="26"/>
  <c r="F377" i="26"/>
  <c r="F378" i="26"/>
  <c r="F379" i="26"/>
  <c r="F380" i="26"/>
  <c r="F381" i="26"/>
  <c r="F382" i="26"/>
  <c r="F383" i="26"/>
  <c r="F384" i="26"/>
  <c r="F385" i="26"/>
  <c r="F386" i="26"/>
  <c r="F387" i="26"/>
  <c r="F388" i="26"/>
  <c r="F389" i="26"/>
  <c r="F390" i="26"/>
  <c r="F391" i="26"/>
  <c r="F392" i="26"/>
  <c r="F393" i="26"/>
  <c r="F394" i="26"/>
  <c r="F395" i="26"/>
  <c r="F396" i="26"/>
  <c r="F397" i="26"/>
  <c r="F398" i="26"/>
  <c r="F399" i="26"/>
  <c r="F400" i="26"/>
  <c r="F401" i="26"/>
  <c r="F402" i="26"/>
  <c r="F403" i="26"/>
  <c r="F404" i="26"/>
  <c r="F405" i="26"/>
  <c r="F406" i="26"/>
  <c r="F407" i="26"/>
  <c r="F408" i="26"/>
  <c r="F409" i="26"/>
  <c r="F410" i="26"/>
  <c r="F411" i="26"/>
  <c r="F412" i="26"/>
  <c r="F413" i="26"/>
  <c r="F414" i="26"/>
  <c r="F415" i="26"/>
  <c r="F416" i="26"/>
  <c r="F417" i="26"/>
  <c r="F418" i="26"/>
  <c r="F419" i="26"/>
  <c r="F420" i="26"/>
  <c r="F421" i="26"/>
  <c r="F422" i="26"/>
  <c r="F423" i="26"/>
  <c r="F424" i="26"/>
  <c r="F425" i="26"/>
  <c r="F426" i="26"/>
  <c r="F427" i="26"/>
  <c r="F428" i="26"/>
  <c r="F429" i="26"/>
  <c r="F430" i="26"/>
  <c r="F431" i="26"/>
  <c r="F432" i="26"/>
  <c r="F433" i="26"/>
  <c r="F434" i="26"/>
  <c r="F435" i="26"/>
  <c r="F436" i="26"/>
  <c r="F437" i="26"/>
  <c r="F438" i="26"/>
  <c r="F439" i="26"/>
  <c r="F440" i="26"/>
  <c r="F441" i="26"/>
  <c r="F442" i="26"/>
  <c r="F443" i="26"/>
  <c r="F444" i="26"/>
  <c r="F445" i="26"/>
  <c r="F446" i="26"/>
  <c r="F447" i="26"/>
  <c r="F448" i="26"/>
  <c r="F449" i="26"/>
  <c r="F450" i="26"/>
  <c r="F451" i="26"/>
  <c r="F452" i="26"/>
  <c r="F453" i="26"/>
  <c r="F454" i="26"/>
  <c r="F455" i="26"/>
  <c r="F456" i="26"/>
  <c r="F457" i="26"/>
  <c r="F458" i="26"/>
  <c r="F459" i="26"/>
  <c r="F460" i="26"/>
  <c r="F461" i="26"/>
  <c r="F462" i="26"/>
  <c r="F463" i="26"/>
  <c r="F464" i="26"/>
  <c r="F465" i="26"/>
  <c r="F466" i="26"/>
  <c r="F467" i="26"/>
  <c r="F468" i="26"/>
  <c r="F469" i="26"/>
  <c r="F470" i="26"/>
  <c r="F471" i="26"/>
  <c r="F472" i="26"/>
  <c r="F473" i="26"/>
  <c r="F474" i="26"/>
  <c r="F475" i="26"/>
  <c r="F476" i="26"/>
  <c r="F477" i="26"/>
  <c r="F478" i="26"/>
  <c r="F479" i="26"/>
  <c r="F480" i="26"/>
  <c r="F481" i="26"/>
  <c r="F482" i="26"/>
  <c r="F483" i="26"/>
  <c r="F484" i="26"/>
  <c r="F485" i="26"/>
  <c r="F486" i="26"/>
  <c r="F487" i="26"/>
  <c r="F488" i="26"/>
  <c r="F489" i="26"/>
  <c r="F490" i="26"/>
  <c r="F491" i="26"/>
  <c r="F492" i="26"/>
  <c r="F493" i="26"/>
  <c r="F494" i="26"/>
  <c r="F495" i="26"/>
  <c r="F496" i="26"/>
  <c r="F497" i="26"/>
  <c r="F498" i="26"/>
  <c r="F499" i="26"/>
  <c r="F500" i="26"/>
  <c r="F501" i="26"/>
  <c r="F502" i="26"/>
  <c r="F503" i="26"/>
  <c r="F504" i="26"/>
  <c r="F505" i="26"/>
  <c r="F506" i="26"/>
  <c r="F507" i="26"/>
  <c r="F508" i="26"/>
  <c r="F509" i="26"/>
  <c r="F510" i="26"/>
  <c r="F511" i="26"/>
  <c r="F512" i="26"/>
  <c r="F513" i="26"/>
  <c r="F514" i="26"/>
  <c r="F515" i="26"/>
  <c r="F516" i="26"/>
  <c r="F517" i="26"/>
  <c r="F518" i="26"/>
  <c r="F519" i="26"/>
  <c r="F520" i="26"/>
  <c r="F521" i="26"/>
  <c r="F522" i="26"/>
  <c r="F523" i="26"/>
  <c r="F524" i="26"/>
  <c r="F525" i="26"/>
  <c r="F526" i="26"/>
  <c r="F527" i="26"/>
  <c r="F528" i="26"/>
  <c r="F529" i="26"/>
  <c r="F530" i="26"/>
  <c r="F531" i="26"/>
  <c r="F532" i="26"/>
  <c r="F533" i="26"/>
  <c r="F534" i="26"/>
  <c r="F535" i="26"/>
  <c r="F536" i="26"/>
  <c r="F537" i="26"/>
  <c r="F538" i="26"/>
  <c r="F539" i="26"/>
  <c r="F540" i="26"/>
  <c r="F541" i="26"/>
  <c r="F542" i="26"/>
  <c r="F543" i="26"/>
  <c r="F544" i="26"/>
  <c r="F545" i="26"/>
  <c r="F546" i="26"/>
  <c r="F547" i="26"/>
  <c r="F548" i="26"/>
  <c r="F549" i="26"/>
  <c r="F550" i="26"/>
  <c r="F551" i="26"/>
  <c r="F552" i="26"/>
  <c r="F553" i="26"/>
  <c r="F554" i="26"/>
  <c r="F555" i="26"/>
  <c r="F556" i="26"/>
  <c r="F557" i="26"/>
  <c r="F558" i="26"/>
  <c r="F559" i="26"/>
  <c r="F560" i="26"/>
  <c r="F561" i="26"/>
  <c r="F562" i="26"/>
  <c r="F563" i="26"/>
  <c r="F564" i="26"/>
  <c r="F565" i="26"/>
  <c r="F566" i="26"/>
  <c r="F567" i="26"/>
  <c r="F568" i="26"/>
  <c r="F569" i="26"/>
  <c r="F570" i="26"/>
  <c r="F571" i="26"/>
  <c r="F572" i="26"/>
  <c r="F573" i="26"/>
  <c r="F574" i="26"/>
  <c r="F575" i="26"/>
  <c r="F576" i="26"/>
  <c r="F577" i="26"/>
  <c r="F578" i="26"/>
  <c r="F579" i="26"/>
  <c r="F580" i="26"/>
  <c r="F581" i="26"/>
  <c r="F582" i="26"/>
  <c r="F583" i="26"/>
  <c r="F584" i="26"/>
  <c r="F585" i="26"/>
  <c r="F586" i="26"/>
  <c r="F587" i="26"/>
  <c r="F588" i="26"/>
  <c r="F589" i="26"/>
  <c r="F590" i="26"/>
  <c r="F591" i="26"/>
  <c r="F592" i="26"/>
  <c r="F593" i="26"/>
  <c r="F594" i="26"/>
  <c r="F595" i="26"/>
  <c r="F596" i="26"/>
  <c r="F597" i="26"/>
  <c r="F598" i="26"/>
  <c r="F599" i="26"/>
  <c r="F600" i="26"/>
  <c r="F601" i="26"/>
  <c r="F602" i="26"/>
  <c r="F603" i="26"/>
  <c r="F604" i="26"/>
  <c r="F605" i="26"/>
  <c r="F606" i="26"/>
  <c r="F607" i="26"/>
  <c r="F608" i="26"/>
  <c r="F609" i="26"/>
  <c r="F610" i="26"/>
  <c r="F611" i="26"/>
  <c r="F612" i="26"/>
  <c r="F613" i="26"/>
  <c r="F614" i="26"/>
  <c r="F615" i="26"/>
  <c r="F616" i="26"/>
  <c r="F617" i="26"/>
  <c r="F618" i="26"/>
  <c r="F619" i="26"/>
  <c r="F620" i="26"/>
  <c r="F621" i="26"/>
  <c r="F622" i="26"/>
  <c r="F623" i="26"/>
  <c r="F624" i="26"/>
  <c r="F625" i="26"/>
  <c r="F626" i="26"/>
  <c r="F627" i="26"/>
  <c r="H6" i="43"/>
  <c r="M6" i="43"/>
  <c r="T6" i="43"/>
  <c r="AC6" i="43"/>
  <c r="AK6" i="43"/>
  <c r="H7" i="43"/>
  <c r="M7" i="43"/>
  <c r="T7" i="43"/>
  <c r="AC7" i="43"/>
  <c r="AK7" i="43"/>
  <c r="H8" i="43"/>
  <c r="M8" i="43"/>
  <c r="T8" i="43"/>
  <c r="AC8" i="43"/>
  <c r="AK8" i="43"/>
  <c r="H9" i="43"/>
  <c r="M9" i="43"/>
  <c r="T9" i="43"/>
  <c r="AC9" i="43"/>
  <c r="AK9" i="43"/>
  <c r="H10" i="43"/>
  <c r="M10" i="43"/>
  <c r="T10" i="43"/>
  <c r="AC10" i="43"/>
  <c r="AK10" i="43"/>
  <c r="H11" i="43"/>
  <c r="M11" i="43"/>
  <c r="T11" i="43"/>
  <c r="AC11" i="43"/>
  <c r="AK11" i="43"/>
  <c r="H12" i="43"/>
  <c r="M12" i="43"/>
  <c r="T12" i="43"/>
  <c r="AC12" i="43"/>
  <c r="AK12" i="43"/>
  <c r="H13" i="43"/>
  <c r="M13" i="43"/>
  <c r="T13" i="43"/>
  <c r="AC13" i="43"/>
  <c r="AK13" i="43"/>
  <c r="H14" i="43"/>
  <c r="M14" i="43"/>
  <c r="T14" i="43"/>
  <c r="AC14" i="43"/>
  <c r="AK14" i="43"/>
  <c r="H15" i="43"/>
  <c r="M15" i="43"/>
  <c r="T15" i="43"/>
  <c r="AC15" i="43"/>
  <c r="AK15" i="43"/>
  <c r="H16" i="43"/>
  <c r="M16" i="43"/>
  <c r="T16" i="43"/>
  <c r="AC16" i="43"/>
  <c r="AK16" i="43"/>
  <c r="H17" i="43"/>
  <c r="M17" i="43"/>
  <c r="T17" i="43"/>
  <c r="AC17" i="43"/>
  <c r="AK17" i="43"/>
  <c r="H18" i="43"/>
  <c r="M18" i="43"/>
  <c r="T18" i="43"/>
  <c r="AC18" i="43"/>
  <c r="AK18" i="43"/>
  <c r="H19" i="43"/>
  <c r="M19" i="43"/>
  <c r="T19" i="43"/>
  <c r="AC19" i="43"/>
  <c r="AK19" i="43"/>
  <c r="H20" i="43"/>
  <c r="M20" i="43"/>
  <c r="T20" i="43"/>
  <c r="AC20" i="43"/>
  <c r="AK20" i="43"/>
  <c r="H21" i="43"/>
  <c r="M21" i="43"/>
  <c r="T21" i="43"/>
  <c r="AC21" i="43"/>
  <c r="AK21" i="43"/>
  <c r="H22" i="43"/>
  <c r="M22" i="43"/>
  <c r="T22" i="43"/>
  <c r="AC22" i="43"/>
  <c r="AK22" i="43"/>
  <c r="H23" i="43"/>
  <c r="M23" i="43"/>
  <c r="T23" i="43"/>
  <c r="AC23" i="43"/>
  <c r="AK23" i="43"/>
  <c r="H24" i="43"/>
  <c r="M24" i="43"/>
  <c r="T24" i="43"/>
  <c r="AC24" i="43"/>
  <c r="AK24" i="43"/>
  <c r="H25" i="43"/>
  <c r="M25" i="43"/>
  <c r="T25" i="43"/>
  <c r="AC25" i="43"/>
  <c r="AK25" i="43"/>
  <c r="H26" i="43"/>
  <c r="M26" i="43"/>
  <c r="T26" i="43"/>
  <c r="AC26" i="43"/>
  <c r="AK26" i="43"/>
  <c r="H27" i="43"/>
  <c r="M27" i="43"/>
  <c r="T27" i="43"/>
  <c r="AC27" i="43"/>
  <c r="AK27" i="43"/>
  <c r="H28" i="43"/>
  <c r="M28" i="43"/>
  <c r="T28" i="43"/>
  <c r="AC28" i="43"/>
  <c r="AK28" i="43"/>
  <c r="H29" i="43"/>
  <c r="M29" i="43"/>
  <c r="T29" i="43"/>
  <c r="AC29" i="43"/>
  <c r="AK29" i="43"/>
  <c r="H30" i="43"/>
  <c r="M30" i="43"/>
  <c r="T30" i="43"/>
  <c r="AC30" i="43"/>
  <c r="AK30" i="43"/>
  <c r="H31" i="43"/>
  <c r="M31" i="43"/>
  <c r="T31" i="43"/>
  <c r="AC31" i="43"/>
  <c r="AK31" i="43"/>
  <c r="H32" i="43"/>
  <c r="M32" i="43"/>
  <c r="T32" i="43"/>
  <c r="AC32" i="43"/>
  <c r="AK32" i="43"/>
  <c r="H33" i="43"/>
  <c r="M33" i="43"/>
  <c r="T33" i="43"/>
  <c r="AC33" i="43"/>
  <c r="AK33" i="43"/>
  <c r="H34" i="43"/>
  <c r="M34" i="43"/>
  <c r="T34" i="43"/>
  <c r="AC34" i="43"/>
  <c r="AK34" i="43"/>
  <c r="H35" i="43"/>
  <c r="M35" i="43"/>
  <c r="T35" i="43"/>
  <c r="AC35" i="43"/>
  <c r="AK35" i="43"/>
  <c r="H36" i="43"/>
  <c r="M36" i="43"/>
  <c r="T36" i="43"/>
  <c r="AC36" i="43"/>
  <c r="AK36" i="43"/>
  <c r="H37" i="43"/>
  <c r="M37" i="43"/>
  <c r="T37" i="43"/>
  <c r="AC37" i="43"/>
  <c r="AK37" i="43"/>
  <c r="H38" i="43"/>
  <c r="M38" i="43"/>
  <c r="T38" i="43"/>
  <c r="AC38" i="43"/>
  <c r="AK38" i="43"/>
  <c r="H39" i="43"/>
  <c r="M39" i="43"/>
  <c r="T39" i="43"/>
  <c r="AC39" i="43"/>
  <c r="AK39" i="43"/>
  <c r="H40" i="43"/>
  <c r="M40" i="43"/>
  <c r="T40" i="43"/>
  <c r="AC40" i="43"/>
  <c r="AK40" i="43"/>
  <c r="H41" i="43"/>
  <c r="M41" i="43"/>
  <c r="T41" i="43"/>
  <c r="AC41" i="43"/>
  <c r="AK41" i="43"/>
  <c r="H42" i="43"/>
  <c r="M42" i="43"/>
  <c r="T42" i="43"/>
  <c r="AC42" i="43"/>
  <c r="AK42" i="43"/>
  <c r="H43" i="43"/>
  <c r="M43" i="43"/>
  <c r="T43" i="43"/>
  <c r="AC43" i="43"/>
  <c r="AK43" i="43"/>
  <c r="H44" i="43"/>
  <c r="M44" i="43"/>
  <c r="T44" i="43"/>
  <c r="AC44" i="43"/>
  <c r="AK44" i="43"/>
  <c r="H45" i="43"/>
  <c r="M45" i="43"/>
  <c r="T45" i="43"/>
  <c r="AC45" i="43"/>
  <c r="AK45" i="43"/>
  <c r="H46" i="43"/>
  <c r="M46" i="43"/>
  <c r="T46" i="43"/>
  <c r="AC46" i="43"/>
  <c r="AK46" i="43"/>
  <c r="H47" i="43"/>
  <c r="M47" i="43"/>
  <c r="T47" i="43"/>
  <c r="AC47" i="43"/>
  <c r="AK47" i="43"/>
  <c r="H48" i="43"/>
  <c r="M48" i="43"/>
  <c r="T48" i="43"/>
  <c r="AC48" i="43"/>
  <c r="AK48" i="43"/>
  <c r="H49" i="43"/>
  <c r="M49" i="43"/>
  <c r="T49" i="43"/>
  <c r="AC49" i="43"/>
  <c r="AK49" i="43"/>
  <c r="F2" i="41"/>
  <c r="E4" i="21"/>
  <c r="D5" i="43"/>
  <c r="E5" i="21"/>
  <c r="E5" i="43"/>
  <c r="E6" i="21"/>
  <c r="F5" i="43"/>
  <c r="E7" i="21"/>
  <c r="G5" i="43"/>
  <c r="E8" i="21"/>
  <c r="I5" i="43"/>
  <c r="E9" i="21"/>
  <c r="J5" i="43"/>
  <c r="E10" i="21"/>
  <c r="K5" i="43"/>
  <c r="E11" i="21"/>
  <c r="L5" i="43"/>
  <c r="E12" i="21"/>
  <c r="N5" i="43"/>
  <c r="E13" i="21"/>
  <c r="O5" i="43"/>
  <c r="E14" i="21"/>
  <c r="P5" i="43"/>
  <c r="E15" i="21"/>
  <c r="Q5" i="43"/>
  <c r="E16" i="21"/>
  <c r="R5" i="43"/>
  <c r="E17" i="21"/>
  <c r="S5" i="43"/>
  <c r="E18" i="21"/>
  <c r="U5" i="43"/>
  <c r="E19" i="21"/>
  <c r="V5" i="43"/>
  <c r="E20" i="21"/>
  <c r="W5" i="43"/>
  <c r="E21" i="21"/>
  <c r="X5" i="43"/>
  <c r="E22" i="21"/>
  <c r="Y5" i="43"/>
  <c r="E23" i="21"/>
  <c r="Z5" i="43"/>
  <c r="E24" i="21"/>
  <c r="AA5" i="43"/>
  <c r="E25" i="21"/>
  <c r="AB5" i="43"/>
  <c r="E26" i="21"/>
  <c r="AD5" i="43"/>
  <c r="E27" i="21"/>
  <c r="AE5" i="43"/>
  <c r="E28" i="21"/>
  <c r="AF5" i="43"/>
  <c r="E29" i="21"/>
  <c r="AG5" i="43"/>
  <c r="E30" i="21"/>
  <c r="AH5" i="43"/>
  <c r="E31" i="21"/>
  <c r="AI5" i="43"/>
  <c r="E32" i="21"/>
  <c r="AJ5" i="43"/>
  <c r="F5" i="41"/>
  <c r="C24" i="40"/>
  <c r="F4" i="41"/>
  <c r="F6" i="41"/>
  <c r="F7" i="41"/>
  <c r="D10" i="41" a="1"/>
  <c r="D10" i="41"/>
  <c r="A10" i="41"/>
  <c r="D11" i="41" a="1"/>
  <c r="D11" i="41"/>
  <c r="A11" i="41"/>
  <c r="D12" i="41" a="1"/>
  <c r="D12" i="41"/>
  <c r="A12" i="41"/>
  <c r="D13" i="41" a="1"/>
  <c r="D13" i="41"/>
  <c r="A13" i="41"/>
  <c r="D14" i="41" a="1"/>
  <c r="D14" i="41"/>
  <c r="A14" i="41"/>
  <c r="D15" i="41" a="1"/>
  <c r="D15" i="41"/>
  <c r="A15" i="41"/>
  <c r="D16" i="41" a="1"/>
  <c r="D16" i="41"/>
  <c r="A16" i="41"/>
  <c r="D17" i="41" a="1"/>
  <c r="D17" i="41"/>
  <c r="A17" i="41"/>
  <c r="D18" i="41" a="1"/>
  <c r="D18" i="41"/>
  <c r="A18" i="41"/>
  <c r="D19" i="41" a="1"/>
  <c r="D19" i="41"/>
  <c r="A19" i="41"/>
  <c r="D20" i="41" a="1"/>
  <c r="D20" i="41"/>
  <c r="A20" i="41"/>
  <c r="D21" i="41" a="1"/>
  <c r="D21" i="41"/>
  <c r="A21" i="41"/>
  <c r="D22" i="41" a="1"/>
  <c r="D22" i="41"/>
  <c r="A22" i="41"/>
  <c r="D23" i="41" a="1"/>
  <c r="D23" i="41"/>
  <c r="A23" i="41"/>
  <c r="D24" i="41" a="1"/>
  <c r="D24" i="41"/>
  <c r="A24" i="41"/>
  <c r="D25" i="41" a="1"/>
  <c r="D25" i="41"/>
  <c r="A25" i="41"/>
  <c r="D26" i="41" a="1"/>
  <c r="D26" i="41"/>
  <c r="A26" i="41"/>
  <c r="D27" i="41" a="1"/>
  <c r="D27" i="41"/>
  <c r="A27" i="41"/>
  <c r="D28" i="41" a="1"/>
  <c r="D28" i="41"/>
  <c r="A28" i="41"/>
  <c r="D29" i="41" a="1"/>
  <c r="D29" i="41"/>
  <c r="A29" i="41"/>
  <c r="D30" i="41" a="1"/>
  <c r="D30" i="41"/>
  <c r="A30" i="41"/>
  <c r="D31" i="41" a="1"/>
  <c r="D31" i="41"/>
  <c r="A31" i="41"/>
  <c r="D32" i="41" a="1"/>
  <c r="D32" i="41"/>
  <c r="A32" i="41"/>
  <c r="D33" i="41" a="1"/>
  <c r="D33" i="41"/>
  <c r="A33" i="41"/>
  <c r="D34" i="41" a="1"/>
  <c r="D34" i="41"/>
  <c r="A34" i="41"/>
  <c r="D35" i="41" a="1"/>
  <c r="D35" i="41"/>
  <c r="A35" i="41"/>
  <c r="D36" i="41" a="1"/>
  <c r="D36" i="41"/>
  <c r="A36" i="41"/>
  <c r="D37" i="41" a="1"/>
  <c r="D37" i="41"/>
  <c r="A37" i="41"/>
  <c r="D38" i="41" a="1"/>
  <c r="D38" i="41"/>
  <c r="A38" i="41"/>
  <c r="D39" i="41" a="1"/>
  <c r="D39" i="41"/>
  <c r="A39" i="41"/>
  <c r="D40" i="41" a="1"/>
  <c r="D40" i="41"/>
  <c r="A40" i="41"/>
  <c r="D41" i="41" a="1"/>
  <c r="D41" i="41"/>
  <c r="A41" i="41"/>
  <c r="D42" i="41" a="1"/>
  <c r="D42" i="41"/>
  <c r="A42" i="41"/>
  <c r="D43" i="41" a="1"/>
  <c r="D43" i="41"/>
  <c r="A43" i="41"/>
  <c r="D44" i="41" a="1"/>
  <c r="D44" i="41"/>
  <c r="A44" i="41"/>
  <c r="D45" i="41" a="1"/>
  <c r="D45" i="41"/>
  <c r="A45" i="41"/>
  <c r="D46" i="41" a="1"/>
  <c r="D46" i="41"/>
  <c r="A46" i="41"/>
  <c r="D47" i="41" a="1"/>
  <c r="D47" i="41"/>
  <c r="A47" i="41"/>
  <c r="D48" i="41" a="1"/>
  <c r="D48" i="41"/>
  <c r="A48" i="41"/>
  <c r="D49" i="41" a="1"/>
  <c r="D49" i="41"/>
  <c r="A49" i="41"/>
  <c r="D50" i="41" a="1"/>
  <c r="D50" i="41"/>
  <c r="A50" i="41"/>
  <c r="D51" i="41" a="1"/>
  <c r="D51" i="41"/>
  <c r="A51" i="41"/>
  <c r="D52" i="41" a="1"/>
  <c r="D52" i="41"/>
  <c r="A52" i="41"/>
  <c r="D53" i="41" a="1"/>
  <c r="D53" i="41"/>
  <c r="A53" i="41"/>
  <c r="B58" i="41"/>
  <c r="M50" i="41"/>
  <c r="M53" i="41"/>
  <c r="M20" i="41"/>
  <c r="M58" i="41"/>
  <c r="M104" i="41"/>
  <c r="M105" i="41"/>
  <c r="M109" i="41"/>
  <c r="N50" i="41"/>
  <c r="N53" i="41"/>
  <c r="N20" i="41"/>
  <c r="N58" i="41"/>
  <c r="N104" i="41"/>
  <c r="N105" i="41"/>
  <c r="N109" i="41"/>
  <c r="O50" i="41"/>
  <c r="O53" i="41"/>
  <c r="O20" i="41"/>
  <c r="O58" i="41"/>
  <c r="O104" i="41"/>
  <c r="O105" i="41"/>
  <c r="O109" i="41"/>
  <c r="P50" i="41"/>
  <c r="P53" i="41"/>
  <c r="P20" i="41"/>
  <c r="P58" i="41"/>
  <c r="P104" i="41"/>
  <c r="P105" i="41"/>
  <c r="P109" i="41"/>
  <c r="Q50" i="41"/>
  <c r="Q53" i="41"/>
  <c r="Q20" i="41"/>
  <c r="Q58" i="41"/>
  <c r="Q104" i="41"/>
  <c r="Q105" i="41"/>
  <c r="Q109" i="41"/>
  <c r="R50" i="41"/>
  <c r="R53" i="41"/>
  <c r="R20" i="41"/>
  <c r="R58" i="41"/>
  <c r="R104" i="41"/>
  <c r="R105" i="41"/>
  <c r="R109" i="41"/>
  <c r="S50" i="41"/>
  <c r="S53" i="41"/>
  <c r="S20" i="41"/>
  <c r="S58" i="41"/>
  <c r="S104" i="41"/>
  <c r="S105" i="41"/>
  <c r="S109" i="41"/>
  <c r="T50" i="41"/>
  <c r="T53" i="41"/>
  <c r="T20" i="41"/>
  <c r="T58" i="41"/>
  <c r="T104" i="41"/>
  <c r="T105" i="41"/>
  <c r="T109" i="41"/>
  <c r="U50" i="41"/>
  <c r="U53" i="41"/>
  <c r="U20" i="41"/>
  <c r="U58" i="41"/>
  <c r="U104" i="41"/>
  <c r="U105" i="41"/>
  <c r="U109" i="41"/>
  <c r="V50" i="41"/>
  <c r="V53" i="41"/>
  <c r="V20" i="41"/>
  <c r="V58" i="41"/>
  <c r="V104" i="41"/>
  <c r="V105" i="41"/>
  <c r="V109" i="41"/>
  <c r="B59" i="41"/>
  <c r="M49" i="41"/>
  <c r="M51" i="41"/>
  <c r="M59" i="41"/>
  <c r="M110" i="41"/>
  <c r="N49" i="41"/>
  <c r="N51" i="41"/>
  <c r="N59" i="41"/>
  <c r="N110" i="41"/>
  <c r="O49" i="41"/>
  <c r="O51" i="41"/>
  <c r="O59" i="41"/>
  <c r="O110" i="41"/>
  <c r="P49" i="41"/>
  <c r="P51" i="41"/>
  <c r="P59" i="41"/>
  <c r="P110" i="41"/>
  <c r="Q49" i="41"/>
  <c r="Q51" i="41"/>
  <c r="Q59" i="41"/>
  <c r="Q110" i="41"/>
  <c r="R49" i="41"/>
  <c r="R51" i="41"/>
  <c r="R59" i="41"/>
  <c r="R110" i="41"/>
  <c r="S49" i="41"/>
  <c r="S51" i="41"/>
  <c r="S59" i="41"/>
  <c r="S110" i="41"/>
  <c r="T49" i="41"/>
  <c r="T51" i="41"/>
  <c r="T59" i="41"/>
  <c r="T110" i="41"/>
  <c r="U49" i="41"/>
  <c r="U51" i="41"/>
  <c r="U59" i="41"/>
  <c r="U110" i="41"/>
  <c r="V49" i="41"/>
  <c r="V51" i="41"/>
  <c r="V59" i="41"/>
  <c r="V110" i="41"/>
  <c r="B60" i="41"/>
  <c r="M48" i="41"/>
  <c r="M17" i="41"/>
  <c r="M60" i="41"/>
  <c r="M111" i="41"/>
  <c r="N48" i="41"/>
  <c r="N17" i="41"/>
  <c r="N60" i="41"/>
  <c r="N111" i="41"/>
  <c r="O48" i="41"/>
  <c r="O17" i="41"/>
  <c r="O60" i="41"/>
  <c r="O111" i="41"/>
  <c r="P48" i="41"/>
  <c r="P17" i="41"/>
  <c r="P60" i="41"/>
  <c r="P111" i="41"/>
  <c r="Q48" i="41"/>
  <c r="Q17" i="41"/>
  <c r="Q60" i="41"/>
  <c r="Q111" i="41"/>
  <c r="R48" i="41"/>
  <c r="R17" i="41"/>
  <c r="R60" i="41"/>
  <c r="R111" i="41"/>
  <c r="S48" i="41"/>
  <c r="S17" i="41"/>
  <c r="S60" i="41"/>
  <c r="S111" i="41"/>
  <c r="T48" i="41"/>
  <c r="T17" i="41"/>
  <c r="T60" i="41"/>
  <c r="T111" i="41"/>
  <c r="U48" i="41"/>
  <c r="U17" i="41"/>
  <c r="U60" i="41"/>
  <c r="U111" i="41"/>
  <c r="V48" i="41"/>
  <c r="V17" i="41"/>
  <c r="V60" i="41"/>
  <c r="V111" i="41"/>
  <c r="B61" i="41"/>
  <c r="M18" i="41"/>
  <c r="M61" i="41"/>
  <c r="M112" i="41"/>
  <c r="N18" i="41"/>
  <c r="N61" i="41"/>
  <c r="N112" i="41"/>
  <c r="O18" i="41"/>
  <c r="O61" i="41"/>
  <c r="O112" i="41"/>
  <c r="P18" i="41"/>
  <c r="P61" i="41"/>
  <c r="P112" i="41"/>
  <c r="Q18" i="41"/>
  <c r="Q61" i="41"/>
  <c r="Q112" i="41"/>
  <c r="R18" i="41"/>
  <c r="R61" i="41"/>
  <c r="R112" i="41"/>
  <c r="S18" i="41"/>
  <c r="S61" i="41"/>
  <c r="S112" i="41"/>
  <c r="T18" i="41"/>
  <c r="T61" i="41"/>
  <c r="T112" i="41"/>
  <c r="U18" i="41"/>
  <c r="U61" i="41"/>
  <c r="U112" i="41"/>
  <c r="V18" i="41"/>
  <c r="V61" i="41"/>
  <c r="V112" i="41"/>
  <c r="B62" i="41"/>
  <c r="M14" i="41"/>
  <c r="M26" i="41"/>
  <c r="M62" i="41"/>
  <c r="M113" i="41"/>
  <c r="N14" i="41"/>
  <c r="N26" i="41"/>
  <c r="N62" i="41"/>
  <c r="N113" i="41"/>
  <c r="O14" i="41"/>
  <c r="O26" i="41"/>
  <c r="O62" i="41"/>
  <c r="O113" i="41"/>
  <c r="P14" i="41"/>
  <c r="P26" i="41"/>
  <c r="P62" i="41"/>
  <c r="P113" i="41"/>
  <c r="Q14" i="41"/>
  <c r="Q26" i="41"/>
  <c r="Q62" i="41"/>
  <c r="Q113" i="41"/>
  <c r="R14" i="41"/>
  <c r="R26" i="41"/>
  <c r="R62" i="41"/>
  <c r="R113" i="41"/>
  <c r="S14" i="41"/>
  <c r="S26" i="41"/>
  <c r="S62" i="41"/>
  <c r="S113" i="41"/>
  <c r="T14" i="41"/>
  <c r="T26" i="41"/>
  <c r="T62" i="41"/>
  <c r="T113" i="41"/>
  <c r="U14" i="41"/>
  <c r="U26" i="41"/>
  <c r="U62" i="41"/>
  <c r="U113" i="41"/>
  <c r="V14" i="41"/>
  <c r="V26" i="41"/>
  <c r="V62" i="41"/>
  <c r="V113" i="41"/>
  <c r="B63" i="41"/>
  <c r="M52" i="41"/>
  <c r="M47" i="41"/>
  <c r="M33" i="41"/>
  <c r="M63" i="41"/>
  <c r="M114" i="41"/>
  <c r="N52" i="41"/>
  <c r="N47" i="41"/>
  <c r="N33" i="41"/>
  <c r="N63" i="41"/>
  <c r="N114" i="41"/>
  <c r="O52" i="41"/>
  <c r="O47" i="41"/>
  <c r="O33" i="41"/>
  <c r="O63" i="41"/>
  <c r="O114" i="41"/>
  <c r="P52" i="41"/>
  <c r="P47" i="41"/>
  <c r="P33" i="41"/>
  <c r="P63" i="41"/>
  <c r="P114" i="41"/>
  <c r="Q52" i="41"/>
  <c r="Q47" i="41"/>
  <c r="Q33" i="41"/>
  <c r="Q63" i="41"/>
  <c r="Q114" i="41"/>
  <c r="R52" i="41"/>
  <c r="R47" i="41"/>
  <c r="R33" i="41"/>
  <c r="R63" i="41"/>
  <c r="R114" i="41"/>
  <c r="S52" i="41"/>
  <c r="S47" i="41"/>
  <c r="S33" i="41"/>
  <c r="S63" i="41"/>
  <c r="S114" i="41"/>
  <c r="T52" i="41"/>
  <c r="T47" i="41"/>
  <c r="T33" i="41"/>
  <c r="T63" i="41"/>
  <c r="T114" i="41"/>
  <c r="U52" i="41"/>
  <c r="U47" i="41"/>
  <c r="U33" i="41"/>
  <c r="U63" i="41"/>
  <c r="U114" i="41"/>
  <c r="V52" i="41"/>
  <c r="V47" i="41"/>
  <c r="V33" i="41"/>
  <c r="V63" i="41"/>
  <c r="V114" i="41"/>
  <c r="B64" i="41"/>
  <c r="M11" i="41"/>
  <c r="M64" i="41"/>
  <c r="M115" i="41"/>
  <c r="N11" i="41"/>
  <c r="N64" i="41"/>
  <c r="N115" i="41"/>
  <c r="O11" i="41"/>
  <c r="O64" i="41"/>
  <c r="O115" i="41"/>
  <c r="P11" i="41"/>
  <c r="P64" i="41"/>
  <c r="P115" i="41"/>
  <c r="Q11" i="41"/>
  <c r="Q64" i="41"/>
  <c r="Q115" i="41"/>
  <c r="R11" i="41"/>
  <c r="R64" i="41"/>
  <c r="R115" i="41"/>
  <c r="S11" i="41"/>
  <c r="S64" i="41"/>
  <c r="S115" i="41"/>
  <c r="T11" i="41"/>
  <c r="T64" i="41"/>
  <c r="T115" i="41"/>
  <c r="U11" i="41"/>
  <c r="U64" i="41"/>
  <c r="U115" i="41"/>
  <c r="V11" i="41"/>
  <c r="V64" i="41"/>
  <c r="V115" i="41"/>
  <c r="B57" i="41"/>
  <c r="V38" i="41"/>
  <c r="V32" i="41"/>
  <c r="V57" i="41"/>
  <c r="V108" i="41"/>
  <c r="U38" i="41"/>
  <c r="U32" i="41"/>
  <c r="U57" i="41"/>
  <c r="U108" i="41"/>
  <c r="T38" i="41"/>
  <c r="T32" i="41"/>
  <c r="T57" i="41"/>
  <c r="T108" i="41"/>
  <c r="S38" i="41"/>
  <c r="S32" i="41"/>
  <c r="S57" i="41"/>
  <c r="S108" i="41"/>
  <c r="R38" i="41"/>
  <c r="R32" i="41"/>
  <c r="R57" i="41"/>
  <c r="R108" i="41"/>
  <c r="Q38" i="41"/>
  <c r="Q32" i="41"/>
  <c r="Q57" i="41"/>
  <c r="Q108" i="41"/>
  <c r="P38" i="41"/>
  <c r="P32" i="41"/>
  <c r="P57" i="41"/>
  <c r="P108" i="41"/>
  <c r="O38" i="41"/>
  <c r="O32" i="41"/>
  <c r="O57" i="41"/>
  <c r="O108" i="41"/>
  <c r="N38" i="41"/>
  <c r="N32" i="41"/>
  <c r="N57" i="41"/>
  <c r="N108" i="41"/>
  <c r="M38" i="41"/>
  <c r="M32" i="41"/>
  <c r="M57" i="41"/>
  <c r="M108" i="41"/>
  <c r="E14" i="41"/>
  <c r="E38" i="41"/>
  <c r="E52" i="41"/>
  <c r="E32" i="41"/>
  <c r="E57" i="41"/>
  <c r="E104" i="41"/>
  <c r="E105" i="41"/>
  <c r="E108" i="41"/>
  <c r="L50" i="41"/>
  <c r="L53" i="41"/>
  <c r="L20" i="41"/>
  <c r="L58" i="41"/>
  <c r="L104" i="41"/>
  <c r="L105" i="41"/>
  <c r="L109" i="41"/>
  <c r="L49" i="41"/>
  <c r="L51" i="41"/>
  <c r="L59" i="41"/>
  <c r="L110" i="41"/>
  <c r="L48" i="41"/>
  <c r="L17" i="41"/>
  <c r="L60" i="41"/>
  <c r="L111" i="41"/>
  <c r="L18" i="41"/>
  <c r="L61" i="41"/>
  <c r="L112" i="41"/>
  <c r="L14" i="41"/>
  <c r="L26" i="41"/>
  <c r="L62" i="41"/>
  <c r="L113" i="41"/>
  <c r="L52" i="41"/>
  <c r="L47" i="41"/>
  <c r="L33" i="41"/>
  <c r="L63" i="41"/>
  <c r="L114" i="41"/>
  <c r="L11" i="41"/>
  <c r="L64" i="41"/>
  <c r="L115" i="41"/>
  <c r="L38" i="41"/>
  <c r="L32" i="41"/>
  <c r="L57" i="41"/>
  <c r="L108" i="41"/>
  <c r="K50" i="41"/>
  <c r="K53" i="41"/>
  <c r="K20" i="41"/>
  <c r="K58" i="41"/>
  <c r="K104" i="41"/>
  <c r="K105" i="41"/>
  <c r="K109" i="41"/>
  <c r="K49" i="41"/>
  <c r="K51" i="41"/>
  <c r="K59" i="41"/>
  <c r="K110" i="41"/>
  <c r="K48" i="41"/>
  <c r="K17" i="41"/>
  <c r="K60" i="41"/>
  <c r="K111" i="41"/>
  <c r="K18" i="41"/>
  <c r="K61" i="41"/>
  <c r="K112" i="41"/>
  <c r="K14" i="41"/>
  <c r="K26" i="41"/>
  <c r="K62" i="41"/>
  <c r="K113" i="41"/>
  <c r="K52" i="41"/>
  <c r="K47" i="41"/>
  <c r="K33" i="41"/>
  <c r="K63" i="41"/>
  <c r="K114" i="41"/>
  <c r="K11" i="41"/>
  <c r="K64" i="41"/>
  <c r="K115" i="41"/>
  <c r="K38" i="41"/>
  <c r="K32" i="41"/>
  <c r="K57" i="41"/>
  <c r="K108" i="41"/>
  <c r="J50" i="41"/>
  <c r="J53" i="41"/>
  <c r="J20" i="41"/>
  <c r="J58" i="41"/>
  <c r="J104" i="41"/>
  <c r="J105" i="41"/>
  <c r="J109" i="41"/>
  <c r="J49" i="41"/>
  <c r="J51" i="41"/>
  <c r="J59" i="41"/>
  <c r="J110" i="41"/>
  <c r="J48" i="41"/>
  <c r="J17" i="41"/>
  <c r="J60" i="41"/>
  <c r="J111" i="41"/>
  <c r="J18" i="41"/>
  <c r="J61" i="41"/>
  <c r="J112" i="41"/>
  <c r="J14" i="41"/>
  <c r="J26" i="41"/>
  <c r="J62" i="41"/>
  <c r="J113" i="41"/>
  <c r="J52" i="41"/>
  <c r="J47" i="41"/>
  <c r="J33" i="41"/>
  <c r="J63" i="41"/>
  <c r="J114" i="41"/>
  <c r="J11" i="41"/>
  <c r="J64" i="41"/>
  <c r="J115" i="41"/>
  <c r="J38" i="41"/>
  <c r="J32" i="41"/>
  <c r="J57" i="41"/>
  <c r="J108" i="41"/>
  <c r="I50" i="41"/>
  <c r="I53" i="41"/>
  <c r="I20" i="41"/>
  <c r="I58" i="41"/>
  <c r="I104" i="41"/>
  <c r="I105" i="41"/>
  <c r="I109" i="41"/>
  <c r="I49" i="41"/>
  <c r="I51" i="41"/>
  <c r="I59" i="41"/>
  <c r="I110" i="41"/>
  <c r="I48" i="41"/>
  <c r="I17" i="41"/>
  <c r="I60" i="41"/>
  <c r="I111" i="41"/>
  <c r="I18" i="41"/>
  <c r="I61" i="41"/>
  <c r="I112" i="41"/>
  <c r="I14" i="41"/>
  <c r="I26" i="41"/>
  <c r="I62" i="41"/>
  <c r="I113" i="41"/>
  <c r="I52" i="41"/>
  <c r="I47" i="41"/>
  <c r="I33" i="41"/>
  <c r="I63" i="41"/>
  <c r="I114" i="41"/>
  <c r="I11" i="41"/>
  <c r="I64" i="41"/>
  <c r="I115" i="41"/>
  <c r="I38" i="41"/>
  <c r="I32" i="41"/>
  <c r="I57" i="41"/>
  <c r="I108" i="41"/>
  <c r="H50" i="41"/>
  <c r="H53" i="41"/>
  <c r="H20" i="41"/>
  <c r="H58" i="41"/>
  <c r="H104" i="41"/>
  <c r="H105" i="41"/>
  <c r="H109" i="41"/>
  <c r="H49" i="41"/>
  <c r="H51" i="41"/>
  <c r="H59" i="41"/>
  <c r="H110" i="41"/>
  <c r="H48" i="41"/>
  <c r="H17" i="41"/>
  <c r="H60" i="41"/>
  <c r="H111" i="41"/>
  <c r="H18" i="41"/>
  <c r="H61" i="41"/>
  <c r="H112" i="41"/>
  <c r="H14" i="41"/>
  <c r="H26" i="41"/>
  <c r="H62" i="41"/>
  <c r="H113" i="41"/>
  <c r="H52" i="41"/>
  <c r="H47" i="41"/>
  <c r="H33" i="41"/>
  <c r="H63" i="41"/>
  <c r="H114" i="41"/>
  <c r="H11" i="41"/>
  <c r="H64" i="41"/>
  <c r="H115" i="41"/>
  <c r="H38" i="41"/>
  <c r="H32" i="41"/>
  <c r="H57" i="41"/>
  <c r="H108" i="41"/>
  <c r="G50" i="41"/>
  <c r="G53" i="41"/>
  <c r="G20" i="41"/>
  <c r="G58" i="41"/>
  <c r="G104" i="41"/>
  <c r="G105" i="41"/>
  <c r="G109" i="41"/>
  <c r="G49" i="41"/>
  <c r="G51" i="41"/>
  <c r="G59" i="41"/>
  <c r="G110" i="41"/>
  <c r="G48" i="41"/>
  <c r="G17" i="41"/>
  <c r="G60" i="41"/>
  <c r="G111" i="41"/>
  <c r="G18" i="41"/>
  <c r="G61" i="41"/>
  <c r="G112" i="41"/>
  <c r="G14" i="41"/>
  <c r="G26" i="41"/>
  <c r="G62" i="41"/>
  <c r="G113" i="41"/>
  <c r="G52" i="41"/>
  <c r="G47" i="41"/>
  <c r="G33" i="41"/>
  <c r="G63" i="41"/>
  <c r="G114" i="41"/>
  <c r="G11" i="41"/>
  <c r="G64" i="41"/>
  <c r="G115" i="41"/>
  <c r="G38" i="41"/>
  <c r="G32" i="41"/>
  <c r="G57" i="41"/>
  <c r="G108" i="41"/>
  <c r="F50" i="41"/>
  <c r="F53" i="41"/>
  <c r="F20" i="41"/>
  <c r="F58" i="41"/>
  <c r="F104" i="41"/>
  <c r="F105" i="41"/>
  <c r="F109" i="41"/>
  <c r="F14" i="41"/>
  <c r="F38" i="41"/>
  <c r="F52" i="41"/>
  <c r="F32" i="41"/>
  <c r="F57" i="41"/>
  <c r="F108" i="41"/>
  <c r="F47" i="41"/>
  <c r="F33" i="41"/>
  <c r="F63" i="41"/>
  <c r="F114" i="41"/>
  <c r="F51" i="41"/>
  <c r="F11" i="41"/>
  <c r="F64" i="41"/>
  <c r="F115" i="41"/>
  <c r="F49" i="41"/>
  <c r="F59" i="41"/>
  <c r="F110" i="41"/>
  <c r="F48" i="41"/>
  <c r="F17" i="41"/>
  <c r="F60" i="41"/>
  <c r="F111" i="41"/>
  <c r="F18" i="41"/>
  <c r="F61" i="41"/>
  <c r="F112" i="41"/>
  <c r="F26" i="41"/>
  <c r="F62" i="41"/>
  <c r="F113" i="41"/>
  <c r="D57" i="41"/>
  <c r="D108" i="41"/>
  <c r="D58" i="41"/>
  <c r="D59" i="41"/>
  <c r="D60" i="41"/>
  <c r="D61" i="41"/>
  <c r="D62" i="41"/>
  <c r="D63" i="41"/>
  <c r="D64" i="41"/>
  <c r="D65" i="41"/>
  <c r="D66" i="41"/>
  <c r="D67" i="41"/>
  <c r="D68" i="41"/>
  <c r="D69" i="41"/>
  <c r="D70" i="41"/>
  <c r="D71" i="41"/>
  <c r="D72" i="41"/>
  <c r="D73" i="41"/>
  <c r="D74" i="41"/>
  <c r="D75" i="41"/>
  <c r="D76" i="41"/>
  <c r="D77" i="41"/>
  <c r="D78" i="41"/>
  <c r="D79" i="41"/>
  <c r="D80" i="41"/>
  <c r="D81" i="41"/>
  <c r="D82" i="41"/>
  <c r="D83" i="41"/>
  <c r="D84" i="41"/>
  <c r="D85" i="41"/>
  <c r="D86" i="41"/>
  <c r="D87" i="41"/>
  <c r="D88" i="41"/>
  <c r="D89" i="41"/>
  <c r="D90" i="41"/>
  <c r="D91" i="41"/>
  <c r="D92" i="41"/>
  <c r="D93" i="41"/>
  <c r="D94" i="41"/>
  <c r="D95" i="41"/>
  <c r="D96" i="41"/>
  <c r="D97" i="41"/>
  <c r="D98" i="41"/>
  <c r="D99" i="41"/>
  <c r="D100" i="41"/>
  <c r="D9" i="41"/>
  <c r="D56" i="41"/>
  <c r="A108" i="41"/>
  <c r="E50" i="41"/>
  <c r="E53" i="41"/>
  <c r="E20" i="41"/>
  <c r="E58" i="41"/>
  <c r="E109" i="41"/>
  <c r="D109" i="41"/>
  <c r="A109" i="41"/>
  <c r="E49" i="41"/>
  <c r="E51" i="41"/>
  <c r="E59" i="41"/>
  <c r="E110" i="41"/>
  <c r="D110" i="41"/>
  <c r="A110" i="41"/>
  <c r="E48" i="41"/>
  <c r="E17" i="41"/>
  <c r="E60" i="41"/>
  <c r="E111" i="41"/>
  <c r="D111" i="41"/>
  <c r="A111" i="41"/>
  <c r="E18" i="41"/>
  <c r="E61" i="41"/>
  <c r="E112" i="41"/>
  <c r="D112" i="41"/>
  <c r="A112" i="41"/>
  <c r="E26" i="41"/>
  <c r="E62" i="41"/>
  <c r="E113" i="41"/>
  <c r="D113" i="41"/>
  <c r="A113" i="41"/>
  <c r="E47" i="41"/>
  <c r="E33" i="41"/>
  <c r="E63" i="41"/>
  <c r="E114" i="41"/>
  <c r="D114" i="41"/>
  <c r="A114" i="41"/>
  <c r="E11" i="41"/>
  <c r="E64" i="41"/>
  <c r="E115" i="41"/>
  <c r="D115" i="41"/>
  <c r="A115" i="41"/>
  <c r="B120" i="41"/>
  <c r="F120" i="41"/>
  <c r="G120" i="41"/>
  <c r="H120" i="41"/>
  <c r="I120" i="41"/>
  <c r="J120" i="41"/>
  <c r="K120" i="41"/>
  <c r="L120" i="41"/>
  <c r="M120" i="41"/>
  <c r="N120" i="41"/>
  <c r="O120" i="41"/>
  <c r="P120" i="41"/>
  <c r="Q120" i="41"/>
  <c r="R120" i="41"/>
  <c r="S120" i="41"/>
  <c r="T120" i="41"/>
  <c r="U120" i="41"/>
  <c r="V120" i="41"/>
  <c r="B121" i="41"/>
  <c r="F121" i="41"/>
  <c r="G121" i="41"/>
  <c r="H121" i="41"/>
  <c r="I121" i="41"/>
  <c r="J121" i="41"/>
  <c r="K121" i="41"/>
  <c r="L121" i="41"/>
  <c r="M121" i="41"/>
  <c r="N121" i="41"/>
  <c r="O121" i="41"/>
  <c r="P121" i="41"/>
  <c r="Q121" i="41"/>
  <c r="R121" i="41"/>
  <c r="S121" i="41"/>
  <c r="T121" i="41"/>
  <c r="U121" i="41"/>
  <c r="V121" i="41"/>
  <c r="B122" i="41"/>
  <c r="F122" i="41"/>
  <c r="G122" i="41"/>
  <c r="H122" i="41"/>
  <c r="I122" i="41"/>
  <c r="J122" i="41"/>
  <c r="K122" i="41"/>
  <c r="L122" i="41"/>
  <c r="M122" i="41"/>
  <c r="N122" i="41"/>
  <c r="O122" i="41"/>
  <c r="P122" i="41"/>
  <c r="Q122" i="41"/>
  <c r="R122" i="41"/>
  <c r="S122" i="41"/>
  <c r="T122" i="41"/>
  <c r="U122" i="41"/>
  <c r="V122" i="41"/>
  <c r="B123" i="41"/>
  <c r="F123" i="41"/>
  <c r="G123" i="41"/>
  <c r="H123" i="41"/>
  <c r="I123" i="41"/>
  <c r="J123" i="41"/>
  <c r="K123" i="41"/>
  <c r="L123" i="41"/>
  <c r="M123" i="41"/>
  <c r="N123" i="41"/>
  <c r="O123" i="41"/>
  <c r="P123" i="41"/>
  <c r="Q123" i="41"/>
  <c r="R123" i="41"/>
  <c r="S123" i="41"/>
  <c r="T123" i="41"/>
  <c r="U123" i="41"/>
  <c r="V123" i="41"/>
  <c r="B124" i="41"/>
  <c r="F124" i="41"/>
  <c r="G124" i="41"/>
  <c r="H124" i="41"/>
  <c r="I124" i="41"/>
  <c r="J124" i="41"/>
  <c r="K124" i="41"/>
  <c r="L124" i="41"/>
  <c r="M124" i="41"/>
  <c r="N124" i="41"/>
  <c r="O124" i="41"/>
  <c r="P124" i="41"/>
  <c r="Q124" i="41"/>
  <c r="R124" i="41"/>
  <c r="S124" i="41"/>
  <c r="T124" i="41"/>
  <c r="U124" i="41"/>
  <c r="V124" i="41"/>
  <c r="B125" i="41"/>
  <c r="F125" i="41"/>
  <c r="G125" i="41"/>
  <c r="H125" i="41"/>
  <c r="I125" i="41"/>
  <c r="J125" i="41"/>
  <c r="K125" i="41"/>
  <c r="L125" i="41"/>
  <c r="M125" i="41"/>
  <c r="N125" i="41"/>
  <c r="O125" i="41"/>
  <c r="P125" i="41"/>
  <c r="Q125" i="41"/>
  <c r="R125" i="41"/>
  <c r="S125" i="41"/>
  <c r="T125" i="41"/>
  <c r="U125" i="41"/>
  <c r="V125" i="41"/>
  <c r="B126" i="41"/>
  <c r="F126" i="41"/>
  <c r="G126" i="41"/>
  <c r="H126" i="41"/>
  <c r="I126" i="41"/>
  <c r="J126" i="41"/>
  <c r="K126" i="41"/>
  <c r="L126" i="41"/>
  <c r="M126" i="41"/>
  <c r="N126" i="41"/>
  <c r="O126" i="41"/>
  <c r="P126" i="41"/>
  <c r="Q126" i="41"/>
  <c r="R126" i="41"/>
  <c r="S126" i="41"/>
  <c r="T126" i="41"/>
  <c r="U126" i="41"/>
  <c r="V126" i="41"/>
  <c r="B119" i="41"/>
  <c r="V119" i="41"/>
  <c r="U119" i="41"/>
  <c r="T119" i="41"/>
  <c r="S119" i="41"/>
  <c r="R119" i="41"/>
  <c r="Q119" i="41"/>
  <c r="P119" i="41"/>
  <c r="O119" i="41"/>
  <c r="N119" i="41"/>
  <c r="M119" i="41"/>
  <c r="L119" i="41"/>
  <c r="K119" i="41"/>
  <c r="J119" i="41"/>
  <c r="I119" i="41"/>
  <c r="H119" i="41"/>
  <c r="G119" i="41"/>
  <c r="F119" i="41"/>
  <c r="E119" i="41"/>
  <c r="C17" i="41"/>
  <c r="C60" i="41"/>
  <c r="C111" i="41"/>
  <c r="C32" i="41"/>
  <c r="C57" i="41"/>
  <c r="C108" i="41"/>
  <c r="C20" i="41"/>
  <c r="C58" i="41"/>
  <c r="C109" i="41"/>
  <c r="C119" i="41"/>
  <c r="E120" i="41"/>
  <c r="E121" i="41"/>
  <c r="E122" i="41"/>
  <c r="E123" i="41"/>
  <c r="E124" i="41"/>
  <c r="E125" i="41"/>
  <c r="E126" i="41"/>
  <c r="D120" i="41"/>
  <c r="D121" i="41"/>
  <c r="D122" i="41"/>
  <c r="D123" i="41"/>
  <c r="D124" i="41"/>
  <c r="D125" i="41"/>
  <c r="D126" i="41"/>
  <c r="D119" i="41"/>
  <c r="C50" i="41"/>
  <c r="C61" i="41"/>
  <c r="C112" i="41"/>
  <c r="C120" i="41"/>
  <c r="C51" i="41"/>
  <c r="C59" i="41"/>
  <c r="C110" i="41"/>
  <c r="C121" i="41"/>
  <c r="C26" i="41"/>
  <c r="C62" i="41"/>
  <c r="C113" i="41"/>
  <c r="C122" i="41"/>
  <c r="C33" i="41"/>
  <c r="C63" i="41"/>
  <c r="C114" i="41"/>
  <c r="C123" i="41"/>
  <c r="C11" i="41"/>
  <c r="C64" i="41"/>
  <c r="C115" i="41"/>
  <c r="C124" i="41"/>
  <c r="C125" i="41"/>
  <c r="C126" i="41"/>
  <c r="B109" i="41"/>
  <c r="B110" i="41"/>
  <c r="B111" i="41"/>
  <c r="B112" i="41"/>
  <c r="B113" i="41"/>
  <c r="B114" i="41"/>
  <c r="B115" i="41"/>
  <c r="B108" i="41"/>
  <c r="B65" i="41"/>
  <c r="E10" i="41"/>
  <c r="E65" i="41"/>
  <c r="F10" i="41"/>
  <c r="F65" i="41"/>
  <c r="G10" i="41"/>
  <c r="G65" i="41"/>
  <c r="H10" i="41"/>
  <c r="H65" i="41"/>
  <c r="I10" i="41"/>
  <c r="I65" i="41"/>
  <c r="J10" i="41"/>
  <c r="J65" i="41"/>
  <c r="K10" i="41"/>
  <c r="K65" i="41"/>
  <c r="L10" i="41"/>
  <c r="L65" i="41"/>
  <c r="M10" i="41"/>
  <c r="M65" i="41"/>
  <c r="N10" i="41"/>
  <c r="N65" i="41"/>
  <c r="O10" i="41"/>
  <c r="O65" i="41"/>
  <c r="P10" i="41"/>
  <c r="P65" i="41"/>
  <c r="Q10" i="41"/>
  <c r="Q65" i="41"/>
  <c r="R10" i="41"/>
  <c r="R65" i="41"/>
  <c r="S10" i="41"/>
  <c r="S65" i="41"/>
  <c r="T10" i="41"/>
  <c r="T65" i="41"/>
  <c r="U10" i="41"/>
  <c r="U65" i="41"/>
  <c r="V10" i="41"/>
  <c r="V65" i="41"/>
  <c r="B66" i="41"/>
  <c r="E46" i="41"/>
  <c r="E66" i="41"/>
  <c r="F46" i="41"/>
  <c r="F66" i="41"/>
  <c r="G46" i="41"/>
  <c r="G66" i="41"/>
  <c r="H46" i="41"/>
  <c r="H66" i="41"/>
  <c r="I46" i="41"/>
  <c r="I66" i="41"/>
  <c r="J46" i="41"/>
  <c r="J66" i="41"/>
  <c r="K46" i="41"/>
  <c r="K66" i="41"/>
  <c r="L46" i="41"/>
  <c r="L66" i="41"/>
  <c r="M46" i="41"/>
  <c r="M66" i="41"/>
  <c r="N46" i="41"/>
  <c r="N66" i="41"/>
  <c r="O46" i="41"/>
  <c r="O66" i="41"/>
  <c r="P46" i="41"/>
  <c r="P66" i="41"/>
  <c r="Q46" i="41"/>
  <c r="Q66" i="41"/>
  <c r="R46" i="41"/>
  <c r="R66" i="41"/>
  <c r="S46" i="41"/>
  <c r="S66" i="41"/>
  <c r="T46" i="41"/>
  <c r="T66" i="41"/>
  <c r="U46" i="41"/>
  <c r="U66" i="41"/>
  <c r="V46" i="41"/>
  <c r="V66" i="41"/>
  <c r="B67" i="41"/>
  <c r="E45" i="41"/>
  <c r="E41" i="41"/>
  <c r="E67" i="41"/>
  <c r="F45" i="41"/>
  <c r="F41" i="41"/>
  <c r="F67" i="41"/>
  <c r="G45" i="41"/>
  <c r="G41" i="41"/>
  <c r="G67" i="41"/>
  <c r="H45" i="41"/>
  <c r="H41" i="41"/>
  <c r="H67" i="41"/>
  <c r="I45" i="41"/>
  <c r="I41" i="41"/>
  <c r="I67" i="41"/>
  <c r="J45" i="41"/>
  <c r="J41" i="41"/>
  <c r="J67" i="41"/>
  <c r="K45" i="41"/>
  <c r="K41" i="41"/>
  <c r="K67" i="41"/>
  <c r="L45" i="41"/>
  <c r="L41" i="41"/>
  <c r="L67" i="41"/>
  <c r="M45" i="41"/>
  <c r="M41" i="41"/>
  <c r="M67" i="41"/>
  <c r="N45" i="41"/>
  <c r="N41" i="41"/>
  <c r="N67" i="41"/>
  <c r="O45" i="41"/>
  <c r="O41" i="41"/>
  <c r="O67" i="41"/>
  <c r="P45" i="41"/>
  <c r="P41" i="41"/>
  <c r="P67" i="41"/>
  <c r="Q45" i="41"/>
  <c r="Q41" i="41"/>
  <c r="Q67" i="41"/>
  <c r="R45" i="41"/>
  <c r="R41" i="41"/>
  <c r="R67" i="41"/>
  <c r="S45" i="41"/>
  <c r="S41" i="41"/>
  <c r="S67" i="41"/>
  <c r="T45" i="41"/>
  <c r="T41" i="41"/>
  <c r="T67" i="41"/>
  <c r="U45" i="41"/>
  <c r="U41" i="41"/>
  <c r="U67" i="41"/>
  <c r="V45" i="41"/>
  <c r="V41" i="41"/>
  <c r="V67" i="41"/>
  <c r="B68" i="41"/>
  <c r="E44" i="41"/>
  <c r="E34" i="41"/>
  <c r="E68" i="41"/>
  <c r="F44" i="41"/>
  <c r="F34" i="41"/>
  <c r="F68" i="41"/>
  <c r="G44" i="41"/>
  <c r="G34" i="41"/>
  <c r="G68" i="41"/>
  <c r="H44" i="41"/>
  <c r="H34" i="41"/>
  <c r="H68" i="41"/>
  <c r="I44" i="41"/>
  <c r="I34" i="41"/>
  <c r="I68" i="41"/>
  <c r="J44" i="41"/>
  <c r="J34" i="41"/>
  <c r="J68" i="41"/>
  <c r="K44" i="41"/>
  <c r="K34" i="41"/>
  <c r="K68" i="41"/>
  <c r="L44" i="41"/>
  <c r="L34" i="41"/>
  <c r="L68" i="41"/>
  <c r="M44" i="41"/>
  <c r="M34" i="41"/>
  <c r="M68" i="41"/>
  <c r="N44" i="41"/>
  <c r="N34" i="41"/>
  <c r="N68" i="41"/>
  <c r="O44" i="41"/>
  <c r="O34" i="41"/>
  <c r="O68" i="41"/>
  <c r="P44" i="41"/>
  <c r="P34" i="41"/>
  <c r="P68" i="41"/>
  <c r="Q44" i="41"/>
  <c r="Q34" i="41"/>
  <c r="Q68" i="41"/>
  <c r="R44" i="41"/>
  <c r="R34" i="41"/>
  <c r="R68" i="41"/>
  <c r="S44" i="41"/>
  <c r="S34" i="41"/>
  <c r="S68" i="41"/>
  <c r="T44" i="41"/>
  <c r="T34" i="41"/>
  <c r="T68" i="41"/>
  <c r="U44" i="41"/>
  <c r="U34" i="41"/>
  <c r="U68" i="41"/>
  <c r="V44" i="41"/>
  <c r="V34" i="41"/>
  <c r="V68" i="41"/>
  <c r="B69" i="41"/>
  <c r="E43" i="41"/>
  <c r="E27" i="41"/>
  <c r="E69" i="41"/>
  <c r="F43" i="41"/>
  <c r="F27" i="41"/>
  <c r="F69" i="41"/>
  <c r="G43" i="41"/>
  <c r="G27" i="41"/>
  <c r="G69" i="41"/>
  <c r="H43" i="41"/>
  <c r="H27" i="41"/>
  <c r="H69" i="41"/>
  <c r="I43" i="41"/>
  <c r="I27" i="41"/>
  <c r="I69" i="41"/>
  <c r="J43" i="41"/>
  <c r="J27" i="41"/>
  <c r="J69" i="41"/>
  <c r="K43" i="41"/>
  <c r="K27" i="41"/>
  <c r="K69" i="41"/>
  <c r="L43" i="41"/>
  <c r="L27" i="41"/>
  <c r="L69" i="41"/>
  <c r="M43" i="41"/>
  <c r="M27" i="41"/>
  <c r="M69" i="41"/>
  <c r="N43" i="41"/>
  <c r="N27" i="41"/>
  <c r="N69" i="41"/>
  <c r="O43" i="41"/>
  <c r="O27" i="41"/>
  <c r="O69" i="41"/>
  <c r="P43" i="41"/>
  <c r="P27" i="41"/>
  <c r="P69" i="41"/>
  <c r="Q43" i="41"/>
  <c r="Q27" i="41"/>
  <c r="Q69" i="41"/>
  <c r="R43" i="41"/>
  <c r="R27" i="41"/>
  <c r="R69" i="41"/>
  <c r="S43" i="41"/>
  <c r="S27" i="41"/>
  <c r="S69" i="41"/>
  <c r="T43" i="41"/>
  <c r="T27" i="41"/>
  <c r="T69" i="41"/>
  <c r="U43" i="41"/>
  <c r="U27" i="41"/>
  <c r="U69" i="41"/>
  <c r="V43" i="41"/>
  <c r="V27" i="41"/>
  <c r="V69" i="41"/>
  <c r="B70" i="41"/>
  <c r="E42" i="41"/>
  <c r="E70" i="41"/>
  <c r="F42" i="41"/>
  <c r="F70" i="41"/>
  <c r="G42" i="41"/>
  <c r="G70" i="41"/>
  <c r="H42" i="41"/>
  <c r="H70" i="41"/>
  <c r="I42" i="41"/>
  <c r="I70" i="41"/>
  <c r="J42" i="41"/>
  <c r="J70" i="41"/>
  <c r="K42" i="41"/>
  <c r="K70" i="41"/>
  <c r="L42" i="41"/>
  <c r="L70" i="41"/>
  <c r="M42" i="41"/>
  <c r="M70" i="41"/>
  <c r="N42" i="41"/>
  <c r="N70" i="41"/>
  <c r="O42" i="41"/>
  <c r="O70" i="41"/>
  <c r="P42" i="41"/>
  <c r="P70" i="41"/>
  <c r="Q42" i="41"/>
  <c r="Q70" i="41"/>
  <c r="R42" i="41"/>
  <c r="R70" i="41"/>
  <c r="S42" i="41"/>
  <c r="S70" i="41"/>
  <c r="T42" i="41"/>
  <c r="T70" i="41"/>
  <c r="U42" i="41"/>
  <c r="U70" i="41"/>
  <c r="V42" i="41"/>
  <c r="V70" i="41"/>
  <c r="B71" i="41"/>
  <c r="E35" i="41"/>
  <c r="E71" i="41"/>
  <c r="F35" i="41"/>
  <c r="F71" i="41"/>
  <c r="G35" i="41"/>
  <c r="G71" i="41"/>
  <c r="H35" i="41"/>
  <c r="H71" i="41"/>
  <c r="I35" i="41"/>
  <c r="I71" i="41"/>
  <c r="J35" i="41"/>
  <c r="J71" i="41"/>
  <c r="K35" i="41"/>
  <c r="K71" i="41"/>
  <c r="L35" i="41"/>
  <c r="L71" i="41"/>
  <c r="M35" i="41"/>
  <c r="M71" i="41"/>
  <c r="N35" i="41"/>
  <c r="N71" i="41"/>
  <c r="O35" i="41"/>
  <c r="O71" i="41"/>
  <c r="P35" i="41"/>
  <c r="P71" i="41"/>
  <c r="Q35" i="41"/>
  <c r="Q71" i="41"/>
  <c r="R35" i="41"/>
  <c r="R71" i="41"/>
  <c r="S35" i="41"/>
  <c r="S71" i="41"/>
  <c r="T35" i="41"/>
  <c r="T71" i="41"/>
  <c r="U35" i="41"/>
  <c r="U71" i="41"/>
  <c r="V35" i="41"/>
  <c r="V71" i="41"/>
  <c r="B72" i="41"/>
  <c r="E40" i="41"/>
  <c r="E72" i="41"/>
  <c r="F40" i="41"/>
  <c r="F72" i="41"/>
  <c r="G40" i="41"/>
  <c r="G72" i="41"/>
  <c r="H40" i="41"/>
  <c r="H72" i="41"/>
  <c r="I40" i="41"/>
  <c r="I72" i="41"/>
  <c r="J40" i="41"/>
  <c r="J72" i="41"/>
  <c r="K40" i="41"/>
  <c r="K72" i="41"/>
  <c r="L40" i="41"/>
  <c r="L72" i="41"/>
  <c r="M40" i="41"/>
  <c r="M72" i="41"/>
  <c r="N40" i="41"/>
  <c r="N72" i="41"/>
  <c r="O40" i="41"/>
  <c r="O72" i="41"/>
  <c r="P40" i="41"/>
  <c r="P72" i="41"/>
  <c r="Q40" i="41"/>
  <c r="Q72" i="41"/>
  <c r="R40" i="41"/>
  <c r="R72" i="41"/>
  <c r="S40" i="41"/>
  <c r="S72" i="41"/>
  <c r="T40" i="41"/>
  <c r="T72" i="41"/>
  <c r="U40" i="41"/>
  <c r="U72" i="41"/>
  <c r="V40" i="41"/>
  <c r="V72" i="41"/>
  <c r="B73" i="41"/>
  <c r="E39" i="41"/>
  <c r="E16" i="41"/>
  <c r="E73" i="41"/>
  <c r="F39" i="41"/>
  <c r="F16" i="41"/>
  <c r="F73" i="41"/>
  <c r="G39" i="41"/>
  <c r="G16" i="41"/>
  <c r="G73" i="41"/>
  <c r="H39" i="41"/>
  <c r="H16" i="41"/>
  <c r="H73" i="41"/>
  <c r="I39" i="41"/>
  <c r="I16" i="41"/>
  <c r="I73" i="41"/>
  <c r="J39" i="41"/>
  <c r="J16" i="41"/>
  <c r="J73" i="41"/>
  <c r="K39" i="41"/>
  <c r="K16" i="41"/>
  <c r="K73" i="41"/>
  <c r="L39" i="41"/>
  <c r="L16" i="41"/>
  <c r="L73" i="41"/>
  <c r="M39" i="41"/>
  <c r="M16" i="41"/>
  <c r="M73" i="41"/>
  <c r="N39" i="41"/>
  <c r="N16" i="41"/>
  <c r="N73" i="41"/>
  <c r="O39" i="41"/>
  <c r="O16" i="41"/>
  <c r="O73" i="41"/>
  <c r="P39" i="41"/>
  <c r="P16" i="41"/>
  <c r="P73" i="41"/>
  <c r="Q39" i="41"/>
  <c r="Q16" i="41"/>
  <c r="Q73" i="41"/>
  <c r="R39" i="41"/>
  <c r="R16" i="41"/>
  <c r="R73" i="41"/>
  <c r="S39" i="41"/>
  <c r="S16" i="41"/>
  <c r="S73" i="41"/>
  <c r="T39" i="41"/>
  <c r="T16" i="41"/>
  <c r="T73" i="41"/>
  <c r="U39" i="41"/>
  <c r="U16" i="41"/>
  <c r="U73" i="41"/>
  <c r="V39" i="41"/>
  <c r="V16" i="41"/>
  <c r="V73" i="41"/>
  <c r="B74" i="41"/>
  <c r="E74" i="41"/>
  <c r="F74" i="41"/>
  <c r="G74" i="41"/>
  <c r="H74" i="41"/>
  <c r="I74" i="41"/>
  <c r="J74" i="41"/>
  <c r="K74" i="41"/>
  <c r="L74" i="41"/>
  <c r="M74" i="41"/>
  <c r="N74" i="41"/>
  <c r="O74" i="41"/>
  <c r="P74" i="41"/>
  <c r="Q74" i="41"/>
  <c r="R74" i="41"/>
  <c r="S74" i="41"/>
  <c r="T74" i="41"/>
  <c r="U74" i="41"/>
  <c r="V74" i="41"/>
  <c r="B75" i="41"/>
  <c r="E37" i="41"/>
  <c r="E75" i="41"/>
  <c r="F37" i="41"/>
  <c r="F75" i="41"/>
  <c r="G37" i="41"/>
  <c r="G75" i="41"/>
  <c r="H37" i="41"/>
  <c r="H75" i="41"/>
  <c r="I37" i="41"/>
  <c r="I75" i="41"/>
  <c r="J37" i="41"/>
  <c r="J75" i="41"/>
  <c r="K37" i="41"/>
  <c r="K75" i="41"/>
  <c r="L37" i="41"/>
  <c r="L75" i="41"/>
  <c r="M37" i="41"/>
  <c r="M75" i="41"/>
  <c r="N37" i="41"/>
  <c r="N75" i="41"/>
  <c r="O37" i="41"/>
  <c r="O75" i="41"/>
  <c r="P37" i="41"/>
  <c r="P75" i="41"/>
  <c r="Q37" i="41"/>
  <c r="Q75" i="41"/>
  <c r="R37" i="41"/>
  <c r="R75" i="41"/>
  <c r="S37" i="41"/>
  <c r="S75" i="41"/>
  <c r="T37" i="41"/>
  <c r="T75" i="41"/>
  <c r="U37" i="41"/>
  <c r="U75" i="41"/>
  <c r="V37" i="41"/>
  <c r="V75" i="41"/>
  <c r="B76" i="41"/>
  <c r="E36" i="41"/>
  <c r="E76" i="41"/>
  <c r="F36" i="41"/>
  <c r="F76" i="41"/>
  <c r="G36" i="41"/>
  <c r="G76" i="41"/>
  <c r="H36" i="41"/>
  <c r="H76" i="41"/>
  <c r="I36" i="41"/>
  <c r="I76" i="41"/>
  <c r="J36" i="41"/>
  <c r="J76" i="41"/>
  <c r="K36" i="41"/>
  <c r="K76" i="41"/>
  <c r="L36" i="41"/>
  <c r="L76" i="41"/>
  <c r="M36" i="41"/>
  <c r="M76" i="41"/>
  <c r="N36" i="41"/>
  <c r="N76" i="41"/>
  <c r="O36" i="41"/>
  <c r="O76" i="41"/>
  <c r="P36" i="41"/>
  <c r="P76" i="41"/>
  <c r="Q36" i="41"/>
  <c r="Q76" i="41"/>
  <c r="R36" i="41"/>
  <c r="R76" i="41"/>
  <c r="S36" i="41"/>
  <c r="S76" i="41"/>
  <c r="T36" i="41"/>
  <c r="T76" i="41"/>
  <c r="U36" i="41"/>
  <c r="U76" i="41"/>
  <c r="V36" i="41"/>
  <c r="V76" i="41"/>
  <c r="B77" i="41"/>
  <c r="E77" i="41"/>
  <c r="F77" i="41"/>
  <c r="G77" i="41"/>
  <c r="H77" i="41"/>
  <c r="I77" i="41"/>
  <c r="J77" i="41"/>
  <c r="K77" i="41"/>
  <c r="L77" i="41"/>
  <c r="M77" i="41"/>
  <c r="N77" i="41"/>
  <c r="O77" i="41"/>
  <c r="P77" i="41"/>
  <c r="Q77" i="41"/>
  <c r="R77" i="41"/>
  <c r="S77" i="41"/>
  <c r="T77" i="41"/>
  <c r="U77" i="41"/>
  <c r="V77" i="41"/>
  <c r="B78" i="41"/>
  <c r="E78" i="41"/>
  <c r="F78" i="41"/>
  <c r="G78" i="41"/>
  <c r="H78" i="41"/>
  <c r="I78" i="41"/>
  <c r="J78" i="41"/>
  <c r="K78" i="41"/>
  <c r="L78" i="41"/>
  <c r="M78" i="41"/>
  <c r="N78" i="41"/>
  <c r="O78" i="41"/>
  <c r="P78" i="41"/>
  <c r="Q78" i="41"/>
  <c r="R78" i="41"/>
  <c r="S78" i="41"/>
  <c r="T78" i="41"/>
  <c r="U78" i="41"/>
  <c r="V78" i="41"/>
  <c r="B79" i="41"/>
  <c r="E79" i="41"/>
  <c r="F79" i="41"/>
  <c r="G79" i="41"/>
  <c r="H79" i="41"/>
  <c r="I79" i="41"/>
  <c r="J79" i="41"/>
  <c r="K79" i="41"/>
  <c r="L79" i="41"/>
  <c r="M79" i="41"/>
  <c r="N79" i="41"/>
  <c r="O79" i="41"/>
  <c r="P79" i="41"/>
  <c r="Q79" i="41"/>
  <c r="R79" i="41"/>
  <c r="S79" i="41"/>
  <c r="T79" i="41"/>
  <c r="U79" i="41"/>
  <c r="V79" i="41"/>
  <c r="B80" i="41"/>
  <c r="E80" i="41"/>
  <c r="F80" i="41"/>
  <c r="G80" i="41"/>
  <c r="H80" i="41"/>
  <c r="I80" i="41"/>
  <c r="J80" i="41"/>
  <c r="K80" i="41"/>
  <c r="L80" i="41"/>
  <c r="M80" i="41"/>
  <c r="N80" i="41"/>
  <c r="O80" i="41"/>
  <c r="P80" i="41"/>
  <c r="Q80" i="41"/>
  <c r="R80" i="41"/>
  <c r="S80" i="41"/>
  <c r="T80" i="41"/>
  <c r="U80" i="41"/>
  <c r="V80" i="41"/>
  <c r="B81" i="41"/>
  <c r="E31" i="41"/>
  <c r="E81" i="41"/>
  <c r="F31" i="41"/>
  <c r="F81" i="41"/>
  <c r="G31" i="41"/>
  <c r="G81" i="41"/>
  <c r="H31" i="41"/>
  <c r="H81" i="41"/>
  <c r="I31" i="41"/>
  <c r="I81" i="41"/>
  <c r="J31" i="41"/>
  <c r="J81" i="41"/>
  <c r="K31" i="41"/>
  <c r="K81" i="41"/>
  <c r="L31" i="41"/>
  <c r="L81" i="41"/>
  <c r="M31" i="41"/>
  <c r="M81" i="41"/>
  <c r="N31" i="41"/>
  <c r="N81" i="41"/>
  <c r="O31" i="41"/>
  <c r="O81" i="41"/>
  <c r="P31" i="41"/>
  <c r="P81" i="41"/>
  <c r="Q31" i="41"/>
  <c r="Q81" i="41"/>
  <c r="R31" i="41"/>
  <c r="R81" i="41"/>
  <c r="S31" i="41"/>
  <c r="S81" i="41"/>
  <c r="T31" i="41"/>
  <c r="T81" i="41"/>
  <c r="U31" i="41"/>
  <c r="U81" i="41"/>
  <c r="V31" i="41"/>
  <c r="V81" i="41"/>
  <c r="B82" i="41"/>
  <c r="E30" i="41"/>
  <c r="E82" i="41"/>
  <c r="F30" i="41"/>
  <c r="F82" i="41"/>
  <c r="G30" i="41"/>
  <c r="G82" i="41"/>
  <c r="H30" i="41"/>
  <c r="H82" i="41"/>
  <c r="I30" i="41"/>
  <c r="I82" i="41"/>
  <c r="J30" i="41"/>
  <c r="J82" i="41"/>
  <c r="K30" i="41"/>
  <c r="K82" i="41"/>
  <c r="L30" i="41"/>
  <c r="L82" i="41"/>
  <c r="M30" i="41"/>
  <c r="M82" i="41"/>
  <c r="N30" i="41"/>
  <c r="N82" i="41"/>
  <c r="O30" i="41"/>
  <c r="O82" i="41"/>
  <c r="P30" i="41"/>
  <c r="P82" i="41"/>
  <c r="Q30" i="41"/>
  <c r="Q82" i="41"/>
  <c r="R30" i="41"/>
  <c r="R82" i="41"/>
  <c r="S30" i="41"/>
  <c r="S82" i="41"/>
  <c r="T30" i="41"/>
  <c r="T82" i="41"/>
  <c r="U30" i="41"/>
  <c r="U82" i="41"/>
  <c r="V30" i="41"/>
  <c r="V82" i="41"/>
  <c r="B83" i="41"/>
  <c r="E29" i="41"/>
  <c r="E83" i="41"/>
  <c r="F29" i="41"/>
  <c r="F83" i="41"/>
  <c r="G29" i="41"/>
  <c r="G83" i="41"/>
  <c r="H29" i="41"/>
  <c r="H83" i="41"/>
  <c r="I29" i="41"/>
  <c r="I83" i="41"/>
  <c r="J29" i="41"/>
  <c r="J83" i="41"/>
  <c r="K29" i="41"/>
  <c r="K83" i="41"/>
  <c r="L29" i="41"/>
  <c r="L83" i="41"/>
  <c r="M29" i="41"/>
  <c r="M83" i="41"/>
  <c r="N29" i="41"/>
  <c r="N83" i="41"/>
  <c r="O29" i="41"/>
  <c r="O83" i="41"/>
  <c r="P29" i="41"/>
  <c r="P83" i="41"/>
  <c r="Q29" i="41"/>
  <c r="Q83" i="41"/>
  <c r="R29" i="41"/>
  <c r="R83" i="41"/>
  <c r="S29" i="41"/>
  <c r="S83" i="41"/>
  <c r="T29" i="41"/>
  <c r="T83" i="41"/>
  <c r="U29" i="41"/>
  <c r="U83" i="41"/>
  <c r="V29" i="41"/>
  <c r="V83" i="41"/>
  <c r="B84" i="41"/>
  <c r="E28" i="41"/>
  <c r="E84" i="41"/>
  <c r="F28" i="41"/>
  <c r="F84" i="41"/>
  <c r="G28" i="41"/>
  <c r="G84" i="41"/>
  <c r="H28" i="41"/>
  <c r="H84" i="41"/>
  <c r="I28" i="41"/>
  <c r="I84" i="41"/>
  <c r="J28" i="41"/>
  <c r="J84" i="41"/>
  <c r="K28" i="41"/>
  <c r="K84" i="41"/>
  <c r="L28" i="41"/>
  <c r="L84" i="41"/>
  <c r="M28" i="41"/>
  <c r="M84" i="41"/>
  <c r="N28" i="41"/>
  <c r="N84" i="41"/>
  <c r="O28" i="41"/>
  <c r="O84" i="41"/>
  <c r="P28" i="41"/>
  <c r="P84" i="41"/>
  <c r="Q28" i="41"/>
  <c r="Q84" i="41"/>
  <c r="R28" i="41"/>
  <c r="R84" i="41"/>
  <c r="S28" i="41"/>
  <c r="S84" i="41"/>
  <c r="T28" i="41"/>
  <c r="T84" i="41"/>
  <c r="U28" i="41"/>
  <c r="U84" i="41"/>
  <c r="V28" i="41"/>
  <c r="V84" i="41"/>
  <c r="B85" i="41"/>
  <c r="E85" i="41"/>
  <c r="F85" i="41"/>
  <c r="G85" i="41"/>
  <c r="H85" i="41"/>
  <c r="I85" i="41"/>
  <c r="J85" i="41"/>
  <c r="K85" i="41"/>
  <c r="L85" i="41"/>
  <c r="M85" i="41"/>
  <c r="N85" i="41"/>
  <c r="O85" i="41"/>
  <c r="P85" i="41"/>
  <c r="Q85" i="41"/>
  <c r="R85" i="41"/>
  <c r="S85" i="41"/>
  <c r="T85" i="41"/>
  <c r="U85" i="41"/>
  <c r="V85" i="41"/>
  <c r="B86" i="41"/>
  <c r="E86" i="41"/>
  <c r="F86" i="41"/>
  <c r="G86" i="41"/>
  <c r="H86" i="41"/>
  <c r="I86" i="41"/>
  <c r="J86" i="41"/>
  <c r="K86" i="41"/>
  <c r="L86" i="41"/>
  <c r="M86" i="41"/>
  <c r="N86" i="41"/>
  <c r="O86" i="41"/>
  <c r="P86" i="41"/>
  <c r="Q86" i="41"/>
  <c r="R86" i="41"/>
  <c r="S86" i="41"/>
  <c r="T86" i="41"/>
  <c r="U86" i="41"/>
  <c r="V86" i="41"/>
  <c r="B87" i="41"/>
  <c r="E25" i="41"/>
  <c r="E87" i="41"/>
  <c r="F25" i="41"/>
  <c r="F87" i="41"/>
  <c r="G25" i="41"/>
  <c r="G87" i="41"/>
  <c r="H25" i="41"/>
  <c r="H87" i="41"/>
  <c r="I25" i="41"/>
  <c r="I87" i="41"/>
  <c r="J25" i="41"/>
  <c r="J87" i="41"/>
  <c r="K25" i="41"/>
  <c r="K87" i="41"/>
  <c r="L25" i="41"/>
  <c r="L87" i="41"/>
  <c r="M25" i="41"/>
  <c r="M87" i="41"/>
  <c r="N25" i="41"/>
  <c r="N87" i="41"/>
  <c r="O25" i="41"/>
  <c r="O87" i="41"/>
  <c r="P25" i="41"/>
  <c r="P87" i="41"/>
  <c r="Q25" i="41"/>
  <c r="Q87" i="41"/>
  <c r="R25" i="41"/>
  <c r="R87" i="41"/>
  <c r="S25" i="41"/>
  <c r="S87" i="41"/>
  <c r="T25" i="41"/>
  <c r="T87" i="41"/>
  <c r="U25" i="41"/>
  <c r="U87" i="41"/>
  <c r="V25" i="41"/>
  <c r="V87" i="41"/>
  <c r="B88" i="41"/>
  <c r="E24" i="41"/>
  <c r="E88" i="41"/>
  <c r="F24" i="41"/>
  <c r="F88" i="41"/>
  <c r="G24" i="41"/>
  <c r="G88" i="41"/>
  <c r="H24" i="41"/>
  <c r="H88" i="41"/>
  <c r="I24" i="41"/>
  <c r="I88" i="41"/>
  <c r="J24" i="41"/>
  <c r="J88" i="41"/>
  <c r="K24" i="41"/>
  <c r="K88" i="41"/>
  <c r="L24" i="41"/>
  <c r="L88" i="41"/>
  <c r="M24" i="41"/>
  <c r="M88" i="41"/>
  <c r="N24" i="41"/>
  <c r="N88" i="41"/>
  <c r="O24" i="41"/>
  <c r="O88" i="41"/>
  <c r="P24" i="41"/>
  <c r="P88" i="41"/>
  <c r="Q24" i="41"/>
  <c r="Q88" i="41"/>
  <c r="R24" i="41"/>
  <c r="R88" i="41"/>
  <c r="S24" i="41"/>
  <c r="S88" i="41"/>
  <c r="T24" i="41"/>
  <c r="T88" i="41"/>
  <c r="U24" i="41"/>
  <c r="U88" i="41"/>
  <c r="V24" i="41"/>
  <c r="V88" i="41"/>
  <c r="B89" i="41"/>
  <c r="E23" i="41"/>
  <c r="E89" i="41"/>
  <c r="F23" i="41"/>
  <c r="F89" i="41"/>
  <c r="G23" i="41"/>
  <c r="G89" i="41"/>
  <c r="H23" i="41"/>
  <c r="H89" i="41"/>
  <c r="I23" i="41"/>
  <c r="I89" i="41"/>
  <c r="J23" i="41"/>
  <c r="J89" i="41"/>
  <c r="K23" i="41"/>
  <c r="K89" i="41"/>
  <c r="L23" i="41"/>
  <c r="L89" i="41"/>
  <c r="M23" i="41"/>
  <c r="M89" i="41"/>
  <c r="N23" i="41"/>
  <c r="N89" i="41"/>
  <c r="O23" i="41"/>
  <c r="O89" i="41"/>
  <c r="P23" i="41"/>
  <c r="P89" i="41"/>
  <c r="Q23" i="41"/>
  <c r="Q89" i="41"/>
  <c r="R23" i="41"/>
  <c r="R89" i="41"/>
  <c r="S23" i="41"/>
  <c r="S89" i="41"/>
  <c r="T23" i="41"/>
  <c r="T89" i="41"/>
  <c r="U23" i="41"/>
  <c r="U89" i="41"/>
  <c r="V23" i="41"/>
  <c r="V89" i="41"/>
  <c r="B90" i="41"/>
  <c r="E22" i="41"/>
  <c r="E90" i="41"/>
  <c r="F22" i="41"/>
  <c r="F90" i="41"/>
  <c r="G22" i="41"/>
  <c r="G90" i="41"/>
  <c r="H22" i="41"/>
  <c r="H90" i="41"/>
  <c r="I22" i="41"/>
  <c r="I90" i="41"/>
  <c r="J22" i="41"/>
  <c r="J90" i="41"/>
  <c r="K22" i="41"/>
  <c r="K90" i="41"/>
  <c r="L22" i="41"/>
  <c r="L90" i="41"/>
  <c r="M22" i="41"/>
  <c r="M90" i="41"/>
  <c r="N22" i="41"/>
  <c r="N90" i="41"/>
  <c r="O22" i="41"/>
  <c r="O90" i="41"/>
  <c r="P22" i="41"/>
  <c r="P90" i="41"/>
  <c r="Q22" i="41"/>
  <c r="Q90" i="41"/>
  <c r="R22" i="41"/>
  <c r="R90" i="41"/>
  <c r="S22" i="41"/>
  <c r="S90" i="41"/>
  <c r="T22" i="41"/>
  <c r="T90" i="41"/>
  <c r="U22" i="41"/>
  <c r="U90" i="41"/>
  <c r="V22" i="41"/>
  <c r="V90" i="41"/>
  <c r="B91" i="41"/>
  <c r="E21" i="41"/>
  <c r="E91" i="41"/>
  <c r="F21" i="41"/>
  <c r="F91" i="41"/>
  <c r="G21" i="41"/>
  <c r="G91" i="41"/>
  <c r="H21" i="41"/>
  <c r="H91" i="41"/>
  <c r="I21" i="41"/>
  <c r="I91" i="41"/>
  <c r="J21" i="41"/>
  <c r="J91" i="41"/>
  <c r="K21" i="41"/>
  <c r="K91" i="41"/>
  <c r="L21" i="41"/>
  <c r="L91" i="41"/>
  <c r="M21" i="41"/>
  <c r="M91" i="41"/>
  <c r="N21" i="41"/>
  <c r="N91" i="41"/>
  <c r="O21" i="41"/>
  <c r="O91" i="41"/>
  <c r="P21" i="41"/>
  <c r="P91" i="41"/>
  <c r="Q21" i="41"/>
  <c r="Q91" i="41"/>
  <c r="R21" i="41"/>
  <c r="R91" i="41"/>
  <c r="S21" i="41"/>
  <c r="S91" i="41"/>
  <c r="T21" i="41"/>
  <c r="T91" i="41"/>
  <c r="U21" i="41"/>
  <c r="U91" i="41"/>
  <c r="V21" i="41"/>
  <c r="V91" i="41"/>
  <c r="B92" i="41"/>
  <c r="E92" i="41"/>
  <c r="F92" i="41"/>
  <c r="G92" i="41"/>
  <c r="H92" i="41"/>
  <c r="I92" i="41"/>
  <c r="J92" i="41"/>
  <c r="K92" i="41"/>
  <c r="L92" i="41"/>
  <c r="M92" i="41"/>
  <c r="N92" i="41"/>
  <c r="O92" i="41"/>
  <c r="P92" i="41"/>
  <c r="Q92" i="41"/>
  <c r="R92" i="41"/>
  <c r="S92" i="41"/>
  <c r="T92" i="41"/>
  <c r="U92" i="41"/>
  <c r="V92" i="41"/>
  <c r="B93" i="41"/>
  <c r="E19" i="41"/>
  <c r="E93" i="41"/>
  <c r="F19" i="41"/>
  <c r="F93" i="41"/>
  <c r="G19" i="41"/>
  <c r="G93" i="41"/>
  <c r="H19" i="41"/>
  <c r="H93" i="41"/>
  <c r="I19" i="41"/>
  <c r="I93" i="41"/>
  <c r="J19" i="41"/>
  <c r="J93" i="41"/>
  <c r="K19" i="41"/>
  <c r="K93" i="41"/>
  <c r="L19" i="41"/>
  <c r="L93" i="41"/>
  <c r="M19" i="41"/>
  <c r="M93" i="41"/>
  <c r="N19" i="41"/>
  <c r="N93" i="41"/>
  <c r="O19" i="41"/>
  <c r="O93" i="41"/>
  <c r="P19" i="41"/>
  <c r="P93" i="41"/>
  <c r="Q19" i="41"/>
  <c r="Q93" i="41"/>
  <c r="R19" i="41"/>
  <c r="R93" i="41"/>
  <c r="S19" i="41"/>
  <c r="S93" i="41"/>
  <c r="T19" i="41"/>
  <c r="T93" i="41"/>
  <c r="U19" i="41"/>
  <c r="U93" i="41"/>
  <c r="V19" i="41"/>
  <c r="V93" i="41"/>
  <c r="B94" i="41"/>
  <c r="E94" i="41"/>
  <c r="F94" i="41"/>
  <c r="G94" i="41"/>
  <c r="H94" i="41"/>
  <c r="I94" i="41"/>
  <c r="J94" i="41"/>
  <c r="K94" i="41"/>
  <c r="L94" i="41"/>
  <c r="M94" i="41"/>
  <c r="N94" i="41"/>
  <c r="O94" i="41"/>
  <c r="P94" i="41"/>
  <c r="Q94" i="41"/>
  <c r="R94" i="41"/>
  <c r="S94" i="41"/>
  <c r="T94" i="41"/>
  <c r="U94" i="41"/>
  <c r="V94" i="41"/>
  <c r="B95" i="41"/>
  <c r="E95" i="41"/>
  <c r="F95" i="41"/>
  <c r="G95" i="41"/>
  <c r="H95" i="41"/>
  <c r="I95" i="41"/>
  <c r="J95" i="41"/>
  <c r="K95" i="41"/>
  <c r="L95" i="41"/>
  <c r="M95" i="41"/>
  <c r="N95" i="41"/>
  <c r="O95" i="41"/>
  <c r="P95" i="41"/>
  <c r="Q95" i="41"/>
  <c r="R95" i="41"/>
  <c r="S95" i="41"/>
  <c r="T95" i="41"/>
  <c r="U95" i="41"/>
  <c r="V95" i="41"/>
  <c r="B96" i="41"/>
  <c r="E15" i="41"/>
  <c r="E96" i="41"/>
  <c r="F15" i="41"/>
  <c r="F96" i="41"/>
  <c r="G15" i="41"/>
  <c r="G96" i="41"/>
  <c r="H15" i="41"/>
  <c r="H96" i="41"/>
  <c r="I15" i="41"/>
  <c r="I96" i="41"/>
  <c r="J15" i="41"/>
  <c r="J96" i="41"/>
  <c r="K15" i="41"/>
  <c r="K96" i="41"/>
  <c r="L15" i="41"/>
  <c r="L96" i="41"/>
  <c r="M15" i="41"/>
  <c r="M96" i="41"/>
  <c r="N15" i="41"/>
  <c r="N96" i="41"/>
  <c r="O15" i="41"/>
  <c r="O96" i="41"/>
  <c r="P15" i="41"/>
  <c r="P96" i="41"/>
  <c r="Q15" i="41"/>
  <c r="Q96" i="41"/>
  <c r="R15" i="41"/>
  <c r="R96" i="41"/>
  <c r="S15" i="41"/>
  <c r="S96" i="41"/>
  <c r="T15" i="41"/>
  <c r="T96" i="41"/>
  <c r="U15" i="41"/>
  <c r="U96" i="41"/>
  <c r="V15" i="41"/>
  <c r="V96" i="41"/>
  <c r="B97" i="41"/>
  <c r="E13" i="41"/>
  <c r="E97" i="41"/>
  <c r="F13" i="41"/>
  <c r="F97" i="41"/>
  <c r="G13" i="41"/>
  <c r="G97" i="41"/>
  <c r="H13" i="41"/>
  <c r="H97" i="41"/>
  <c r="I13" i="41"/>
  <c r="I97" i="41"/>
  <c r="J13" i="41"/>
  <c r="J97" i="41"/>
  <c r="K13" i="41"/>
  <c r="K97" i="41"/>
  <c r="L13" i="41"/>
  <c r="L97" i="41"/>
  <c r="M13" i="41"/>
  <c r="M97" i="41"/>
  <c r="N13" i="41"/>
  <c r="N97" i="41"/>
  <c r="O13" i="41"/>
  <c r="O97" i="41"/>
  <c r="P13" i="41"/>
  <c r="P97" i="41"/>
  <c r="Q13" i="41"/>
  <c r="Q97" i="41"/>
  <c r="R13" i="41"/>
  <c r="R97" i="41"/>
  <c r="S13" i="41"/>
  <c r="S97" i="41"/>
  <c r="T13" i="41"/>
  <c r="T97" i="41"/>
  <c r="U13" i="41"/>
  <c r="U97" i="41"/>
  <c r="V13" i="41"/>
  <c r="V97" i="41"/>
  <c r="B98" i="41"/>
  <c r="E12" i="41"/>
  <c r="E98" i="41"/>
  <c r="F12" i="41"/>
  <c r="F98" i="41"/>
  <c r="G12" i="41"/>
  <c r="G98" i="41"/>
  <c r="H12" i="41"/>
  <c r="H98" i="41"/>
  <c r="I12" i="41"/>
  <c r="I98" i="41"/>
  <c r="J12" i="41"/>
  <c r="J98" i="41"/>
  <c r="K12" i="41"/>
  <c r="K98" i="41"/>
  <c r="L12" i="41"/>
  <c r="L98" i="41"/>
  <c r="M12" i="41"/>
  <c r="M98" i="41"/>
  <c r="N12" i="41"/>
  <c r="N98" i="41"/>
  <c r="O12" i="41"/>
  <c r="O98" i="41"/>
  <c r="P12" i="41"/>
  <c r="P98" i="41"/>
  <c r="Q12" i="41"/>
  <c r="Q98" i="41"/>
  <c r="R12" i="41"/>
  <c r="R98" i="41"/>
  <c r="S12" i="41"/>
  <c r="S98" i="41"/>
  <c r="T12" i="41"/>
  <c r="T98" i="41"/>
  <c r="U12" i="41"/>
  <c r="U98" i="41"/>
  <c r="V12" i="41"/>
  <c r="V98" i="41"/>
  <c r="B99" i="41"/>
  <c r="E99" i="41"/>
  <c r="F99" i="41"/>
  <c r="G99" i="41"/>
  <c r="H99" i="41"/>
  <c r="I99" i="41"/>
  <c r="J99" i="41"/>
  <c r="K99" i="41"/>
  <c r="L99" i="41"/>
  <c r="M99" i="41"/>
  <c r="N99" i="41"/>
  <c r="O99" i="41"/>
  <c r="P99" i="41"/>
  <c r="Q99" i="41"/>
  <c r="R99" i="41"/>
  <c r="S99" i="41"/>
  <c r="T99" i="41"/>
  <c r="U99" i="41"/>
  <c r="V99" i="41"/>
  <c r="B100" i="41"/>
  <c r="E100" i="41"/>
  <c r="F100" i="41"/>
  <c r="G100" i="41"/>
  <c r="H100" i="41"/>
  <c r="I100" i="41"/>
  <c r="J100" i="41"/>
  <c r="K100" i="41"/>
  <c r="L100" i="41"/>
  <c r="M100" i="41"/>
  <c r="N100" i="41"/>
  <c r="O100" i="41"/>
  <c r="P100" i="41"/>
  <c r="Q100" i="41"/>
  <c r="R100" i="41"/>
  <c r="S100" i="41"/>
  <c r="T100" i="41"/>
  <c r="U100" i="41"/>
  <c r="V100" i="41"/>
  <c r="C10" i="41"/>
  <c r="C65" i="41"/>
  <c r="C49" i="41"/>
  <c r="C66" i="41"/>
  <c r="C41" i="41"/>
  <c r="C67" i="41"/>
  <c r="C34" i="41"/>
  <c r="C68" i="41"/>
  <c r="C27" i="41"/>
  <c r="C69" i="41"/>
  <c r="C48" i="41"/>
  <c r="C70" i="41"/>
  <c r="C35" i="41"/>
  <c r="C71" i="41"/>
  <c r="C46" i="41"/>
  <c r="C72" i="41"/>
  <c r="C16" i="41"/>
  <c r="C73" i="41"/>
  <c r="C53" i="41"/>
  <c r="C74" i="41"/>
  <c r="C52" i="41"/>
  <c r="C75" i="41"/>
  <c r="C47" i="41"/>
  <c r="C76" i="41"/>
  <c r="C45" i="41"/>
  <c r="C77" i="41"/>
  <c r="C44" i="41"/>
  <c r="C78" i="41"/>
  <c r="C43" i="41"/>
  <c r="C79" i="41"/>
  <c r="C42" i="41"/>
  <c r="C80" i="41"/>
  <c r="C40" i="41"/>
  <c r="C81" i="41"/>
  <c r="C39" i="41"/>
  <c r="C82" i="41"/>
  <c r="C38" i="41"/>
  <c r="C83" i="41"/>
  <c r="C37" i="41"/>
  <c r="C84" i="41"/>
  <c r="C36" i="41"/>
  <c r="C85" i="41"/>
  <c r="C31" i="41"/>
  <c r="C86" i="41"/>
  <c r="C30" i="41"/>
  <c r="C87" i="41"/>
  <c r="C29" i="41"/>
  <c r="C88" i="41"/>
  <c r="C28" i="41"/>
  <c r="C89" i="41"/>
  <c r="C25" i="41"/>
  <c r="C90" i="41"/>
  <c r="C24" i="41"/>
  <c r="C91" i="41"/>
  <c r="C23" i="41"/>
  <c r="C92" i="41"/>
  <c r="C22" i="41"/>
  <c r="C93" i="41"/>
  <c r="C21" i="41"/>
  <c r="C94" i="41"/>
  <c r="C19" i="41"/>
  <c r="C95" i="41"/>
  <c r="C18" i="41"/>
  <c r="C96" i="41"/>
  <c r="C15" i="41"/>
  <c r="C97" i="41"/>
  <c r="C14" i="41"/>
  <c r="C98" i="41"/>
  <c r="C13" i="41"/>
  <c r="C99" i="41"/>
  <c r="C12" i="41"/>
  <c r="C100" i="41"/>
  <c r="B14" i="41"/>
  <c r="B15" i="41"/>
  <c r="B16" i="41"/>
  <c r="B17" i="41"/>
  <c r="B18" i="41"/>
  <c r="B19" i="41"/>
  <c r="B20" i="41"/>
  <c r="B21" i="41"/>
  <c r="B22" i="41"/>
  <c r="B23" i="41"/>
  <c r="B24" i="41"/>
  <c r="B25" i="41"/>
  <c r="B26" i="41"/>
  <c r="B27" i="41"/>
  <c r="B28" i="41"/>
  <c r="B29" i="41"/>
  <c r="B30" i="41"/>
  <c r="B31" i="41"/>
  <c r="B32" i="41"/>
  <c r="B33" i="41"/>
  <c r="B34" i="41"/>
  <c r="B35" i="41"/>
  <c r="B36" i="41"/>
  <c r="B37" i="41"/>
  <c r="B38" i="41"/>
  <c r="B39" i="41"/>
  <c r="B40" i="41"/>
  <c r="B41" i="41"/>
  <c r="B42" i="41"/>
  <c r="B43" i="41"/>
  <c r="B44" i="41"/>
  <c r="B45" i="41"/>
  <c r="B46" i="41"/>
  <c r="B47" i="41"/>
  <c r="B48" i="41"/>
  <c r="B49" i="41"/>
  <c r="B50" i="41"/>
  <c r="B51" i="41"/>
  <c r="B52" i="41"/>
  <c r="B53" i="41"/>
  <c r="B11" i="41"/>
  <c r="B12" i="41"/>
  <c r="B13" i="41"/>
  <c r="B10" i="41"/>
  <c r="J13" i="38"/>
  <c r="U4" i="38"/>
  <c r="I13" i="38"/>
  <c r="T4" i="38"/>
  <c r="H13" i="38"/>
  <c r="R4" i="38"/>
  <c r="G13" i="38"/>
  <c r="O4" i="38"/>
  <c r="F13" i="38"/>
  <c r="L4" i="38"/>
  <c r="E13" i="38"/>
  <c r="G4" i="38"/>
  <c r="D13" i="38"/>
  <c r="D4" i="38"/>
  <c r="C118" i="41"/>
  <c r="B5" i="38"/>
  <c r="B13" i="38"/>
  <c r="D118" i="41"/>
  <c r="C5" i="38"/>
  <c r="E9" i="41"/>
  <c r="E56" i="41"/>
  <c r="E103" i="41"/>
  <c r="E107" i="41"/>
  <c r="E118" i="41"/>
  <c r="D5" i="38"/>
  <c r="F9" i="41"/>
  <c r="F56" i="41"/>
  <c r="F103" i="41"/>
  <c r="F107" i="41"/>
  <c r="F118" i="41"/>
  <c r="E5" i="38"/>
  <c r="G9" i="41"/>
  <c r="G56" i="41"/>
  <c r="G103" i="41"/>
  <c r="G107" i="41"/>
  <c r="G118" i="41"/>
  <c r="F5" i="38"/>
  <c r="H9" i="41"/>
  <c r="H56" i="41"/>
  <c r="H103" i="41"/>
  <c r="H107" i="41"/>
  <c r="H118" i="41"/>
  <c r="G5" i="38"/>
  <c r="I9" i="41"/>
  <c r="I56" i="41"/>
  <c r="I103" i="41"/>
  <c r="I107" i="41"/>
  <c r="I118" i="41"/>
  <c r="H5" i="38"/>
  <c r="J9" i="41"/>
  <c r="J56" i="41"/>
  <c r="J103" i="41"/>
  <c r="J107" i="41"/>
  <c r="J118" i="41"/>
  <c r="I5" i="38"/>
  <c r="K9" i="41"/>
  <c r="K56" i="41"/>
  <c r="K103" i="41"/>
  <c r="K107" i="41"/>
  <c r="K118" i="41"/>
  <c r="J5" i="38"/>
  <c r="L9" i="41"/>
  <c r="L56" i="41"/>
  <c r="L103" i="41"/>
  <c r="L107" i="41"/>
  <c r="L118" i="41"/>
  <c r="K5" i="38"/>
  <c r="M9" i="41"/>
  <c r="M56" i="41"/>
  <c r="M103" i="41"/>
  <c r="M107" i="41"/>
  <c r="M118" i="41"/>
  <c r="L5" i="38"/>
  <c r="N9" i="41"/>
  <c r="N56" i="41"/>
  <c r="N103" i="41"/>
  <c r="N107" i="41"/>
  <c r="N118" i="41"/>
  <c r="M5" i="38"/>
  <c r="O9" i="41"/>
  <c r="O56" i="41"/>
  <c r="O103" i="41"/>
  <c r="O107" i="41"/>
  <c r="O118" i="41"/>
  <c r="N5" i="38"/>
  <c r="P9" i="41"/>
  <c r="P56" i="41"/>
  <c r="P103" i="41"/>
  <c r="P107" i="41"/>
  <c r="P118" i="41"/>
  <c r="O5" i="38"/>
  <c r="Q9" i="41"/>
  <c r="Q56" i="41"/>
  <c r="Q103" i="41"/>
  <c r="Q107" i="41"/>
  <c r="Q118" i="41"/>
  <c r="P5" i="38"/>
  <c r="R9" i="41"/>
  <c r="R56" i="41"/>
  <c r="R103" i="41"/>
  <c r="R107" i="41"/>
  <c r="R118" i="41"/>
  <c r="Q5" i="38"/>
  <c r="S9" i="41"/>
  <c r="S56" i="41"/>
  <c r="S103" i="41"/>
  <c r="S107" i="41"/>
  <c r="S118" i="41"/>
  <c r="R5" i="38"/>
  <c r="T9" i="41"/>
  <c r="T56" i="41"/>
  <c r="T103" i="41"/>
  <c r="T107" i="41"/>
  <c r="T118" i="41"/>
  <c r="S5" i="38"/>
  <c r="U9" i="41"/>
  <c r="U56" i="41"/>
  <c r="U103" i="41"/>
  <c r="U107" i="41"/>
  <c r="U118" i="41"/>
  <c r="T5" i="38"/>
  <c r="V9" i="41"/>
  <c r="V56" i="41"/>
  <c r="V103" i="41"/>
  <c r="V107" i="41"/>
  <c r="V118" i="41"/>
  <c r="U5" i="38"/>
  <c r="E24" i="40"/>
  <c r="F3" i="41"/>
  <c r="J5" i="41"/>
  <c r="G2" i="26" a="1"/>
  <c r="G2" i="26"/>
  <c r="G3" i="26" a="1"/>
  <c r="G3" i="26"/>
  <c r="G4" i="26" a="1"/>
  <c r="G5" i="26" a="1"/>
  <c r="G6" i="26" a="1"/>
  <c r="G7" i="26" a="1"/>
  <c r="G4" i="26"/>
  <c r="G5" i="26"/>
  <c r="G6" i="26"/>
  <c r="G7" i="26"/>
  <c r="C26" i="40"/>
  <c r="C25" i="40"/>
  <c r="G10" i="26" a="1"/>
  <c r="G10" i="26"/>
  <c r="G11" i="26" a="1"/>
  <c r="G11" i="26"/>
  <c r="G12" i="26" a="1"/>
  <c r="G12" i="26"/>
  <c r="G13" i="26" a="1"/>
  <c r="G13" i="26"/>
  <c r="G14" i="26" a="1"/>
  <c r="G14" i="26"/>
  <c r="G8" i="26" a="1"/>
  <c r="G8" i="26"/>
  <c r="G9" i="26" a="1"/>
  <c r="G9" i="26"/>
  <c r="G15" i="26" a="1"/>
  <c r="G15" i="26"/>
  <c r="G16" i="26" a="1"/>
  <c r="G16" i="26"/>
  <c r="G17" i="26" a="1"/>
  <c r="G17" i="26"/>
  <c r="G18" i="26" a="1"/>
  <c r="G18" i="26"/>
  <c r="G19" i="26" a="1"/>
  <c r="G19" i="26"/>
  <c r="G20" i="26" a="1"/>
  <c r="G20" i="26"/>
  <c r="G21" i="26" a="1"/>
  <c r="G21" i="26"/>
  <c r="G22" i="26" a="1"/>
  <c r="G22" i="26"/>
  <c r="G23" i="26" a="1"/>
  <c r="G23" i="26"/>
  <c r="G24" i="26" a="1"/>
  <c r="G24" i="26"/>
  <c r="G25" i="26" a="1"/>
  <c r="G25" i="26"/>
  <c r="G26" i="26" a="1"/>
  <c r="G26" i="26"/>
  <c r="G27" i="26" a="1"/>
  <c r="G27" i="26"/>
  <c r="G28" i="26" a="1"/>
  <c r="G28" i="26"/>
  <c r="G29" i="26" a="1"/>
  <c r="G29" i="26"/>
  <c r="G30" i="26" a="1"/>
  <c r="G30" i="26"/>
  <c r="G31" i="26" a="1"/>
  <c r="G31" i="26"/>
  <c r="G32" i="26" a="1"/>
  <c r="G32" i="26"/>
  <c r="G33" i="26" a="1"/>
  <c r="G33" i="26"/>
  <c r="G34" i="26" a="1"/>
  <c r="G34" i="26"/>
  <c r="G35" i="26" a="1"/>
  <c r="G35" i="26"/>
  <c r="G36" i="26" a="1"/>
  <c r="G36" i="26"/>
  <c r="G37" i="26" a="1"/>
  <c r="G37" i="26"/>
  <c r="G38" i="26" a="1"/>
  <c r="G38" i="26"/>
  <c r="G39" i="26" a="1"/>
  <c r="G39" i="26"/>
  <c r="G40" i="26" a="1"/>
  <c r="G40" i="26"/>
  <c r="G41" i="26" a="1"/>
  <c r="G41" i="26"/>
  <c r="G42" i="26" a="1"/>
  <c r="G42" i="26"/>
  <c r="G43" i="26" a="1"/>
  <c r="G43" i="26"/>
  <c r="G44" i="26" a="1"/>
  <c r="G44" i="26"/>
  <c r="G45" i="26" a="1"/>
  <c r="G45" i="26"/>
  <c r="G46" i="26" a="1"/>
  <c r="G46" i="26"/>
  <c r="G47" i="26" a="1"/>
  <c r="G47" i="26"/>
  <c r="G48" i="26" a="1"/>
  <c r="G48" i="26"/>
  <c r="G49" i="26" a="1"/>
  <c r="G49" i="26"/>
  <c r="G50" i="26" a="1"/>
  <c r="G50" i="26"/>
  <c r="G51" i="26" a="1"/>
  <c r="G51" i="26"/>
  <c r="G52" i="26" a="1"/>
  <c r="G52" i="26"/>
  <c r="G53" i="26" a="1"/>
  <c r="G53" i="26"/>
  <c r="G54" i="26" a="1"/>
  <c r="G54" i="26"/>
  <c r="G55" i="26" a="1"/>
  <c r="G55" i="26"/>
  <c r="G56" i="26" a="1"/>
  <c r="G56" i="26"/>
  <c r="G57" i="26" a="1"/>
  <c r="G57" i="26"/>
  <c r="G58" i="26" a="1"/>
  <c r="G58" i="26"/>
  <c r="G59" i="26" a="1"/>
  <c r="G59" i="26"/>
  <c r="G60" i="26" a="1"/>
  <c r="G60" i="26"/>
  <c r="G61" i="26" a="1"/>
  <c r="G61" i="26"/>
  <c r="G62" i="26" a="1"/>
  <c r="G62" i="26"/>
  <c r="G63" i="26" a="1"/>
  <c r="G63" i="26"/>
  <c r="G64" i="26" a="1"/>
  <c r="G64" i="26"/>
  <c r="G65" i="26" a="1"/>
  <c r="G65" i="26"/>
  <c r="G66" i="26" a="1"/>
  <c r="G66" i="26"/>
  <c r="G67" i="26" a="1"/>
  <c r="G67" i="26"/>
  <c r="G68" i="26" a="1"/>
  <c r="G68" i="26"/>
  <c r="G69" i="26" a="1"/>
  <c r="G69" i="26"/>
  <c r="G70" i="26" a="1"/>
  <c r="G70" i="26"/>
  <c r="G71" i="26" a="1"/>
  <c r="G71" i="26"/>
  <c r="G72" i="26" a="1"/>
  <c r="G72" i="26"/>
  <c r="G73" i="26" a="1"/>
  <c r="G73" i="26"/>
  <c r="G74" i="26" a="1"/>
  <c r="G74" i="26"/>
  <c r="G75" i="26" a="1"/>
  <c r="G75" i="26"/>
  <c r="G76" i="26" a="1"/>
  <c r="G76" i="26"/>
  <c r="G77" i="26" a="1"/>
  <c r="G77" i="26"/>
  <c r="G78" i="26" a="1"/>
  <c r="G78" i="26"/>
  <c r="G79" i="26" a="1"/>
  <c r="G79" i="26"/>
  <c r="G80" i="26" a="1"/>
  <c r="G80" i="26"/>
  <c r="G81" i="26" a="1"/>
  <c r="G81" i="26"/>
  <c r="G82" i="26" a="1"/>
  <c r="G82" i="26"/>
  <c r="G83" i="26" a="1"/>
  <c r="G83" i="26"/>
  <c r="G84" i="26" a="1"/>
  <c r="G84" i="26"/>
  <c r="G85" i="26" a="1"/>
  <c r="G85" i="26"/>
  <c r="G86" i="26" a="1"/>
  <c r="G86" i="26"/>
  <c r="G87" i="26" a="1"/>
  <c r="G87" i="26"/>
  <c r="G88" i="26" a="1"/>
  <c r="G88" i="26"/>
  <c r="G89" i="26" a="1"/>
  <c r="G89" i="26"/>
  <c r="G90" i="26" a="1"/>
  <c r="G90" i="26"/>
  <c r="G91" i="26" a="1"/>
  <c r="G91" i="26"/>
  <c r="G92" i="26" a="1"/>
  <c r="G92" i="26"/>
  <c r="G93" i="26" a="1"/>
  <c r="G93" i="26"/>
  <c r="G94" i="26" a="1"/>
  <c r="G94" i="26"/>
  <c r="G95" i="26" a="1"/>
  <c r="G95" i="26"/>
  <c r="G96" i="26" a="1"/>
  <c r="G96" i="26"/>
  <c r="G97" i="26" a="1"/>
  <c r="G97" i="26"/>
  <c r="G98" i="26" a="1"/>
  <c r="G98" i="26"/>
  <c r="G99" i="26" a="1"/>
  <c r="G99" i="26"/>
  <c r="G100" i="26" a="1"/>
  <c r="G100" i="26"/>
  <c r="G101" i="26" a="1"/>
  <c r="G101" i="26"/>
  <c r="G102" i="26" a="1"/>
  <c r="G102" i="26"/>
  <c r="G103" i="26" a="1"/>
  <c r="G103" i="26"/>
  <c r="G104" i="26" a="1"/>
  <c r="G104" i="26"/>
  <c r="G105" i="26" a="1"/>
  <c r="G105" i="26"/>
  <c r="G106" i="26" a="1"/>
  <c r="G106" i="26"/>
  <c r="G107" i="26" a="1"/>
  <c r="G107" i="26"/>
  <c r="G108" i="26" a="1"/>
  <c r="G108" i="26"/>
  <c r="G109" i="26" a="1"/>
  <c r="G109" i="26"/>
  <c r="G110" i="26" a="1"/>
  <c r="G110" i="26"/>
  <c r="G111" i="26" a="1"/>
  <c r="G111" i="26"/>
  <c r="G112" i="26" a="1"/>
  <c r="G112" i="26"/>
  <c r="G113" i="26" a="1"/>
  <c r="G113" i="26"/>
  <c r="G114" i="26" a="1"/>
  <c r="G114" i="26"/>
  <c r="G115" i="26" a="1"/>
  <c r="G115" i="26"/>
  <c r="G116" i="26" a="1"/>
  <c r="G116" i="26"/>
  <c r="G117" i="26" a="1"/>
  <c r="G117" i="26"/>
  <c r="G118" i="26" a="1"/>
  <c r="G118" i="26"/>
  <c r="G119" i="26" a="1"/>
  <c r="G119" i="26"/>
  <c r="G120" i="26" a="1"/>
  <c r="G120" i="26"/>
  <c r="G121" i="26" a="1"/>
  <c r="G121" i="26"/>
  <c r="G122" i="26" a="1"/>
  <c r="G122" i="26"/>
  <c r="G123" i="26" a="1"/>
  <c r="G123" i="26"/>
  <c r="G124" i="26" a="1"/>
  <c r="G124" i="26"/>
  <c r="G125" i="26" a="1"/>
  <c r="G125" i="26"/>
  <c r="G126" i="26" a="1"/>
  <c r="G126" i="26"/>
  <c r="G127" i="26" a="1"/>
  <c r="G127" i="26"/>
  <c r="G128" i="26" a="1"/>
  <c r="G128" i="26"/>
  <c r="G129" i="26" a="1"/>
  <c r="G129" i="26"/>
  <c r="G130" i="26" a="1"/>
  <c r="G130" i="26"/>
  <c r="G131" i="26" a="1"/>
  <c r="G131" i="26"/>
  <c r="G132" i="26" a="1"/>
  <c r="G132" i="26"/>
  <c r="G133" i="26" a="1"/>
  <c r="G133" i="26"/>
  <c r="G134" i="26" a="1"/>
  <c r="G134" i="26"/>
  <c r="G135" i="26" a="1"/>
  <c r="G135" i="26"/>
  <c r="G136" i="26" a="1"/>
  <c r="G136" i="26"/>
  <c r="G137" i="26" a="1"/>
  <c r="G137" i="26"/>
  <c r="G138" i="26" a="1"/>
  <c r="G138" i="26"/>
  <c r="G139" i="26" a="1"/>
  <c r="G139" i="26"/>
  <c r="G140" i="26" a="1"/>
  <c r="G140" i="26"/>
  <c r="G141" i="26" a="1"/>
  <c r="G141" i="26"/>
  <c r="G142" i="26" a="1"/>
  <c r="G142" i="26"/>
  <c r="G143" i="26" a="1"/>
  <c r="G143" i="26"/>
  <c r="G144" i="26" a="1"/>
  <c r="G144" i="26"/>
  <c r="G145" i="26" a="1"/>
  <c r="G145" i="26"/>
  <c r="G146" i="26" a="1"/>
  <c r="G146" i="26"/>
  <c r="G147" i="26" a="1"/>
  <c r="G147" i="26"/>
  <c r="G148" i="26" a="1"/>
  <c r="G148" i="26"/>
  <c r="G149" i="26" a="1"/>
  <c r="G149" i="26"/>
  <c r="G150" i="26" a="1"/>
  <c r="G150" i="26"/>
  <c r="G151" i="26" a="1"/>
  <c r="G151" i="26"/>
  <c r="G152" i="26" a="1"/>
  <c r="G152" i="26"/>
  <c r="G153" i="26" a="1"/>
  <c r="G153" i="26"/>
  <c r="G154" i="26" a="1"/>
  <c r="G154" i="26"/>
  <c r="G155" i="26" a="1"/>
  <c r="G155" i="26"/>
  <c r="G156" i="26" a="1"/>
  <c r="G156" i="26"/>
  <c r="G157" i="26" a="1"/>
  <c r="G157" i="26"/>
  <c r="G158" i="26" a="1"/>
  <c r="G158" i="26"/>
  <c r="G159" i="26" a="1"/>
  <c r="G159" i="26"/>
  <c r="G160" i="26" a="1"/>
  <c r="G160" i="26"/>
  <c r="G161" i="26" a="1"/>
  <c r="G161" i="26"/>
  <c r="G162" i="26" a="1"/>
  <c r="G162" i="26"/>
  <c r="G163" i="26" a="1"/>
  <c r="G163" i="26"/>
  <c r="G164" i="26" a="1"/>
  <c r="G164" i="26"/>
  <c r="G165" i="26" a="1"/>
  <c r="G165" i="26"/>
  <c r="G166" i="26" a="1"/>
  <c r="G166" i="26"/>
  <c r="G167" i="26" a="1"/>
  <c r="G167" i="26"/>
  <c r="G168" i="26" a="1"/>
  <c r="G168" i="26"/>
  <c r="G169" i="26" a="1"/>
  <c r="G169" i="26"/>
  <c r="G170" i="26" a="1"/>
  <c r="G170" i="26"/>
  <c r="G171" i="26" a="1"/>
  <c r="G171" i="26"/>
  <c r="G172" i="26" a="1"/>
  <c r="G172" i="26"/>
  <c r="G173" i="26" a="1"/>
  <c r="G173" i="26"/>
  <c r="G174" i="26" a="1"/>
  <c r="G174" i="26"/>
  <c r="G175" i="26" a="1"/>
  <c r="G175" i="26"/>
  <c r="G176" i="26" a="1"/>
  <c r="G176" i="26"/>
  <c r="G177" i="26" a="1"/>
  <c r="G177" i="26"/>
  <c r="G178" i="26" a="1"/>
  <c r="G178" i="26"/>
  <c r="G179" i="26" a="1"/>
  <c r="G179" i="26"/>
  <c r="G180" i="26" a="1"/>
  <c r="G180" i="26"/>
  <c r="G181" i="26" a="1"/>
  <c r="G181" i="26"/>
  <c r="G182" i="26" a="1"/>
  <c r="G182" i="26"/>
  <c r="G183" i="26" a="1"/>
  <c r="G183" i="26"/>
  <c r="G184" i="26" a="1"/>
  <c r="G184" i="26"/>
  <c r="G185" i="26" a="1"/>
  <c r="G185" i="26"/>
  <c r="G186" i="26" a="1"/>
  <c r="G186" i="26"/>
  <c r="G187" i="26" a="1"/>
  <c r="G187" i="26"/>
  <c r="G188" i="26" a="1"/>
  <c r="G188" i="26"/>
  <c r="G189" i="26" a="1"/>
  <c r="G189" i="26"/>
  <c r="G190" i="26" a="1"/>
  <c r="G190" i="26"/>
  <c r="G191" i="26" a="1"/>
  <c r="G191" i="26"/>
  <c r="G192" i="26" a="1"/>
  <c r="G192" i="26"/>
  <c r="G193" i="26" a="1"/>
  <c r="G193" i="26"/>
  <c r="G194" i="26" a="1"/>
  <c r="G194" i="26"/>
  <c r="G195" i="26" a="1"/>
  <c r="G195" i="26"/>
  <c r="G196" i="26" a="1"/>
  <c r="G196" i="26"/>
  <c r="G197" i="26" a="1"/>
  <c r="G197" i="26"/>
  <c r="G198" i="26" a="1"/>
  <c r="G198" i="26"/>
  <c r="G199" i="26" a="1"/>
  <c r="G199" i="26"/>
  <c r="G200" i="26" a="1"/>
  <c r="G200" i="26"/>
  <c r="G201" i="26" a="1"/>
  <c r="G201" i="26"/>
  <c r="G202" i="26" a="1"/>
  <c r="G202" i="26"/>
  <c r="G203" i="26" a="1"/>
  <c r="G203" i="26"/>
  <c r="G204" i="26" a="1"/>
  <c r="G204" i="26"/>
  <c r="G205" i="26" a="1"/>
  <c r="G205" i="26"/>
  <c r="G206" i="26" a="1"/>
  <c r="G206" i="26"/>
  <c r="G207" i="26" a="1"/>
  <c r="G207" i="26"/>
  <c r="G208" i="26" a="1"/>
  <c r="G208" i="26"/>
  <c r="G209" i="26" a="1"/>
  <c r="G209" i="26"/>
  <c r="G210" i="26" a="1"/>
  <c r="G210" i="26"/>
  <c r="G211" i="26" a="1"/>
  <c r="G211" i="26"/>
  <c r="G212" i="26" a="1"/>
  <c r="G212" i="26"/>
  <c r="G213" i="26" a="1"/>
  <c r="G213" i="26"/>
  <c r="G214" i="26" a="1"/>
  <c r="G214" i="26"/>
  <c r="G215" i="26" a="1"/>
  <c r="G215" i="26"/>
  <c r="G216" i="26" a="1"/>
  <c r="G216" i="26"/>
  <c r="G217" i="26" a="1"/>
  <c r="G217" i="26"/>
  <c r="G218" i="26" a="1"/>
  <c r="G218" i="26"/>
  <c r="G219" i="26" a="1"/>
  <c r="G219" i="26"/>
  <c r="G220" i="26" a="1"/>
  <c r="G220" i="26"/>
  <c r="G221" i="26" a="1"/>
  <c r="G221" i="26"/>
  <c r="G222" i="26" a="1"/>
  <c r="G222" i="26"/>
  <c r="G223" i="26" a="1"/>
  <c r="G223" i="26"/>
  <c r="G224" i="26" a="1"/>
  <c r="G224" i="26"/>
  <c r="G225" i="26" a="1"/>
  <c r="G225" i="26"/>
  <c r="G226" i="26" a="1"/>
  <c r="G226" i="26"/>
  <c r="G227" i="26" a="1"/>
  <c r="G227" i="26"/>
  <c r="G228" i="26" a="1"/>
  <c r="G228" i="26"/>
  <c r="G229" i="26" a="1"/>
  <c r="G229" i="26"/>
  <c r="G230" i="26" a="1"/>
  <c r="G230" i="26"/>
  <c r="G231" i="26" a="1"/>
  <c r="G231" i="26"/>
  <c r="G232" i="26" a="1"/>
  <c r="G232" i="26"/>
  <c r="G233" i="26" a="1"/>
  <c r="G233" i="26"/>
  <c r="G234" i="26" a="1"/>
  <c r="G234" i="26"/>
  <c r="G235" i="26" a="1"/>
  <c r="G235" i="26"/>
  <c r="G236" i="26" a="1"/>
  <c r="G236" i="26"/>
  <c r="G237" i="26" a="1"/>
  <c r="G237" i="26"/>
  <c r="G238" i="26" a="1"/>
  <c r="G238" i="26"/>
  <c r="G239" i="26" a="1"/>
  <c r="G239" i="26"/>
  <c r="G240" i="26" a="1"/>
  <c r="G240" i="26"/>
  <c r="G241" i="26" a="1"/>
  <c r="G241" i="26"/>
  <c r="G242" i="26" a="1"/>
  <c r="G242" i="26"/>
  <c r="G243" i="26" a="1"/>
  <c r="G243" i="26"/>
  <c r="G244" i="26" a="1"/>
  <c r="G244" i="26"/>
  <c r="G245" i="26" a="1"/>
  <c r="G245" i="26"/>
  <c r="G246" i="26" a="1"/>
  <c r="G246" i="26"/>
  <c r="G247" i="26" a="1"/>
  <c r="G247" i="26"/>
  <c r="G248" i="26" a="1"/>
  <c r="G248" i="26"/>
  <c r="G249" i="26" a="1"/>
  <c r="G249" i="26"/>
  <c r="G250" i="26" a="1"/>
  <c r="G250" i="26"/>
  <c r="G251" i="26" a="1"/>
  <c r="G251" i="26"/>
  <c r="G252" i="26" a="1"/>
  <c r="G252" i="26"/>
  <c r="G253" i="26" a="1"/>
  <c r="G253" i="26"/>
  <c r="G254" i="26" a="1"/>
  <c r="G254" i="26"/>
  <c r="G255" i="26" a="1"/>
  <c r="G255" i="26"/>
  <c r="G256" i="26" a="1"/>
  <c r="G256" i="26"/>
  <c r="G257" i="26" a="1"/>
  <c r="G257" i="26"/>
  <c r="G258" i="26" a="1"/>
  <c r="G258" i="26"/>
  <c r="G259" i="26" a="1"/>
  <c r="G259" i="26"/>
  <c r="G260" i="26" a="1"/>
  <c r="G260" i="26"/>
  <c r="G261" i="26" a="1"/>
  <c r="G261" i="26"/>
  <c r="G262" i="26" a="1"/>
  <c r="G262" i="26"/>
  <c r="G263" i="26" a="1"/>
  <c r="G263" i="26"/>
  <c r="G264" i="26" a="1"/>
  <c r="G264" i="26"/>
  <c r="G265" i="26" a="1"/>
  <c r="G265" i="26"/>
  <c r="G266" i="26" a="1"/>
  <c r="G266" i="26"/>
  <c r="G267" i="26" a="1"/>
  <c r="G267" i="26"/>
  <c r="G268" i="26" a="1"/>
  <c r="G268" i="26"/>
  <c r="G269" i="26" a="1"/>
  <c r="G269" i="26"/>
  <c r="G270" i="26" a="1"/>
  <c r="G270" i="26"/>
  <c r="G271" i="26" a="1"/>
  <c r="G271" i="26"/>
  <c r="G272" i="26" a="1"/>
  <c r="G272" i="26"/>
  <c r="G273" i="26" a="1"/>
  <c r="G273" i="26"/>
  <c r="G274" i="26" a="1"/>
  <c r="G274" i="26"/>
  <c r="G275" i="26" a="1"/>
  <c r="G275" i="26"/>
  <c r="G276" i="26" a="1"/>
  <c r="G276" i="26"/>
  <c r="G277" i="26" a="1"/>
  <c r="G277" i="26"/>
  <c r="G278" i="26" a="1"/>
  <c r="G278" i="26"/>
  <c r="G279" i="26" a="1"/>
  <c r="G279" i="26"/>
  <c r="G280" i="26" a="1"/>
  <c r="G280" i="26"/>
  <c r="G281" i="26" a="1"/>
  <c r="G281" i="26"/>
  <c r="G282" i="26" a="1"/>
  <c r="G282" i="26"/>
  <c r="G283" i="26" a="1"/>
  <c r="G283" i="26"/>
  <c r="G284" i="26" a="1"/>
  <c r="G284" i="26"/>
  <c r="G285" i="26" a="1"/>
  <c r="G285" i="26"/>
  <c r="G286" i="26" a="1"/>
  <c r="G286" i="26"/>
  <c r="G287" i="26" a="1"/>
  <c r="G287" i="26"/>
  <c r="G288" i="26" a="1"/>
  <c r="G288" i="26"/>
  <c r="G289" i="26" a="1"/>
  <c r="G289" i="26"/>
  <c r="G290" i="26" a="1"/>
  <c r="G290" i="26"/>
  <c r="G291" i="26" a="1"/>
  <c r="G291" i="26"/>
  <c r="G292" i="26" a="1"/>
  <c r="G292" i="26"/>
  <c r="G293" i="26" a="1"/>
  <c r="G293" i="26"/>
  <c r="G294" i="26" a="1"/>
  <c r="G294" i="26"/>
  <c r="G295" i="26" a="1"/>
  <c r="G295" i="26"/>
  <c r="G296" i="26" a="1"/>
  <c r="G296" i="26"/>
  <c r="G297" i="26" a="1"/>
  <c r="G297" i="26"/>
  <c r="G298" i="26" a="1"/>
  <c r="G298" i="26"/>
  <c r="G299" i="26" a="1"/>
  <c r="G299" i="26"/>
  <c r="G300" i="26" a="1"/>
  <c r="G300" i="26"/>
  <c r="G301" i="26" a="1"/>
  <c r="G301" i="26"/>
  <c r="G302" i="26" a="1"/>
  <c r="G302" i="26"/>
  <c r="G303" i="26" a="1"/>
  <c r="G303" i="26"/>
  <c r="G304" i="26" a="1"/>
  <c r="G304" i="26"/>
  <c r="G305" i="26" a="1"/>
  <c r="G305" i="26"/>
  <c r="G306" i="26" a="1"/>
  <c r="G306" i="26"/>
  <c r="G307" i="26" a="1"/>
  <c r="G307" i="26"/>
  <c r="G308" i="26" a="1"/>
  <c r="G308" i="26"/>
  <c r="G309" i="26" a="1"/>
  <c r="G309" i="26"/>
  <c r="G310" i="26" a="1"/>
  <c r="G310" i="26"/>
  <c r="G311" i="26" a="1"/>
  <c r="G311" i="26"/>
  <c r="G312" i="26" a="1"/>
  <c r="G312" i="26"/>
  <c r="G313" i="26" a="1"/>
  <c r="G313" i="26"/>
  <c r="G314" i="26" a="1"/>
  <c r="G314" i="26"/>
  <c r="G315" i="26" a="1"/>
  <c r="G315" i="26"/>
  <c r="G316" i="26" a="1"/>
  <c r="G316" i="26"/>
  <c r="G317" i="26" a="1"/>
  <c r="G317" i="26"/>
  <c r="G318" i="26" a="1"/>
  <c r="G318" i="26"/>
  <c r="G319" i="26" a="1"/>
  <c r="G319" i="26"/>
  <c r="G320" i="26" a="1"/>
  <c r="G320" i="26"/>
  <c r="G321" i="26" a="1"/>
  <c r="G321" i="26"/>
  <c r="G322" i="26" a="1"/>
  <c r="G322" i="26"/>
  <c r="G323" i="26" a="1"/>
  <c r="G323" i="26"/>
  <c r="G324" i="26" a="1"/>
  <c r="G324" i="26"/>
  <c r="G325" i="26" a="1"/>
  <c r="G325" i="26"/>
  <c r="G326" i="26" a="1"/>
  <c r="G326" i="26"/>
  <c r="G327" i="26" a="1"/>
  <c r="G327" i="26"/>
  <c r="G328" i="26" a="1"/>
  <c r="G328" i="26"/>
  <c r="G329" i="26" a="1"/>
  <c r="G329" i="26"/>
  <c r="G330" i="26" a="1"/>
  <c r="G330" i="26"/>
  <c r="G331" i="26" a="1"/>
  <c r="G331" i="26"/>
  <c r="G332" i="26" a="1"/>
  <c r="G332" i="26"/>
  <c r="G333" i="26" a="1"/>
  <c r="G333" i="26"/>
  <c r="G334" i="26" a="1"/>
  <c r="G334" i="26"/>
  <c r="G335" i="26" a="1"/>
  <c r="G335" i="26"/>
  <c r="G336" i="26" a="1"/>
  <c r="G336" i="26"/>
  <c r="G337" i="26" a="1"/>
  <c r="G337" i="26"/>
  <c r="G338" i="26" a="1"/>
  <c r="G338" i="26"/>
  <c r="G339" i="26" a="1"/>
  <c r="G339" i="26"/>
  <c r="G340" i="26" a="1"/>
  <c r="G340" i="26"/>
  <c r="G341" i="26" a="1"/>
  <c r="G341" i="26"/>
  <c r="G342" i="26" a="1"/>
  <c r="G342" i="26"/>
  <c r="G343" i="26" a="1"/>
  <c r="G343" i="26"/>
  <c r="G344" i="26" a="1"/>
  <c r="G344" i="26"/>
  <c r="G345" i="26" a="1"/>
  <c r="G345" i="26"/>
  <c r="G346" i="26" a="1"/>
  <c r="G346" i="26"/>
  <c r="G347" i="26" a="1"/>
  <c r="G347" i="26"/>
  <c r="G348" i="26" a="1"/>
  <c r="G348" i="26"/>
  <c r="G349" i="26" a="1"/>
  <c r="G349" i="26"/>
  <c r="G350" i="26" a="1"/>
  <c r="G350" i="26"/>
  <c r="G351" i="26" a="1"/>
  <c r="G351" i="26"/>
  <c r="G352" i="26" a="1"/>
  <c r="G352" i="26"/>
  <c r="G353" i="26" a="1"/>
  <c r="G353" i="26"/>
  <c r="G354" i="26" a="1"/>
  <c r="G354" i="26"/>
  <c r="G355" i="26" a="1"/>
  <c r="G355" i="26"/>
  <c r="G356" i="26" a="1"/>
  <c r="G356" i="26"/>
  <c r="G357" i="26" a="1"/>
  <c r="G357" i="26"/>
  <c r="G358" i="26" a="1"/>
  <c r="G358" i="26"/>
  <c r="G359" i="26" a="1"/>
  <c r="G359" i="26"/>
  <c r="G360" i="26" a="1"/>
  <c r="G360" i="26"/>
  <c r="G361" i="26" a="1"/>
  <c r="G361" i="26"/>
  <c r="G362" i="26" a="1"/>
  <c r="G362" i="26"/>
  <c r="G363" i="26" a="1"/>
  <c r="G363" i="26"/>
  <c r="G364" i="26" a="1"/>
  <c r="G364" i="26"/>
  <c r="G365" i="26" a="1"/>
  <c r="G365" i="26"/>
  <c r="G366" i="26" a="1"/>
  <c r="G366" i="26"/>
  <c r="G367" i="26" a="1"/>
  <c r="G367" i="26"/>
  <c r="G368" i="26" a="1"/>
  <c r="G368" i="26"/>
  <c r="G369" i="26" a="1"/>
  <c r="G369" i="26"/>
  <c r="G370" i="26" a="1"/>
  <c r="G370" i="26"/>
  <c r="G371" i="26" a="1"/>
  <c r="G371" i="26"/>
  <c r="G372" i="26" a="1"/>
  <c r="G372" i="26"/>
  <c r="G373" i="26" a="1"/>
  <c r="G373" i="26"/>
  <c r="G374" i="26" a="1"/>
  <c r="G374" i="26"/>
  <c r="G375" i="26" a="1"/>
  <c r="G375" i="26"/>
  <c r="G376" i="26" a="1"/>
  <c r="G376" i="26"/>
  <c r="G377" i="26" a="1"/>
  <c r="G377" i="26"/>
  <c r="G378" i="26" a="1"/>
  <c r="G378" i="26"/>
  <c r="G379" i="26" a="1"/>
  <c r="G379" i="26"/>
  <c r="G380" i="26" a="1"/>
  <c r="G380" i="26"/>
  <c r="G381" i="26" a="1"/>
  <c r="G381" i="26"/>
  <c r="G382" i="26" a="1"/>
  <c r="G382" i="26"/>
  <c r="G383" i="26" a="1"/>
  <c r="G383" i="26"/>
  <c r="G384" i="26" a="1"/>
  <c r="G384" i="26"/>
  <c r="G385" i="26" a="1"/>
  <c r="G385" i="26"/>
  <c r="G386" i="26" a="1"/>
  <c r="G386" i="26"/>
  <c r="G387" i="26" a="1"/>
  <c r="G387" i="26"/>
  <c r="G388" i="26" a="1"/>
  <c r="G388" i="26"/>
  <c r="G389" i="26" a="1"/>
  <c r="G389" i="26"/>
  <c r="G390" i="26" a="1"/>
  <c r="G390" i="26"/>
  <c r="G391" i="26" a="1"/>
  <c r="G391" i="26"/>
  <c r="G392" i="26" a="1"/>
  <c r="G392" i="26"/>
  <c r="G393" i="26" a="1"/>
  <c r="G393" i="26"/>
  <c r="G394" i="26" a="1"/>
  <c r="G394" i="26"/>
  <c r="G395" i="26" a="1"/>
  <c r="G395" i="26"/>
  <c r="G396" i="26" a="1"/>
  <c r="G396" i="26"/>
  <c r="G397" i="26" a="1"/>
  <c r="G397" i="26"/>
  <c r="G398" i="26" a="1"/>
  <c r="G398" i="26"/>
  <c r="G399" i="26" a="1"/>
  <c r="G399" i="26"/>
  <c r="G400" i="26" a="1"/>
  <c r="G400" i="26"/>
  <c r="G401" i="26" a="1"/>
  <c r="G401" i="26"/>
  <c r="G402" i="26" a="1"/>
  <c r="G402" i="26"/>
  <c r="G403" i="26" a="1"/>
  <c r="G403" i="26"/>
  <c r="G404" i="26" a="1"/>
  <c r="G404" i="26"/>
  <c r="G405" i="26" a="1"/>
  <c r="G405" i="26"/>
  <c r="G406" i="26" a="1"/>
  <c r="G406" i="26"/>
  <c r="G407" i="26" a="1"/>
  <c r="G407" i="26"/>
  <c r="G408" i="26" a="1"/>
  <c r="G408" i="26"/>
  <c r="G409" i="26" a="1"/>
  <c r="G409" i="26"/>
  <c r="G410" i="26" a="1"/>
  <c r="G410" i="26"/>
  <c r="G411" i="26" a="1"/>
  <c r="G411" i="26"/>
  <c r="G412" i="26" a="1"/>
  <c r="G412" i="26"/>
  <c r="G413" i="26" a="1"/>
  <c r="G413" i="26"/>
  <c r="G414" i="26" a="1"/>
  <c r="G414" i="26"/>
  <c r="G415" i="26" a="1"/>
  <c r="G415" i="26"/>
  <c r="G416" i="26" a="1"/>
  <c r="G416" i="26"/>
  <c r="G417" i="26" a="1"/>
  <c r="G417" i="26"/>
  <c r="G418" i="26" a="1"/>
  <c r="G418" i="26"/>
  <c r="G419" i="26" a="1"/>
  <c r="G419" i="26"/>
  <c r="G420" i="26" a="1"/>
  <c r="G420" i="26"/>
  <c r="G421" i="26" a="1"/>
  <c r="G421" i="26"/>
  <c r="G422" i="26" a="1"/>
  <c r="G422" i="26"/>
  <c r="G423" i="26" a="1"/>
  <c r="G423" i="26"/>
  <c r="G424" i="26" a="1"/>
  <c r="G424" i="26"/>
  <c r="G425" i="26" a="1"/>
  <c r="G425" i="26"/>
  <c r="G426" i="26" a="1"/>
  <c r="G426" i="26"/>
  <c r="G427" i="26" a="1"/>
  <c r="G427" i="26"/>
  <c r="G428" i="26" a="1"/>
  <c r="G428" i="26"/>
  <c r="G429" i="26" a="1"/>
  <c r="G429" i="26"/>
  <c r="G430" i="26" a="1"/>
  <c r="G430" i="26"/>
  <c r="G431" i="26" a="1"/>
  <c r="G431" i="26"/>
  <c r="G432" i="26" a="1"/>
  <c r="G432" i="26"/>
  <c r="G433" i="26" a="1"/>
  <c r="G433" i="26"/>
  <c r="G434" i="26" a="1"/>
  <c r="G434" i="26"/>
  <c r="G435" i="26" a="1"/>
  <c r="G435" i="26"/>
  <c r="G436" i="26" a="1"/>
  <c r="G436" i="26"/>
  <c r="G437" i="26" a="1"/>
  <c r="G437" i="26"/>
  <c r="G438" i="26" a="1"/>
  <c r="G438" i="26"/>
  <c r="G439" i="26" a="1"/>
  <c r="G439" i="26"/>
  <c r="G440" i="26" a="1"/>
  <c r="G440" i="26"/>
  <c r="G441" i="26" a="1"/>
  <c r="G441" i="26"/>
  <c r="G442" i="26" a="1"/>
  <c r="G442" i="26"/>
  <c r="G443" i="26" a="1"/>
  <c r="G443" i="26"/>
  <c r="G444" i="26" a="1"/>
  <c r="G444" i="26"/>
  <c r="G445" i="26" a="1"/>
  <c r="G445" i="26"/>
  <c r="G446" i="26" a="1"/>
  <c r="G446" i="26"/>
  <c r="G447" i="26" a="1"/>
  <c r="G447" i="26"/>
  <c r="G448" i="26" a="1"/>
  <c r="G448" i="26"/>
  <c r="G449" i="26" a="1"/>
  <c r="G449" i="26"/>
  <c r="G450" i="26" a="1"/>
  <c r="G450" i="26"/>
  <c r="G451" i="26" a="1"/>
  <c r="G451" i="26"/>
  <c r="G452" i="26" a="1"/>
  <c r="G452" i="26"/>
  <c r="G453" i="26" a="1"/>
  <c r="G453" i="26"/>
  <c r="G454" i="26" a="1"/>
  <c r="G454" i="26"/>
  <c r="G455" i="26" a="1"/>
  <c r="G455" i="26"/>
  <c r="G456" i="26" a="1"/>
  <c r="G456" i="26"/>
  <c r="G457" i="26" a="1"/>
  <c r="G457" i="26"/>
  <c r="G458" i="26" a="1"/>
  <c r="G458" i="26"/>
  <c r="G459" i="26" a="1"/>
  <c r="G459" i="26"/>
  <c r="G460" i="26" a="1"/>
  <c r="G460" i="26"/>
  <c r="G461" i="26" a="1"/>
  <c r="G461" i="26"/>
  <c r="G462" i="26" a="1"/>
  <c r="G462" i="26"/>
  <c r="G463" i="26" a="1"/>
  <c r="G463" i="26"/>
  <c r="G464" i="26" a="1"/>
  <c r="G464" i="26"/>
  <c r="G465" i="26" a="1"/>
  <c r="G465" i="26"/>
  <c r="G466" i="26" a="1"/>
  <c r="G466" i="26"/>
  <c r="G467" i="26" a="1"/>
  <c r="G467" i="26"/>
  <c r="G468" i="26" a="1"/>
  <c r="G468" i="26"/>
  <c r="G469" i="26" a="1"/>
  <c r="G469" i="26"/>
  <c r="G470" i="26" a="1"/>
  <c r="G470" i="26"/>
  <c r="G471" i="26" a="1"/>
  <c r="G471" i="26"/>
  <c r="G472" i="26" a="1"/>
  <c r="G472" i="26"/>
  <c r="G473" i="26" a="1"/>
  <c r="G473" i="26"/>
  <c r="G474" i="26" a="1"/>
  <c r="G474" i="26"/>
  <c r="G475" i="26" a="1"/>
  <c r="G475" i="26"/>
  <c r="G476" i="26" a="1"/>
  <c r="G476" i="26"/>
  <c r="G477" i="26" a="1"/>
  <c r="G477" i="26"/>
  <c r="G478" i="26" a="1"/>
  <c r="G478" i="26"/>
  <c r="G479" i="26" a="1"/>
  <c r="G479" i="26"/>
  <c r="G480" i="26" a="1"/>
  <c r="G480" i="26"/>
  <c r="G481" i="26" a="1"/>
  <c r="G481" i="26"/>
  <c r="G482" i="26" a="1"/>
  <c r="G482" i="26"/>
  <c r="G483" i="26" a="1"/>
  <c r="G483" i="26"/>
  <c r="G484" i="26" a="1"/>
  <c r="G484" i="26"/>
  <c r="G485" i="26" a="1"/>
  <c r="G485" i="26"/>
  <c r="G486" i="26" a="1"/>
  <c r="G486" i="26"/>
  <c r="G487" i="26" a="1"/>
  <c r="G487" i="26"/>
  <c r="G488" i="26" a="1"/>
  <c r="G488" i="26"/>
  <c r="G489" i="26" a="1"/>
  <c r="G489" i="26"/>
  <c r="G490" i="26" a="1"/>
  <c r="G490" i="26"/>
  <c r="G491" i="26" a="1"/>
  <c r="G491" i="26"/>
  <c r="G492" i="26" a="1"/>
  <c r="G492" i="26"/>
  <c r="G493" i="26" a="1"/>
  <c r="G493" i="26"/>
  <c r="G494" i="26" a="1"/>
  <c r="G494" i="26"/>
  <c r="G495" i="26" a="1"/>
  <c r="G495" i="26"/>
  <c r="G496" i="26" a="1"/>
  <c r="G496" i="26"/>
  <c r="G497" i="26" a="1"/>
  <c r="G497" i="26"/>
  <c r="G498" i="26" a="1"/>
  <c r="G498" i="26"/>
  <c r="G499" i="26" a="1"/>
  <c r="G499" i="26"/>
  <c r="G500" i="26" a="1"/>
  <c r="G500" i="26"/>
  <c r="G501" i="26" a="1"/>
  <c r="G501" i="26"/>
  <c r="G502" i="26" a="1"/>
  <c r="G502" i="26"/>
  <c r="G503" i="26" a="1"/>
  <c r="G503" i="26"/>
  <c r="G504" i="26" a="1"/>
  <c r="G504" i="26"/>
  <c r="G505" i="26" a="1"/>
  <c r="G505" i="26"/>
  <c r="G506" i="26" a="1"/>
  <c r="G506" i="26"/>
  <c r="G507" i="26" a="1"/>
  <c r="G507" i="26"/>
  <c r="G508" i="26" a="1"/>
  <c r="G508" i="26"/>
  <c r="G509" i="26" a="1"/>
  <c r="G509" i="26"/>
  <c r="G510" i="26" a="1"/>
  <c r="G510" i="26"/>
  <c r="G511" i="26" a="1"/>
  <c r="G511" i="26"/>
  <c r="G512" i="26" a="1"/>
  <c r="G512" i="26"/>
  <c r="G513" i="26" a="1"/>
  <c r="G513" i="26"/>
  <c r="G514" i="26" a="1"/>
  <c r="G514" i="26"/>
  <c r="G515" i="26" a="1"/>
  <c r="G515" i="26"/>
  <c r="G516" i="26" a="1"/>
  <c r="G516" i="26"/>
  <c r="G517" i="26" a="1"/>
  <c r="G517" i="26"/>
  <c r="G518" i="26" a="1"/>
  <c r="G518" i="26"/>
  <c r="G519" i="26" a="1"/>
  <c r="G519" i="26"/>
  <c r="G520" i="26" a="1"/>
  <c r="G520" i="26"/>
  <c r="G521" i="26" a="1"/>
  <c r="G521" i="26"/>
  <c r="G522" i="26" a="1"/>
  <c r="G522" i="26"/>
  <c r="G523" i="26" a="1"/>
  <c r="G523" i="26"/>
  <c r="G524" i="26" a="1"/>
  <c r="G524" i="26"/>
  <c r="G525" i="26" a="1"/>
  <c r="G525" i="26"/>
  <c r="G526" i="26" a="1"/>
  <c r="G526" i="26"/>
  <c r="G527" i="26" a="1"/>
  <c r="G527" i="26"/>
  <c r="G528" i="26" a="1"/>
  <c r="G528" i="26"/>
  <c r="G529" i="26" a="1"/>
  <c r="G529" i="26"/>
  <c r="G530" i="26" a="1"/>
  <c r="G530" i="26"/>
  <c r="G531" i="26" a="1"/>
  <c r="G531" i="26"/>
  <c r="G532" i="26" a="1"/>
  <c r="G532" i="26"/>
  <c r="G533" i="26" a="1"/>
  <c r="G533" i="26"/>
  <c r="G534" i="26" a="1"/>
  <c r="G534" i="26"/>
  <c r="G535" i="26" a="1"/>
  <c r="G535" i="26"/>
  <c r="G536" i="26" a="1"/>
  <c r="G536" i="26"/>
  <c r="G537" i="26" a="1"/>
  <c r="G537" i="26"/>
  <c r="G538" i="26" a="1"/>
  <c r="G538" i="26"/>
  <c r="G539" i="26" a="1"/>
  <c r="G539" i="26"/>
  <c r="G540" i="26" a="1"/>
  <c r="G540" i="26"/>
  <c r="G541" i="26" a="1"/>
  <c r="G541" i="26"/>
  <c r="G542" i="26" a="1"/>
  <c r="G542" i="26"/>
  <c r="G543" i="26" a="1"/>
  <c r="G543" i="26"/>
  <c r="G544" i="26" a="1"/>
  <c r="G544" i="26"/>
  <c r="G545" i="26" a="1"/>
  <c r="G545" i="26"/>
  <c r="G546" i="26" a="1"/>
  <c r="G546" i="26"/>
  <c r="G547" i="26" a="1"/>
  <c r="G547" i="26"/>
  <c r="G548" i="26" a="1"/>
  <c r="G548" i="26"/>
  <c r="G549" i="26" a="1"/>
  <c r="G549" i="26"/>
  <c r="G550" i="26" a="1"/>
  <c r="G550" i="26"/>
  <c r="G551" i="26" a="1"/>
  <c r="G551" i="26"/>
  <c r="G552" i="26" a="1"/>
  <c r="G552" i="26"/>
  <c r="G553" i="26" a="1"/>
  <c r="G553" i="26"/>
  <c r="G554" i="26" a="1"/>
  <c r="G554" i="26"/>
  <c r="G555" i="26" a="1"/>
  <c r="G555" i="26"/>
  <c r="G556" i="26" a="1"/>
  <c r="G556" i="26"/>
  <c r="G557" i="26" a="1"/>
  <c r="G557" i="26"/>
  <c r="G558" i="26" a="1"/>
  <c r="G558" i="26"/>
  <c r="G559" i="26" a="1"/>
  <c r="G559" i="26"/>
  <c r="G560" i="26" a="1"/>
  <c r="G560" i="26"/>
  <c r="G561" i="26" a="1"/>
  <c r="G561" i="26"/>
  <c r="G562" i="26" a="1"/>
  <c r="G562" i="26"/>
  <c r="G563" i="26" a="1"/>
  <c r="G563" i="26"/>
  <c r="G564" i="26" a="1"/>
  <c r="G564" i="26"/>
  <c r="G565" i="26" a="1"/>
  <c r="G565" i="26"/>
  <c r="G566" i="26" a="1"/>
  <c r="G566" i="26"/>
  <c r="G567" i="26" a="1"/>
  <c r="G567" i="26"/>
  <c r="G568" i="26" a="1"/>
  <c r="G568" i="26"/>
  <c r="G569" i="26" a="1"/>
  <c r="G569" i="26"/>
  <c r="G570" i="26" a="1"/>
  <c r="G570" i="26"/>
  <c r="G571" i="26" a="1"/>
  <c r="G571" i="26"/>
  <c r="G572" i="26" a="1"/>
  <c r="G572" i="26"/>
  <c r="G573" i="26" a="1"/>
  <c r="G573" i="26"/>
  <c r="G574" i="26" a="1"/>
  <c r="G574" i="26"/>
  <c r="G575" i="26" a="1"/>
  <c r="G575" i="26"/>
  <c r="G576" i="26" a="1"/>
  <c r="G576" i="26"/>
  <c r="G577" i="26" a="1"/>
  <c r="G577" i="26"/>
  <c r="G578" i="26" a="1"/>
  <c r="G578" i="26"/>
  <c r="G579" i="26" a="1"/>
  <c r="G579" i="26"/>
  <c r="G580" i="26" a="1"/>
  <c r="G580" i="26"/>
  <c r="G581" i="26" a="1"/>
  <c r="G581" i="26"/>
  <c r="G582" i="26" a="1"/>
  <c r="G582" i="26"/>
  <c r="G583" i="26" a="1"/>
  <c r="G583" i="26"/>
  <c r="G584" i="26" a="1"/>
  <c r="G584" i="26"/>
  <c r="G585" i="26" a="1"/>
  <c r="G585" i="26"/>
  <c r="G586" i="26" a="1"/>
  <c r="G586" i="26"/>
  <c r="G587" i="26" a="1"/>
  <c r="G587" i="26"/>
  <c r="G588" i="26" a="1"/>
  <c r="G588" i="26"/>
  <c r="G589" i="26" a="1"/>
  <c r="G589" i="26"/>
  <c r="G590" i="26" a="1"/>
  <c r="G590" i="26"/>
  <c r="G591" i="26" a="1"/>
  <c r="G591" i="26"/>
  <c r="G592" i="26" a="1"/>
  <c r="G592" i="26"/>
  <c r="G593" i="26" a="1"/>
  <c r="G593" i="26"/>
  <c r="G594" i="26" a="1"/>
  <c r="G594" i="26"/>
  <c r="G595" i="26" a="1"/>
  <c r="G595" i="26"/>
  <c r="G596" i="26" a="1"/>
  <c r="G596" i="26"/>
  <c r="G597" i="26" a="1"/>
  <c r="G597" i="26"/>
  <c r="G598" i="26" a="1"/>
  <c r="G598" i="26"/>
  <c r="G599" i="26" a="1"/>
  <c r="G599" i="26"/>
  <c r="G600" i="26" a="1"/>
  <c r="G600" i="26"/>
  <c r="G601" i="26" a="1"/>
  <c r="G601" i="26"/>
  <c r="G602" i="26" a="1"/>
  <c r="G602" i="26"/>
  <c r="G603" i="26" a="1"/>
  <c r="G603" i="26"/>
  <c r="G604" i="26" a="1"/>
  <c r="G604" i="26"/>
  <c r="G605" i="26" a="1"/>
  <c r="G605" i="26"/>
  <c r="G606" i="26" a="1"/>
  <c r="G606" i="26"/>
  <c r="G607" i="26" a="1"/>
  <c r="G607" i="26"/>
  <c r="G608" i="26" a="1"/>
  <c r="G608" i="26"/>
  <c r="G609" i="26" a="1"/>
  <c r="G609" i="26"/>
  <c r="G610" i="26" a="1"/>
  <c r="G610" i="26"/>
  <c r="G611" i="26" a="1"/>
  <c r="G611" i="26"/>
  <c r="G612" i="26" a="1"/>
  <c r="G612" i="26"/>
  <c r="G613" i="26" a="1"/>
  <c r="G613" i="26"/>
  <c r="G614" i="26" a="1"/>
  <c r="G614" i="26"/>
  <c r="G615" i="26" a="1"/>
  <c r="G615" i="26"/>
  <c r="G616" i="26" a="1"/>
  <c r="G616" i="26"/>
  <c r="G617" i="26" a="1"/>
  <c r="G617" i="26"/>
  <c r="G618" i="26" a="1"/>
  <c r="G618" i="26"/>
  <c r="G619" i="26" a="1"/>
  <c r="G619" i="26"/>
  <c r="G620" i="26" a="1"/>
  <c r="G620" i="26"/>
  <c r="G621" i="26" a="1"/>
  <c r="G621" i="26"/>
  <c r="G622" i="26" a="1"/>
  <c r="G622" i="26"/>
  <c r="G623" i="26" a="1"/>
  <c r="G623" i="26"/>
  <c r="G624" i="26" a="1"/>
  <c r="G624" i="26"/>
  <c r="G625" i="26" a="1"/>
  <c r="G625" i="26"/>
  <c r="G626" i="26" a="1"/>
  <c r="G626" i="26"/>
  <c r="G627" i="26" a="1"/>
  <c r="G627" i="26"/>
  <c r="C17" i="40"/>
  <c r="C10" i="38"/>
  <c r="C9" i="38"/>
  <c r="C8" i="38"/>
  <c r="C7" i="38"/>
  <c r="C6" i="38"/>
  <c r="B10" i="38"/>
  <c r="B18" i="38"/>
  <c r="B9" i="38"/>
  <c r="B17" i="38"/>
  <c r="B8" i="38"/>
  <c r="B16" i="38"/>
  <c r="B7" i="38"/>
  <c r="B15" i="38"/>
  <c r="B6" i="38"/>
  <c r="B14" i="38"/>
  <c r="D6" i="38"/>
  <c r="E6" i="38"/>
  <c r="F6" i="38"/>
  <c r="D14" i="38"/>
  <c r="D10" i="38"/>
  <c r="E10" i="38"/>
  <c r="F10" i="38"/>
  <c r="D18" i="38"/>
  <c r="D9" i="38"/>
  <c r="E9" i="38"/>
  <c r="F9" i="38"/>
  <c r="D17" i="38"/>
  <c r="D8" i="38"/>
  <c r="E8" i="38"/>
  <c r="F8" i="38"/>
  <c r="D16" i="38"/>
  <c r="D7" i="38"/>
  <c r="E7" i="38"/>
  <c r="F7" i="38"/>
  <c r="D15" i="38"/>
  <c r="L6" i="38"/>
  <c r="M6" i="38"/>
  <c r="N6" i="38"/>
  <c r="F14" i="38"/>
  <c r="L10" i="38"/>
  <c r="M10" i="38"/>
  <c r="N10" i="38"/>
  <c r="F18" i="38"/>
  <c r="L9" i="38"/>
  <c r="M9" i="38"/>
  <c r="N9" i="38"/>
  <c r="F17" i="38"/>
  <c r="L8" i="38"/>
  <c r="M8" i="38"/>
  <c r="N8" i="38"/>
  <c r="F16" i="38"/>
  <c r="L7" i="38"/>
  <c r="M7" i="38"/>
  <c r="N7" i="38"/>
  <c r="F15" i="38"/>
  <c r="G6" i="38"/>
  <c r="H6" i="38"/>
  <c r="I6" i="38"/>
  <c r="J6" i="38"/>
  <c r="K6" i="38"/>
  <c r="E14" i="38"/>
  <c r="G10" i="38"/>
  <c r="H10" i="38"/>
  <c r="I10" i="38"/>
  <c r="J10" i="38"/>
  <c r="K10" i="38"/>
  <c r="E18" i="38"/>
  <c r="G9" i="38"/>
  <c r="H9" i="38"/>
  <c r="I9" i="38"/>
  <c r="J9" i="38"/>
  <c r="K9" i="38"/>
  <c r="E17" i="38"/>
  <c r="G8" i="38"/>
  <c r="H8" i="38"/>
  <c r="I8" i="38"/>
  <c r="J8" i="38"/>
  <c r="K8" i="38"/>
  <c r="E16" i="38"/>
  <c r="G7" i="38"/>
  <c r="H7" i="38"/>
  <c r="I7" i="38"/>
  <c r="J7" i="38"/>
  <c r="K7" i="38"/>
  <c r="E15" i="38"/>
  <c r="O6" i="38"/>
  <c r="P6" i="38"/>
  <c r="Q6" i="38"/>
  <c r="G14" i="38"/>
  <c r="O10" i="38"/>
  <c r="P10" i="38"/>
  <c r="Q10" i="38"/>
  <c r="G18" i="38"/>
  <c r="O9" i="38"/>
  <c r="P9" i="38"/>
  <c r="Q9" i="38"/>
  <c r="G17" i="38"/>
  <c r="O8" i="38"/>
  <c r="P8" i="38"/>
  <c r="Q8" i="38"/>
  <c r="G16" i="38"/>
  <c r="O7" i="38"/>
  <c r="P7" i="38"/>
  <c r="Q7" i="38"/>
  <c r="G15" i="38"/>
  <c r="R6" i="38"/>
  <c r="S6" i="38"/>
  <c r="H14" i="38"/>
  <c r="R10" i="38"/>
  <c r="S10" i="38"/>
  <c r="H18" i="38"/>
  <c r="R9" i="38"/>
  <c r="S9" i="38"/>
  <c r="H17" i="38"/>
  <c r="R8" i="38"/>
  <c r="S8" i="38"/>
  <c r="H16" i="38"/>
  <c r="R7" i="38"/>
  <c r="S7" i="38"/>
  <c r="H15" i="38"/>
  <c r="T6" i="38"/>
  <c r="I14" i="38"/>
  <c r="U6" i="38"/>
  <c r="J14" i="38"/>
  <c r="U10" i="38"/>
  <c r="J18" i="38"/>
  <c r="T10" i="38"/>
  <c r="I18" i="38"/>
  <c r="U9" i="38"/>
  <c r="J17" i="38"/>
  <c r="T9" i="38"/>
  <c r="I17" i="38"/>
  <c r="U8" i="38"/>
  <c r="J16" i="38"/>
  <c r="T8" i="38"/>
  <c r="I16" i="38"/>
  <c r="U7" i="38"/>
  <c r="J15" i="38"/>
  <c r="T7" i="38"/>
  <c r="I15" i="3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3" authorId="0" shapeId="0" xr:uid="{0E929124-4DE7-4DDF-97F5-30C019F11670}">
      <text>
        <r>
          <rPr>
            <b/>
            <sz val="9"/>
            <color indexed="81"/>
            <rFont val="MS P ゴシック"/>
            <family val="3"/>
            <charset val="128"/>
          </rPr>
          <t xml:space="preserve">上位5つの候補技術が抽出され、自動でグラフが作成されます
</t>
        </r>
      </text>
    </comment>
    <comment ref="B12" authorId="0" shapeId="0" xr:uid="{28375E4B-4CB9-4E5C-8AB1-7E6517F02B92}">
      <text>
        <r>
          <rPr>
            <b/>
            <sz val="9"/>
            <color indexed="81"/>
            <rFont val="MS P ゴシック"/>
            <family val="3"/>
            <charset val="128"/>
          </rPr>
          <t xml:space="preserve">評価項目を大分類で求め、それぞれの最大値を1として標準化した値です
</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接続111" type="4" refreshedVersion="6" deleted="1" background="1" saveData="1">
    <webPr sourceData="1" parsePre="1" consecutive="1" xl2000="1" htmlTables="1"/>
  </connection>
</connection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<sst xmlns="http://schemas.openxmlformats.org/spreadsheetml/2006/main" count="25913" uniqueCount="11351">
  <si>
    <t>No.</t>
    <phoneticPr fontId="3"/>
  </si>
  <si>
    <t>イニシャルコスト</t>
    <phoneticPr fontId="3"/>
  </si>
  <si>
    <t>備考</t>
    <rPh sb="0" eb="2">
      <t>ビコウ</t>
    </rPh>
    <phoneticPr fontId="3"/>
  </si>
  <si>
    <t>消耗品</t>
    <rPh sb="0" eb="3">
      <t>ショウモウヒン</t>
    </rPh>
    <phoneticPr fontId="3"/>
  </si>
  <si>
    <t>設置面積</t>
    <rPh sb="0" eb="4">
      <t>セッチメンセキ</t>
    </rPh>
    <phoneticPr fontId="3"/>
  </si>
  <si>
    <t>掘削埋戻し法</t>
    <rPh sb="0" eb="2">
      <t>クッサク</t>
    </rPh>
    <rPh sb="2" eb="4">
      <t>ウメモド</t>
    </rPh>
    <rPh sb="5" eb="6">
      <t>ホウ</t>
    </rPh>
    <phoneticPr fontId="3"/>
  </si>
  <si>
    <t>不溶化処理</t>
    <rPh sb="0" eb="2">
      <t>フヨウ</t>
    </rPh>
    <rPh sb="2" eb="3">
      <t>カ</t>
    </rPh>
    <rPh sb="3" eb="5">
      <t>ショリ</t>
    </rPh>
    <phoneticPr fontId="3"/>
  </si>
  <si>
    <t>酸化還元</t>
    <rPh sb="0" eb="2">
      <t>サンカ</t>
    </rPh>
    <rPh sb="2" eb="4">
      <t>カンゲン</t>
    </rPh>
    <phoneticPr fontId="3"/>
  </si>
  <si>
    <t>溶融固化</t>
    <rPh sb="0" eb="4">
      <t>ヨウユウコカ</t>
    </rPh>
    <phoneticPr fontId="3"/>
  </si>
  <si>
    <t>吸引</t>
    <rPh sb="0" eb="2">
      <t>キュウイン</t>
    </rPh>
    <phoneticPr fontId="3"/>
  </si>
  <si>
    <t>アルカリ塩素法</t>
    <rPh sb="4" eb="7">
      <t>エンソホウ</t>
    </rPh>
    <phoneticPr fontId="3"/>
  </si>
  <si>
    <t>イオン交換法</t>
    <rPh sb="3" eb="6">
      <t>コウカンホウ</t>
    </rPh>
    <phoneticPr fontId="3"/>
  </si>
  <si>
    <t>逆浸透膜法</t>
    <rPh sb="0" eb="4">
      <t>ギャクシントウマク</t>
    </rPh>
    <rPh sb="4" eb="5">
      <t>ホウ</t>
    </rPh>
    <phoneticPr fontId="3"/>
  </si>
  <si>
    <t>オゾン酸化法</t>
    <rPh sb="3" eb="6">
      <t>サンカホウ</t>
    </rPh>
    <phoneticPr fontId="3"/>
  </si>
  <si>
    <t>共沈法</t>
    <rPh sb="0" eb="3">
      <t>キョウチンホウ</t>
    </rPh>
    <phoneticPr fontId="3"/>
  </si>
  <si>
    <t>金属鉄還元法</t>
    <rPh sb="0" eb="3">
      <t>キンゾクテツ</t>
    </rPh>
    <rPh sb="3" eb="6">
      <t>カンゲンホウ</t>
    </rPh>
    <phoneticPr fontId="3"/>
  </si>
  <si>
    <t>酸化分解法</t>
    <rPh sb="0" eb="2">
      <t>サンカ</t>
    </rPh>
    <rPh sb="2" eb="5">
      <t>ブンカイホウ</t>
    </rPh>
    <phoneticPr fontId="3"/>
  </si>
  <si>
    <t>酸分解燃焼法</t>
    <rPh sb="0" eb="3">
      <t>サンブンカイ</t>
    </rPh>
    <rPh sb="3" eb="6">
      <t>ネンショウホウ</t>
    </rPh>
    <phoneticPr fontId="3"/>
  </si>
  <si>
    <t>湿式加熱分解法</t>
    <rPh sb="0" eb="4">
      <t>シッシキカネツ</t>
    </rPh>
    <rPh sb="4" eb="7">
      <t>ブンカイホウ</t>
    </rPh>
    <phoneticPr fontId="3"/>
  </si>
  <si>
    <t>煮詰法（煮詰高温燃焼法）</t>
    <rPh sb="0" eb="2">
      <t>ニツ</t>
    </rPh>
    <rPh sb="2" eb="3">
      <t>ホウ</t>
    </rPh>
    <rPh sb="4" eb="6">
      <t>ニツ</t>
    </rPh>
    <rPh sb="6" eb="8">
      <t>コウオン</t>
    </rPh>
    <rPh sb="8" eb="10">
      <t>ネンショウ</t>
    </rPh>
    <rPh sb="10" eb="11">
      <t>ホウ</t>
    </rPh>
    <phoneticPr fontId="3"/>
  </si>
  <si>
    <t>水酸化物法</t>
    <rPh sb="0" eb="5">
      <t>スイサンカブツホウ</t>
    </rPh>
    <phoneticPr fontId="3"/>
  </si>
  <si>
    <t>置換法</t>
    <rPh sb="0" eb="3">
      <t>チカンホウ</t>
    </rPh>
    <phoneticPr fontId="3"/>
  </si>
  <si>
    <t>電解還元法</t>
    <rPh sb="0" eb="2">
      <t>デンカイ</t>
    </rPh>
    <rPh sb="2" eb="5">
      <t>カンゲンホウ</t>
    </rPh>
    <phoneticPr fontId="3"/>
  </si>
  <si>
    <t>電解酸化法</t>
    <rPh sb="0" eb="2">
      <t>デンカイ</t>
    </rPh>
    <rPh sb="2" eb="4">
      <t>サンカ</t>
    </rPh>
    <rPh sb="4" eb="5">
      <t>ホウ</t>
    </rPh>
    <phoneticPr fontId="3"/>
  </si>
  <si>
    <t>フッ化カルシウム法</t>
    <rPh sb="2" eb="3">
      <t>カ</t>
    </rPh>
    <rPh sb="8" eb="9">
      <t>ホウ</t>
    </rPh>
    <phoneticPr fontId="3"/>
  </si>
  <si>
    <t>水酸化物沈殿法</t>
    <rPh sb="0" eb="4">
      <t>スイサンカブツ</t>
    </rPh>
    <rPh sb="4" eb="7">
      <t>チンデンホウ</t>
    </rPh>
    <phoneticPr fontId="3"/>
  </si>
  <si>
    <t>硫化物法</t>
    <rPh sb="0" eb="2">
      <t>リュウカ</t>
    </rPh>
    <rPh sb="2" eb="4">
      <t>ブツホウ</t>
    </rPh>
    <phoneticPr fontId="3"/>
  </si>
  <si>
    <t>亜硫酸還元法</t>
    <rPh sb="0" eb="6">
      <t>アリュウサンカンゲンホウ</t>
    </rPh>
    <phoneticPr fontId="3"/>
  </si>
  <si>
    <t>鉄（Ⅱ）塩還元法</t>
    <rPh sb="0" eb="1">
      <t>テツ</t>
    </rPh>
    <rPh sb="4" eb="5">
      <t>エン</t>
    </rPh>
    <rPh sb="5" eb="8">
      <t>カンゲンホウ</t>
    </rPh>
    <phoneticPr fontId="3"/>
  </si>
  <si>
    <t>有機水銀排水の処理法</t>
    <rPh sb="0" eb="4">
      <t>ユウキスイギン</t>
    </rPh>
    <rPh sb="4" eb="6">
      <t>ハイスイ</t>
    </rPh>
    <rPh sb="7" eb="10">
      <t>ショリホウ</t>
    </rPh>
    <phoneticPr fontId="3"/>
  </si>
  <si>
    <t>吸着法</t>
    <rPh sb="0" eb="3">
      <t>キュウチャクホウ</t>
    </rPh>
    <phoneticPr fontId="3"/>
  </si>
  <si>
    <t>活性炭吸着法</t>
    <rPh sb="0" eb="3">
      <t>カッセイタン</t>
    </rPh>
    <rPh sb="3" eb="6">
      <t>キュウチャクホウ</t>
    </rPh>
    <phoneticPr fontId="3"/>
  </si>
  <si>
    <t>凝集濾過法</t>
    <rPh sb="0" eb="2">
      <t>ギョウシュウ</t>
    </rPh>
    <rPh sb="2" eb="4">
      <t>ロカ</t>
    </rPh>
    <rPh sb="4" eb="5">
      <t>ホウ</t>
    </rPh>
    <phoneticPr fontId="3"/>
  </si>
  <si>
    <t>凝集沈殿法</t>
    <rPh sb="0" eb="2">
      <t>ギョウシュウ</t>
    </rPh>
    <rPh sb="2" eb="5">
      <t>チンデンホウ</t>
    </rPh>
    <phoneticPr fontId="3"/>
  </si>
  <si>
    <t>紺青法（難溶性錯体化合物沈殿法）</t>
    <rPh sb="0" eb="2">
      <t>コンジョウ</t>
    </rPh>
    <rPh sb="2" eb="3">
      <t>ホウ</t>
    </rPh>
    <rPh sb="4" eb="7">
      <t>ナンヨウセイ</t>
    </rPh>
    <rPh sb="7" eb="9">
      <t>サクタイ</t>
    </rPh>
    <rPh sb="9" eb="12">
      <t>カゴウブツ</t>
    </rPh>
    <rPh sb="12" eb="15">
      <t>チンデンホウ</t>
    </rPh>
    <phoneticPr fontId="3"/>
  </si>
  <si>
    <t>触媒分解法</t>
    <rPh sb="0" eb="2">
      <t>ショクバイ</t>
    </rPh>
    <rPh sb="2" eb="5">
      <t>ブンカイホウ</t>
    </rPh>
    <phoneticPr fontId="3"/>
  </si>
  <si>
    <t>不連続点塩素処理法</t>
    <rPh sb="0" eb="4">
      <t>フレンゾクテン</t>
    </rPh>
    <rPh sb="4" eb="6">
      <t>エンソ</t>
    </rPh>
    <rPh sb="6" eb="9">
      <t>ショリホウ</t>
    </rPh>
    <phoneticPr fontId="3"/>
  </si>
  <si>
    <t>活性汚泥法</t>
    <rPh sb="0" eb="5">
      <t>カッセイオデイホウ</t>
    </rPh>
    <phoneticPr fontId="3"/>
  </si>
  <si>
    <t>生物還元法</t>
    <rPh sb="0" eb="2">
      <t>セイブツ</t>
    </rPh>
    <rPh sb="2" eb="5">
      <t>カンゲンホウ</t>
    </rPh>
    <phoneticPr fontId="3"/>
  </si>
  <si>
    <t>生物処理法</t>
    <rPh sb="0" eb="2">
      <t>セイブツ</t>
    </rPh>
    <rPh sb="2" eb="5">
      <t>ショリホウ</t>
    </rPh>
    <phoneticPr fontId="3"/>
  </si>
  <si>
    <t>バイオレメディエーション</t>
    <phoneticPr fontId="3"/>
  </si>
  <si>
    <t>ファイトレメディエーション</t>
    <phoneticPr fontId="3"/>
  </si>
  <si>
    <t>揮散法</t>
    <rPh sb="0" eb="3">
      <t>キサンホウ</t>
    </rPh>
    <phoneticPr fontId="3"/>
  </si>
  <si>
    <t>その他処理法</t>
    <rPh sb="2" eb="3">
      <t>タ</t>
    </rPh>
    <rPh sb="3" eb="6">
      <t>ショリホウ</t>
    </rPh>
    <phoneticPr fontId="3"/>
  </si>
  <si>
    <t>土壌洗浄</t>
    <rPh sb="0" eb="2">
      <t>ドジョウ</t>
    </rPh>
    <rPh sb="2" eb="4">
      <t>センジョウ</t>
    </rPh>
    <phoneticPr fontId="3"/>
  </si>
  <si>
    <t>汚染土壌を掘削除去し良質土で埋戻し</t>
    <rPh sb="0" eb="4">
      <t>オセンドジョウ</t>
    </rPh>
    <rPh sb="5" eb="7">
      <t>クッサク</t>
    </rPh>
    <rPh sb="7" eb="9">
      <t>ジョキョ</t>
    </rPh>
    <rPh sb="10" eb="12">
      <t>リョウシツ</t>
    </rPh>
    <rPh sb="12" eb="13">
      <t>ツチ</t>
    </rPh>
    <rPh sb="14" eb="16">
      <t>ウメモド</t>
    </rPh>
    <phoneticPr fontId="3"/>
  </si>
  <si>
    <t>不溶化剤により汚染物質を処理</t>
    <rPh sb="0" eb="2">
      <t>フヨウ</t>
    </rPh>
    <rPh sb="2" eb="3">
      <t>カ</t>
    </rPh>
    <rPh sb="3" eb="4">
      <t>ザイ</t>
    </rPh>
    <rPh sb="7" eb="9">
      <t>オセン</t>
    </rPh>
    <rPh sb="9" eb="11">
      <t>ブッシツ</t>
    </rPh>
    <rPh sb="12" eb="14">
      <t>ショリ</t>
    </rPh>
    <phoneticPr fontId="3"/>
  </si>
  <si>
    <t>鉄粉等の酸化・還元剤により汚染物質を分解処理</t>
    <rPh sb="0" eb="2">
      <t>テップン</t>
    </rPh>
    <rPh sb="2" eb="3">
      <t>トウ</t>
    </rPh>
    <rPh sb="4" eb="6">
      <t>サンカ</t>
    </rPh>
    <rPh sb="7" eb="10">
      <t>カンゲンザイ</t>
    </rPh>
    <rPh sb="13" eb="15">
      <t>オセン</t>
    </rPh>
    <rPh sb="15" eb="17">
      <t>ブッシツ</t>
    </rPh>
    <rPh sb="18" eb="20">
      <t>ブンカイ</t>
    </rPh>
    <rPh sb="20" eb="22">
      <t>ショリチチュウ</t>
    </rPh>
    <phoneticPr fontId="3"/>
  </si>
  <si>
    <t>水中の揮発性物質を加熱により気中に移動させて回収する技術</t>
    <rPh sb="0" eb="2">
      <t>スイチュウ</t>
    </rPh>
    <rPh sb="3" eb="6">
      <t>キハツセイ</t>
    </rPh>
    <rPh sb="6" eb="8">
      <t>ブッシツ</t>
    </rPh>
    <rPh sb="9" eb="11">
      <t>カネツ</t>
    </rPh>
    <rPh sb="14" eb="16">
      <t>キチュウ</t>
    </rPh>
    <rPh sb="17" eb="19">
      <t>イドウ</t>
    </rPh>
    <rPh sb="22" eb="24">
      <t>カイシュウ</t>
    </rPh>
    <rPh sb="26" eb="28">
      <t>ギジュツ</t>
    </rPh>
    <phoneticPr fontId="3"/>
  </si>
  <si>
    <t>水酸化物法の処理に薬剤による凝集沈殿を併用したもの</t>
    <rPh sb="0" eb="4">
      <t>スイサンカブツ</t>
    </rPh>
    <rPh sb="4" eb="5">
      <t>ホウ</t>
    </rPh>
    <rPh sb="6" eb="8">
      <t>ショリ</t>
    </rPh>
    <rPh sb="9" eb="11">
      <t>ヤクザイ</t>
    </rPh>
    <rPh sb="14" eb="18">
      <t>ギョウシュウチンデン</t>
    </rPh>
    <rPh sb="19" eb="21">
      <t>ヘイヨウ</t>
    </rPh>
    <phoneticPr fontId="3"/>
  </si>
  <si>
    <t>スコア</t>
    <phoneticPr fontId="3"/>
  </si>
  <si>
    <t>重金属等を水酸化物化し水中から除去する方法</t>
    <rPh sb="0" eb="3">
      <t>ジュウキンゾク</t>
    </rPh>
    <rPh sb="3" eb="4">
      <t>トウ</t>
    </rPh>
    <rPh sb="5" eb="9">
      <t>スイサンカブツ</t>
    </rPh>
    <rPh sb="9" eb="10">
      <t>カ</t>
    </rPh>
    <rPh sb="11" eb="13">
      <t>スイチュウ</t>
    </rPh>
    <rPh sb="15" eb="17">
      <t>ジョキョ</t>
    </rPh>
    <rPh sb="19" eb="21">
      <t>ホウホウ</t>
    </rPh>
    <phoneticPr fontId="3"/>
  </si>
  <si>
    <t>トルエン</t>
    <phoneticPr fontId="3"/>
  </si>
  <si>
    <t>水利用</t>
    <rPh sb="0" eb="3">
      <t>ミズリヨウ</t>
    </rPh>
    <phoneticPr fontId="3"/>
  </si>
  <si>
    <t>電気利用</t>
    <rPh sb="0" eb="4">
      <t>デンキリヨウ</t>
    </rPh>
    <phoneticPr fontId="3"/>
  </si>
  <si>
    <t>燃料利用</t>
    <rPh sb="0" eb="4">
      <t>ネンリョウリヨウ</t>
    </rPh>
    <phoneticPr fontId="3"/>
  </si>
  <si>
    <t>通信利用</t>
    <rPh sb="0" eb="2">
      <t>ツウシン</t>
    </rPh>
    <rPh sb="2" eb="4">
      <t>リヨウ</t>
    </rPh>
    <phoneticPr fontId="3"/>
  </si>
  <si>
    <t>被害削減額が大きいか？</t>
    <rPh sb="0" eb="4">
      <t xml:space="preserve">ヒガイサクゲｎ </t>
    </rPh>
    <rPh sb="4" eb="5">
      <t xml:space="preserve">ガク </t>
    </rPh>
    <rPh sb="6" eb="7">
      <t xml:space="preserve">オオキイカ </t>
    </rPh>
    <phoneticPr fontId="8"/>
  </si>
  <si>
    <t>3-2</t>
    <phoneticPr fontId="8"/>
  </si>
  <si>
    <t>対策の緊急度
⇐汚染物質、周辺環境</t>
    <rPh sb="0" eb="2">
      <t xml:space="preserve">タイサク </t>
    </rPh>
    <rPh sb="5" eb="6">
      <t xml:space="preserve">ド </t>
    </rPh>
    <rPh sb="8" eb="10">
      <t xml:space="preserve">オセｎ </t>
    </rPh>
    <rPh sb="10" eb="12">
      <t xml:space="preserve">ブッシツ </t>
    </rPh>
    <rPh sb="13" eb="15">
      <t xml:space="preserve">シュウヘｎ </t>
    </rPh>
    <rPh sb="15" eb="17">
      <t xml:space="preserve">カンキョウ </t>
    </rPh>
    <phoneticPr fontId="8"/>
  </si>
  <si>
    <t>検討開始から処理完了までの時間</t>
    <rPh sb="0" eb="2">
      <t xml:space="preserve">ケントウ </t>
    </rPh>
    <rPh sb="2" eb="4">
      <t xml:space="preserve">カイシ </t>
    </rPh>
    <rPh sb="6" eb="10">
      <t xml:space="preserve">ショリカンリョウ </t>
    </rPh>
    <rPh sb="13" eb="15">
      <t xml:space="preserve">ジカｎ </t>
    </rPh>
    <phoneticPr fontId="8"/>
  </si>
  <si>
    <t>緊急に対応できるか？</t>
    <rPh sb="0" eb="2">
      <t xml:space="preserve">キンキュウセイ </t>
    </rPh>
    <rPh sb="3" eb="5">
      <t xml:space="preserve">タイオウ </t>
    </rPh>
    <phoneticPr fontId="8"/>
  </si>
  <si>
    <t>3-1</t>
    <phoneticPr fontId="8"/>
  </si>
  <si>
    <t>効果</t>
    <rPh sb="0" eb="2">
      <t xml:space="preserve">コウカ </t>
    </rPh>
    <phoneticPr fontId="8"/>
  </si>
  <si>
    <t>3.</t>
    <phoneticPr fontId="8"/>
  </si>
  <si>
    <t>ランニングコストは高いか？</t>
    <rPh sb="9" eb="10">
      <t xml:space="preserve">タカイカ </t>
    </rPh>
    <phoneticPr fontId="8"/>
  </si>
  <si>
    <t>2-3</t>
    <phoneticPr fontId="8"/>
  </si>
  <si>
    <t>イニシャルコストは高いか？</t>
    <rPh sb="9" eb="10">
      <t xml:space="preserve">タカイカ </t>
    </rPh>
    <phoneticPr fontId="8"/>
  </si>
  <si>
    <t>2-2</t>
    <phoneticPr fontId="8"/>
  </si>
  <si>
    <t>周辺環境</t>
    <rPh sb="0" eb="2">
      <t xml:space="preserve">シュウヘｎ </t>
    </rPh>
    <rPh sb="2" eb="4">
      <t xml:space="preserve">カンキョウ </t>
    </rPh>
    <phoneticPr fontId="8"/>
  </si>
  <si>
    <t>生態系への影響</t>
    <rPh sb="0" eb="3">
      <t xml:space="preserve">セイタイケイヘノ </t>
    </rPh>
    <rPh sb="5" eb="7">
      <t xml:space="preserve">エイキョウ </t>
    </rPh>
    <phoneticPr fontId="8"/>
  </si>
  <si>
    <t>生態系への影響は問題ないか？</t>
    <rPh sb="0" eb="3">
      <t xml:space="preserve">セイタイケイヘノ </t>
    </rPh>
    <rPh sb="5" eb="7">
      <t xml:space="preserve">エイキョウ </t>
    </rPh>
    <rPh sb="8" eb="10">
      <t xml:space="preserve">モンヂア </t>
    </rPh>
    <phoneticPr fontId="8"/>
  </si>
  <si>
    <t>2-1-3</t>
    <phoneticPr fontId="8"/>
  </si>
  <si>
    <t>地盤沈下リスク</t>
    <rPh sb="0" eb="2">
      <t xml:space="preserve">ジバｎ </t>
    </rPh>
    <rPh sb="2" eb="4">
      <t xml:space="preserve">チンカ </t>
    </rPh>
    <phoneticPr fontId="8"/>
  </si>
  <si>
    <t>地盤沈下リスクは問題ないか？</t>
    <rPh sb="0" eb="4">
      <t xml:space="preserve">ジバンンチンカ </t>
    </rPh>
    <rPh sb="8" eb="10">
      <t xml:space="preserve">モンダイ </t>
    </rPh>
    <phoneticPr fontId="8"/>
  </si>
  <si>
    <t>2-1-2</t>
    <phoneticPr fontId="8"/>
  </si>
  <si>
    <t>土地利用区分</t>
    <rPh sb="0" eb="4">
      <t xml:space="preserve">トチリヨウ </t>
    </rPh>
    <rPh sb="4" eb="6">
      <t xml:space="preserve">クブｎ </t>
    </rPh>
    <phoneticPr fontId="8"/>
  </si>
  <si>
    <t>騒音/振動/臭気</t>
    <rPh sb="0" eb="2">
      <t xml:space="preserve">ソウオｎ </t>
    </rPh>
    <rPh sb="3" eb="5">
      <t xml:space="preserve">シンドウ </t>
    </rPh>
    <rPh sb="6" eb="8">
      <t xml:space="preserve">シュウキ </t>
    </rPh>
    <phoneticPr fontId="8"/>
  </si>
  <si>
    <t>騒音、振動、臭気は問題ないか？</t>
    <rPh sb="0" eb="2">
      <t xml:space="preserve">ソウオｎ </t>
    </rPh>
    <rPh sb="3" eb="5">
      <t xml:space="preserve">シンドウ </t>
    </rPh>
    <rPh sb="6" eb="8">
      <t xml:space="preserve">シュウキ </t>
    </rPh>
    <rPh sb="9" eb="11">
      <t xml:space="preserve">モンダイ </t>
    </rPh>
    <phoneticPr fontId="8"/>
  </si>
  <si>
    <t>2-1-1</t>
    <phoneticPr fontId="8"/>
  </si>
  <si>
    <t>周辺環境への影響は問題ないか？</t>
    <rPh sb="0" eb="2">
      <t xml:space="preserve">シュウヘｎ </t>
    </rPh>
    <rPh sb="2" eb="4">
      <t xml:space="preserve">カンキョウ </t>
    </rPh>
    <rPh sb="6" eb="8">
      <t xml:space="preserve">エイキョウ </t>
    </rPh>
    <rPh sb="9" eb="11">
      <t xml:space="preserve">モンダイ </t>
    </rPh>
    <phoneticPr fontId="8"/>
  </si>
  <si>
    <t>2-1</t>
    <phoneticPr fontId="8"/>
  </si>
  <si>
    <t>費用</t>
    <rPh sb="0" eb="2">
      <t xml:space="preserve">ヒヨウ </t>
    </rPh>
    <phoneticPr fontId="8"/>
  </si>
  <si>
    <t>2.</t>
    <phoneticPr fontId="8"/>
  </si>
  <si>
    <t>人員数は確保できるか？</t>
    <rPh sb="0" eb="2">
      <t xml:space="preserve">ジンイｎ </t>
    </rPh>
    <rPh sb="2" eb="3">
      <t xml:space="preserve">スウ </t>
    </rPh>
    <rPh sb="4" eb="6">
      <t xml:space="preserve">カクホ </t>
    </rPh>
    <phoneticPr fontId="8"/>
  </si>
  <si>
    <t>1-5-2</t>
  </si>
  <si>
    <t>必要有資格者の希少性</t>
    <rPh sb="0" eb="2">
      <t xml:space="preserve">ヒツヨウ </t>
    </rPh>
    <rPh sb="2" eb="6">
      <t xml:space="preserve">ユウシカクシャ </t>
    </rPh>
    <rPh sb="7" eb="10">
      <t xml:space="preserve">キショウセイ </t>
    </rPh>
    <phoneticPr fontId="8"/>
  </si>
  <si>
    <t>有資格者は確保できるか？</t>
    <rPh sb="0" eb="4">
      <t xml:space="preserve">ユウシカクシャ </t>
    </rPh>
    <rPh sb="5" eb="7">
      <t xml:space="preserve">カクホ </t>
    </rPh>
    <phoneticPr fontId="8"/>
  </si>
  <si>
    <t>1-5-1</t>
    <phoneticPr fontId="8"/>
  </si>
  <si>
    <t>人員は確保できるのか？</t>
    <rPh sb="0" eb="2">
      <t xml:space="preserve">ジンイｎ </t>
    </rPh>
    <rPh sb="3" eb="5">
      <t xml:space="preserve">カクホ </t>
    </rPh>
    <phoneticPr fontId="8"/>
  </si>
  <si>
    <t>1-5</t>
    <phoneticPr fontId="8"/>
  </si>
  <si>
    <t>特殊な消耗品利用</t>
    <rPh sb="0" eb="2">
      <t xml:space="preserve">トクシュ </t>
    </rPh>
    <rPh sb="3" eb="6">
      <t xml:space="preserve">ショウモウヒｎ </t>
    </rPh>
    <rPh sb="6" eb="8">
      <t xml:space="preserve">リヨウ </t>
    </rPh>
    <phoneticPr fontId="8"/>
  </si>
  <si>
    <t>消耗品は確保できるか？</t>
    <rPh sb="0" eb="3">
      <t xml:space="preserve">ショウモウヒｎ </t>
    </rPh>
    <rPh sb="4" eb="6">
      <t xml:space="preserve">カクｙホ </t>
    </rPh>
    <phoneticPr fontId="8"/>
  </si>
  <si>
    <t>1-4-5</t>
    <phoneticPr fontId="8"/>
  </si>
  <si>
    <t>燃料利用</t>
    <rPh sb="0" eb="2">
      <t xml:space="preserve">ネンリョウ </t>
    </rPh>
    <rPh sb="2" eb="4">
      <t xml:space="preserve">リヨウ </t>
    </rPh>
    <phoneticPr fontId="8"/>
  </si>
  <si>
    <t>燃料は確保できるか？</t>
    <rPh sb="0" eb="2">
      <t xml:space="preserve">ネンリョウ </t>
    </rPh>
    <rPh sb="3" eb="5">
      <t xml:space="preserve">カクホ </t>
    </rPh>
    <phoneticPr fontId="8"/>
  </si>
  <si>
    <t>1-4-4</t>
    <phoneticPr fontId="8"/>
  </si>
  <si>
    <t>通信復旧状況</t>
    <rPh sb="0" eb="2">
      <t xml:space="preserve">ツウシｎ </t>
    </rPh>
    <rPh sb="2" eb="4">
      <t xml:space="preserve">フッキュウ </t>
    </rPh>
    <rPh sb="4" eb="6">
      <t xml:space="preserve">ジョウキョウ </t>
    </rPh>
    <phoneticPr fontId="8"/>
  </si>
  <si>
    <t>通信利用</t>
    <rPh sb="0" eb="2">
      <t xml:space="preserve">ツウシｎ </t>
    </rPh>
    <rPh sb="2" eb="4">
      <t xml:space="preserve">リヨウ </t>
    </rPh>
    <phoneticPr fontId="8"/>
  </si>
  <si>
    <t>通信は確保できるか？</t>
    <rPh sb="0" eb="2">
      <t xml:space="preserve">ツウシｎ </t>
    </rPh>
    <rPh sb="3" eb="5">
      <t xml:space="preserve">カクホ </t>
    </rPh>
    <phoneticPr fontId="8"/>
  </si>
  <si>
    <t>1-4-3</t>
    <phoneticPr fontId="8"/>
  </si>
  <si>
    <t>電気復旧状況</t>
    <rPh sb="0" eb="2">
      <t xml:space="preserve">デンキ </t>
    </rPh>
    <rPh sb="2" eb="4">
      <t xml:space="preserve">フッキュウ </t>
    </rPh>
    <rPh sb="4" eb="6">
      <t xml:space="preserve">ジョウキョウ </t>
    </rPh>
    <phoneticPr fontId="8"/>
  </si>
  <si>
    <t>電気利用</t>
    <rPh sb="0" eb="2">
      <t xml:space="preserve">デンキ </t>
    </rPh>
    <rPh sb="2" eb="4">
      <t xml:space="preserve">リヨウ </t>
    </rPh>
    <phoneticPr fontId="8"/>
  </si>
  <si>
    <t>電気は確保できるか？</t>
    <rPh sb="0" eb="2">
      <t xml:space="preserve">デンキ </t>
    </rPh>
    <rPh sb="3" eb="5">
      <t xml:space="preserve">カクホ </t>
    </rPh>
    <phoneticPr fontId="8"/>
  </si>
  <si>
    <t>1-4-2</t>
    <phoneticPr fontId="8"/>
  </si>
  <si>
    <t>水利用</t>
    <rPh sb="0" eb="3">
      <t xml:space="preserve">ミズリヨウ </t>
    </rPh>
    <phoneticPr fontId="8"/>
  </si>
  <si>
    <t>水は確保できるか？</t>
    <rPh sb="0" eb="1">
      <t xml:space="preserve">ミズハ </t>
    </rPh>
    <rPh sb="2" eb="4">
      <t xml:space="preserve">カクホ </t>
    </rPh>
    <phoneticPr fontId="8"/>
  </si>
  <si>
    <t>1-4-1</t>
    <phoneticPr fontId="8"/>
  </si>
  <si>
    <t>資材は確保できるか？</t>
    <rPh sb="0" eb="2">
      <t xml:space="preserve">シザイ </t>
    </rPh>
    <rPh sb="3" eb="5">
      <t xml:space="preserve">カクホ </t>
    </rPh>
    <phoneticPr fontId="8"/>
  </si>
  <si>
    <t>1-4</t>
    <phoneticPr fontId="8"/>
  </si>
  <si>
    <t>搬入出可能か？</t>
    <rPh sb="0" eb="3">
      <t xml:space="preserve">ハンニュウシュツ </t>
    </rPh>
    <rPh sb="3" eb="5">
      <t xml:space="preserve">カノウカ </t>
    </rPh>
    <phoneticPr fontId="8"/>
  </si>
  <si>
    <t>1-3</t>
    <phoneticPr fontId="8"/>
  </si>
  <si>
    <t>装置設置＋資材等仮置き場＋廃棄物等仮置き場の必要面積</t>
    <rPh sb="0" eb="2">
      <t xml:space="preserve">ソウチ </t>
    </rPh>
    <rPh sb="2" eb="4">
      <t xml:space="preserve">セッチ </t>
    </rPh>
    <rPh sb="5" eb="7">
      <t xml:space="preserve">シザイ </t>
    </rPh>
    <rPh sb="7" eb="8">
      <t xml:space="preserve">トウ </t>
    </rPh>
    <rPh sb="8" eb="10">
      <t xml:space="preserve">カリオキバ </t>
    </rPh>
    <rPh sb="13" eb="16">
      <t xml:space="preserve">ハイキブツ </t>
    </rPh>
    <rPh sb="16" eb="17">
      <t xml:space="preserve">トウ </t>
    </rPh>
    <rPh sb="17" eb="19">
      <t xml:space="preserve">カリオキバ </t>
    </rPh>
    <rPh sb="22" eb="24">
      <t xml:space="preserve">ヒツヨウ </t>
    </rPh>
    <rPh sb="24" eb="26">
      <t xml:space="preserve">メンセキ </t>
    </rPh>
    <phoneticPr fontId="8"/>
  </si>
  <si>
    <t>必要面積は確保できるか？</t>
    <rPh sb="0" eb="2">
      <t>ヒツヨウ</t>
    </rPh>
    <rPh sb="2" eb="4">
      <t xml:space="preserve">メンセキ </t>
    </rPh>
    <rPh sb="5" eb="7">
      <t xml:space="preserve">カクホ </t>
    </rPh>
    <phoneticPr fontId="8"/>
  </si>
  <si>
    <t>1-2</t>
    <phoneticPr fontId="8"/>
  </si>
  <si>
    <t>処理可能物質</t>
    <rPh sb="0" eb="1">
      <t xml:space="preserve">ショリ </t>
    </rPh>
    <rPh sb="2" eb="4">
      <t xml:space="preserve">カノウ </t>
    </rPh>
    <rPh sb="4" eb="6">
      <t xml:space="preserve">ブッシツ </t>
    </rPh>
    <phoneticPr fontId="8"/>
  </si>
  <si>
    <t>対象物質は技術的に処理可能か？</t>
    <rPh sb="0" eb="2">
      <t xml:space="preserve">タイショウ </t>
    </rPh>
    <rPh sb="2" eb="4">
      <t xml:space="preserve">ブッシツヲ </t>
    </rPh>
    <rPh sb="5" eb="7">
      <t xml:space="preserve">ギジュツ </t>
    </rPh>
    <rPh sb="7" eb="8">
      <t xml:space="preserve">テキニ </t>
    </rPh>
    <rPh sb="9" eb="11">
      <t xml:space="preserve">ショリ </t>
    </rPh>
    <rPh sb="11" eb="13">
      <t xml:space="preserve">カノウカ </t>
    </rPh>
    <phoneticPr fontId="8"/>
  </si>
  <si>
    <t>1-1</t>
    <phoneticPr fontId="8"/>
  </si>
  <si>
    <t>実行可能性</t>
    <rPh sb="0" eb="2">
      <t xml:space="preserve">ジッコウ </t>
    </rPh>
    <rPh sb="2" eb="5">
      <t xml:space="preserve">カノウセイ </t>
    </rPh>
    <phoneticPr fontId="8"/>
  </si>
  <si>
    <t>1.</t>
    <phoneticPr fontId="8"/>
  </si>
  <si>
    <t>基準</t>
    <rPh sb="0" eb="2">
      <t xml:space="preserve">キジュｎ </t>
    </rPh>
    <phoneticPr fontId="8"/>
  </si>
  <si>
    <t>項目</t>
    <rPh sb="0" eb="2">
      <t xml:space="preserve">コウモク </t>
    </rPh>
    <phoneticPr fontId="8"/>
  </si>
  <si>
    <t>現地(ヒアリング)データ</t>
    <rPh sb="0" eb="2">
      <t xml:space="preserve">ゲンチ </t>
    </rPh>
    <phoneticPr fontId="8"/>
  </si>
  <si>
    <t>処理技術DB</t>
    <rPh sb="0" eb="2">
      <t xml:space="preserve">ショリ </t>
    </rPh>
    <rPh sb="2" eb="4">
      <t xml:space="preserve">ギジュツ </t>
    </rPh>
    <phoneticPr fontId="8"/>
  </si>
  <si>
    <t>インプットデータ</t>
    <phoneticPr fontId="8"/>
  </si>
  <si>
    <t>ランニングコスト</t>
    <phoneticPr fontId="3"/>
  </si>
  <si>
    <t>騒音，振動，臭気の発生</t>
    <rPh sb="0" eb="2">
      <t>ソウオン</t>
    </rPh>
    <rPh sb="3" eb="5">
      <t>シンドウ</t>
    </rPh>
    <rPh sb="6" eb="8">
      <t>シュウキ</t>
    </rPh>
    <rPh sb="9" eb="11">
      <t>ハッセイ</t>
    </rPh>
    <phoneticPr fontId="3"/>
  </si>
  <si>
    <t>地盤沈下の発生</t>
    <rPh sb="0" eb="4">
      <t>ジバンチンカ</t>
    </rPh>
    <rPh sb="5" eb="7">
      <t>ハッセイ</t>
    </rPh>
    <phoneticPr fontId="3"/>
  </si>
  <si>
    <t>生態系への影響</t>
    <rPh sb="0" eb="3">
      <t>セイタイケイ</t>
    </rPh>
    <rPh sb="5" eb="7">
      <t>エイキョウ</t>
    </rPh>
    <phoneticPr fontId="3"/>
  </si>
  <si>
    <t>酸化沈殿法</t>
    <rPh sb="0" eb="2">
      <t>サンカ</t>
    </rPh>
    <rPh sb="2" eb="4">
      <t>チンデン</t>
    </rPh>
    <rPh sb="4" eb="5">
      <t>ホウ</t>
    </rPh>
    <phoneticPr fontId="3"/>
  </si>
  <si>
    <t>重金属等を酸化物化し水中から取り除く方法。凝集剤を併用することが多い</t>
    <rPh sb="0" eb="4">
      <t>ジュウキンゾクトウ</t>
    </rPh>
    <rPh sb="5" eb="7">
      <t>サンカ</t>
    </rPh>
    <rPh sb="7" eb="9">
      <t>ブツカ</t>
    </rPh>
    <rPh sb="10" eb="12">
      <t>スイチュウ</t>
    </rPh>
    <rPh sb="14" eb="15">
      <t>ト</t>
    </rPh>
    <rPh sb="16" eb="17">
      <t>ノゾ</t>
    </rPh>
    <rPh sb="18" eb="20">
      <t>ホウホウ</t>
    </rPh>
    <rPh sb="21" eb="24">
      <t>ギョウシュウザイ</t>
    </rPh>
    <rPh sb="25" eb="27">
      <t>ヘイヨウ</t>
    </rPh>
    <rPh sb="32" eb="33">
      <t>オオ</t>
    </rPh>
    <phoneticPr fontId="3"/>
  </si>
  <si>
    <t>濾過法</t>
    <rPh sb="0" eb="3">
      <t>ロカホウ</t>
    </rPh>
    <phoneticPr fontId="3"/>
  </si>
  <si>
    <t>物質名</t>
    <rPh sb="0" eb="2">
      <t>ブッシツ</t>
    </rPh>
    <rPh sb="2" eb="3">
      <t>メイ</t>
    </rPh>
    <phoneticPr fontId="3"/>
  </si>
  <si>
    <t>分類</t>
    <rPh sb="0" eb="2">
      <t>ブンルイ</t>
    </rPh>
    <phoneticPr fontId="3"/>
  </si>
  <si>
    <t>CAS</t>
    <phoneticPr fontId="3"/>
  </si>
  <si>
    <t>-</t>
    <phoneticPr fontId="3"/>
  </si>
  <si>
    <t>100-21-0</t>
    <phoneticPr fontId="3"/>
  </si>
  <si>
    <t>105-60-2</t>
    <phoneticPr fontId="3"/>
  </si>
  <si>
    <t>108-31-6</t>
    <phoneticPr fontId="3"/>
  </si>
  <si>
    <t>85-44-9</t>
    <phoneticPr fontId="3"/>
  </si>
  <si>
    <t>95-63-6</t>
    <phoneticPr fontId="3"/>
  </si>
  <si>
    <t>4098-71-9</t>
    <phoneticPr fontId="3"/>
  </si>
  <si>
    <t>5124-30-1</t>
    <phoneticPr fontId="3"/>
  </si>
  <si>
    <t>101-68-8</t>
    <phoneticPr fontId="3"/>
  </si>
  <si>
    <t>83-32-9</t>
    <phoneticPr fontId="3"/>
  </si>
  <si>
    <t>80-05-7</t>
    <phoneticPr fontId="3"/>
  </si>
  <si>
    <t>100-42-5</t>
    <phoneticPr fontId="3"/>
  </si>
  <si>
    <t>108-88-3</t>
    <phoneticPr fontId="3"/>
  </si>
  <si>
    <t>71-43-2</t>
    <phoneticPr fontId="3"/>
  </si>
  <si>
    <t>107-13-1</t>
    <phoneticPr fontId="3"/>
  </si>
  <si>
    <t>67-66-3</t>
    <phoneticPr fontId="3"/>
  </si>
  <si>
    <t>50-0-0</t>
    <phoneticPr fontId="3"/>
  </si>
  <si>
    <t>72-21-8</t>
    <phoneticPr fontId="3"/>
  </si>
  <si>
    <t>75-01-4</t>
    <phoneticPr fontId="3"/>
  </si>
  <si>
    <t>108-67-8</t>
    <phoneticPr fontId="3"/>
  </si>
  <si>
    <t>100-41-4</t>
    <phoneticPr fontId="3"/>
  </si>
  <si>
    <t>1330-20-7</t>
    <phoneticPr fontId="3"/>
  </si>
  <si>
    <t>95-50-1
106-46-7</t>
    <phoneticPr fontId="3"/>
  </si>
  <si>
    <t>55-38-9</t>
    <phoneticPr fontId="3"/>
  </si>
  <si>
    <t>122-14-5</t>
    <phoneticPr fontId="3"/>
  </si>
  <si>
    <t>98-82-8</t>
    <phoneticPr fontId="3"/>
  </si>
  <si>
    <t>項目</t>
    <rPh sb="0" eb="2">
      <t>コウモク</t>
    </rPh>
    <phoneticPr fontId="3"/>
  </si>
  <si>
    <t>住所</t>
    <rPh sb="0" eb="2">
      <t>ジュウショ</t>
    </rPh>
    <phoneticPr fontId="3"/>
  </si>
  <si>
    <t>漏洩先</t>
    <rPh sb="0" eb="3">
      <t>ロウエイサキ</t>
    </rPh>
    <phoneticPr fontId="3"/>
  </si>
  <si>
    <t>水の確保</t>
    <rPh sb="0" eb="1">
      <t>ミズ</t>
    </rPh>
    <rPh sb="2" eb="4">
      <t>カクホ</t>
    </rPh>
    <phoneticPr fontId="3"/>
  </si>
  <si>
    <t>電気の確保</t>
    <rPh sb="0" eb="2">
      <t>デンキ</t>
    </rPh>
    <rPh sb="3" eb="5">
      <t>カクホ</t>
    </rPh>
    <phoneticPr fontId="3"/>
  </si>
  <si>
    <t>通信の確保</t>
    <rPh sb="0" eb="2">
      <t>ツウシン</t>
    </rPh>
    <rPh sb="3" eb="5">
      <t>カクホ</t>
    </rPh>
    <phoneticPr fontId="3"/>
  </si>
  <si>
    <t>燃料の確保</t>
    <rPh sb="0" eb="2">
      <t>ネンリョウ</t>
    </rPh>
    <rPh sb="3" eb="5">
      <t>カクホ</t>
    </rPh>
    <phoneticPr fontId="3"/>
  </si>
  <si>
    <t>消耗品の確保</t>
    <rPh sb="0" eb="3">
      <t>ショウモウヒン</t>
    </rPh>
    <rPh sb="4" eb="6">
      <t>カクホ</t>
    </rPh>
    <phoneticPr fontId="3"/>
  </si>
  <si>
    <t>担当者</t>
    <rPh sb="0" eb="3">
      <t>タントウシャ</t>
    </rPh>
    <phoneticPr fontId="3"/>
  </si>
  <si>
    <t>所属</t>
    <rPh sb="0" eb="2">
      <t>ショゾク</t>
    </rPh>
    <phoneticPr fontId="3"/>
  </si>
  <si>
    <t>肩書</t>
    <rPh sb="0" eb="2">
      <t>カタガキ</t>
    </rPh>
    <phoneticPr fontId="3"/>
  </si>
  <si>
    <t>連絡先（TEL)</t>
    <rPh sb="0" eb="3">
      <t>レンラクサキ</t>
    </rPh>
    <phoneticPr fontId="3"/>
  </si>
  <si>
    <t>連絡先（E-Mail)</t>
    <rPh sb="0" eb="3">
      <t>レンラクサキ</t>
    </rPh>
    <phoneticPr fontId="3"/>
  </si>
  <si>
    <t>経過日数</t>
    <rPh sb="0" eb="2">
      <t>ケイカ</t>
    </rPh>
    <rPh sb="2" eb="4">
      <t>ニッスウ</t>
    </rPh>
    <phoneticPr fontId="3"/>
  </si>
  <si>
    <t>自動計算</t>
    <rPh sb="0" eb="2">
      <t>ジドウ</t>
    </rPh>
    <rPh sb="2" eb="4">
      <t>ケイサン</t>
    </rPh>
    <phoneticPr fontId="3"/>
  </si>
  <si>
    <t>単位</t>
    <rPh sb="0" eb="2">
      <t>タンイ</t>
    </rPh>
    <phoneticPr fontId="3"/>
  </si>
  <si>
    <t>日</t>
    <rPh sb="0" eb="1">
      <t>ニチ</t>
    </rPh>
    <phoneticPr fontId="3"/>
  </si>
  <si>
    <t>内容・数値</t>
    <rPh sb="0" eb="2">
      <t>ナイヨウ</t>
    </rPh>
    <rPh sb="3" eb="5">
      <t>スウチ</t>
    </rPh>
    <phoneticPr fontId="3"/>
  </si>
  <si>
    <t>漏洩物質分類</t>
    <rPh sb="0" eb="2">
      <t>ロウエイ</t>
    </rPh>
    <rPh sb="2" eb="4">
      <t>ブッシツ</t>
    </rPh>
    <rPh sb="4" eb="6">
      <t>ブンルイ</t>
    </rPh>
    <phoneticPr fontId="3"/>
  </si>
  <si>
    <t>0.0008（2005）</t>
    <phoneticPr fontId="18"/>
  </si>
  <si>
    <t>0.24（2001）</t>
    <phoneticPr fontId="18"/>
  </si>
  <si>
    <t>0.01（2002）</t>
    <phoneticPr fontId="18"/>
  </si>
  <si>
    <t>0.396（2000～2001）</t>
    <phoneticPr fontId="18"/>
  </si>
  <si>
    <t>0.0038（1998～1999）</t>
    <phoneticPr fontId="18"/>
  </si>
  <si>
    <t>&lt;0.007（全国2002）</t>
    <phoneticPr fontId="18"/>
  </si>
  <si>
    <t>0.014（全国2002～2003）</t>
    <phoneticPr fontId="18"/>
  </si>
  <si>
    <t>0.03（全国2002）</t>
    <phoneticPr fontId="18"/>
  </si>
  <si>
    <t>0.09（全国2002～2003）</t>
    <phoneticPr fontId="18"/>
  </si>
  <si>
    <t>0.01（全国2002）</t>
    <phoneticPr fontId="18"/>
  </si>
  <si>
    <t>&lt;0.0008（全国 2005）</t>
    <phoneticPr fontId="18"/>
  </si>
  <si>
    <t>0.1306（大阪府2001）</t>
    <phoneticPr fontId="18"/>
  </si>
  <si>
    <t>0.0038（全国 1998～1999）</t>
    <phoneticPr fontId="18"/>
  </si>
  <si>
    <t>触媒、安定剤（樹脂・繊維）、可塑剤、潤滑油添加剤、レザー用消泡剤</t>
    <phoneticPr fontId="18"/>
  </si>
  <si>
    <t>（5.5）～10(試験生物：コイ、試験期間：6 週間、被験物質設定濃度：60 μg/L)、（7.1）～（20）(試験生物：コイ、試験期間：6 週間、被験物質設定濃度：6 μg/L)</t>
    <phoneticPr fontId="18"/>
  </si>
  <si>
    <t>BOD 0、※(41)%、TOC 3％、GC 10％（試験期間：2 週間、被験物質濃度：30 mg/L、活性汚泥濃度：100 mg/L）</t>
    <phoneticPr fontId="18"/>
  </si>
  <si>
    <t>OH ラジカルとの反応で半減期：0.81～8.1 時間</t>
    <phoneticPr fontId="18"/>
  </si>
  <si>
    <t>嫌気性汚泥を用いた24～30 日の分解性試験で分解は起らない</t>
    <phoneticPr fontId="18"/>
  </si>
  <si>
    <t>8.9（ラット）</t>
    <phoneticPr fontId="18"/>
  </si>
  <si>
    <t>軽微（ラット）</t>
    <rPh sb="0" eb="2">
      <t>ケイビ</t>
    </rPh>
    <phoneticPr fontId="18"/>
  </si>
  <si>
    <t>粘膜刺激</t>
    <rPh sb="0" eb="2">
      <t>ネンマク</t>
    </rPh>
    <rPh sb="2" eb="4">
      <t>シゲキ</t>
    </rPh>
    <phoneticPr fontId="18"/>
  </si>
  <si>
    <t>分類できない</t>
  </si>
  <si>
    <t>区分2（精巣、膀胱、神経系）</t>
  </si>
  <si>
    <t>区分外</t>
  </si>
  <si>
    <t>区分2A</t>
  </si>
  <si>
    <t>区分2</t>
  </si>
  <si>
    <t>分類対象外</t>
  </si>
  <si>
    <t>区分4</t>
  </si>
  <si>
    <t>LC50：2,800 mg/m3(1h)（ラット）（蒸気）</t>
    <rPh sb="26" eb="28">
      <t>ジョウキ</t>
    </rPh>
    <phoneticPr fontId="18"/>
  </si>
  <si>
    <t>データなし</t>
    <phoneticPr fontId="18"/>
  </si>
  <si>
    <t>LD50：1430mg/kg（ラット）</t>
    <phoneticPr fontId="18"/>
  </si>
  <si>
    <t>280 mg/L(25℃)、難溶</t>
    <phoneticPr fontId="18"/>
  </si>
  <si>
    <t>解離基なし</t>
    <rPh sb="0" eb="2">
      <t>カイリ</t>
    </rPh>
    <rPh sb="2" eb="3">
      <t>キ</t>
    </rPh>
    <phoneticPr fontId="18"/>
  </si>
  <si>
    <t>検出不可能な程度進行（pH 2～12、24 時間、測定値）</t>
    <phoneticPr fontId="18"/>
  </si>
  <si>
    <t>4.006</t>
  </si>
  <si>
    <t>10.89(気体、25℃)</t>
    <phoneticPr fontId="18"/>
  </si>
  <si>
    <t>0.9727(25℃)</t>
    <phoneticPr fontId="18"/>
  </si>
  <si>
    <t>液体</t>
    <rPh sb="0" eb="2">
      <t>エキタイ</t>
    </rPh>
    <phoneticPr fontId="18"/>
  </si>
  <si>
    <t>289(分解)、177～178(27mmHg)</t>
  </si>
  <si>
    <t>&lt; -80℃</t>
  </si>
  <si>
    <t>C12H27O4P</t>
  </si>
  <si>
    <t>非揮発</t>
    <rPh sb="0" eb="1">
      <t>ヒ</t>
    </rPh>
    <rPh sb="1" eb="3">
      <t>キハツ</t>
    </rPh>
    <phoneticPr fontId="18"/>
  </si>
  <si>
    <t>準揮発</t>
    <rPh sb="0" eb="1">
      <t>ジュン</t>
    </rPh>
    <phoneticPr fontId="18"/>
  </si>
  <si>
    <t>有機物</t>
    <rPh sb="0" eb="3">
      <t>ユウキブツ</t>
    </rPh>
    <phoneticPr fontId="18"/>
  </si>
  <si>
    <t>tri-n-butyl phosphate</t>
  </si>
  <si>
    <t>りん酸トリ-n-ブチル</t>
  </si>
  <si>
    <t>4巻</t>
    <rPh sb="1" eb="2">
      <t>カン</t>
    </rPh>
    <phoneticPr fontId="18"/>
  </si>
  <si>
    <t>126-73-8</t>
    <phoneticPr fontId="18"/>
  </si>
  <si>
    <t>0.0006（2005）</t>
    <phoneticPr fontId="18"/>
  </si>
  <si>
    <t>0.06（2001）</t>
    <phoneticPr fontId="18"/>
  </si>
  <si>
    <t>0.04（2001）</t>
    <phoneticPr fontId="18"/>
  </si>
  <si>
    <t>0.0151（2000～2001）</t>
    <phoneticPr fontId="18"/>
  </si>
  <si>
    <t>0.0035（1996）</t>
    <phoneticPr fontId="18"/>
  </si>
  <si>
    <t>0.017（全国 2002）</t>
    <phoneticPr fontId="18"/>
  </si>
  <si>
    <t>0.011（全国 2002～2003）</t>
    <phoneticPr fontId="18"/>
  </si>
  <si>
    <t>&lt;0.01（全国 2002）</t>
    <phoneticPr fontId="18"/>
  </si>
  <si>
    <t>&lt;0.01（全国 2002～2003）</t>
    <phoneticPr fontId="18"/>
  </si>
  <si>
    <t>&lt;0.0006（全国 2005）</t>
    <phoneticPr fontId="18"/>
  </si>
  <si>
    <t>0.0049（大阪府 2001）</t>
    <phoneticPr fontId="18"/>
  </si>
  <si>
    <t>0.0035（川崎市 1996）</t>
    <phoneticPr fontId="18"/>
  </si>
  <si>
    <t>可塑剤、</t>
    <phoneticPr fontId="18"/>
  </si>
  <si>
    <t>2,514～3,561</t>
  </si>
  <si>
    <t>84±32(試験生物：メダカ(Oryzias latipes)、試験期間：18 日、被験物質設定濃度：0.01mg/L )、193±79(試験生物：メダカ(Oryzias latipes)、試験期間：32 日、被験物質設定濃度：0.02mg/L )、189±90(試験生物：メダカ(Oryzias latipes)、試験期間：35 日、被験物質設定濃度：0.03mg/L )</t>
    <phoneticPr fontId="18"/>
  </si>
  <si>
    <t>BOD 90%、TOC ※95％、HPLC 96％（試験期間：4 週間、被験物質濃度：100mg/L、活性汚泥濃度：30 mg/L）</t>
    <phoneticPr fontId="18"/>
  </si>
  <si>
    <t>OH ラジカルとの反応で半減期：5.9～59 時間</t>
    <phoneticPr fontId="18"/>
  </si>
  <si>
    <t>良</t>
    <rPh sb="0" eb="1">
      <t>リョウ</t>
    </rPh>
    <phoneticPr fontId="18"/>
  </si>
  <si>
    <t>0.7（ヒト）</t>
    <phoneticPr fontId="18"/>
  </si>
  <si>
    <t>16（ラット）</t>
    <phoneticPr fontId="18"/>
  </si>
  <si>
    <t>なし（ラット）</t>
    <phoneticPr fontId="18"/>
  </si>
  <si>
    <t>神経障害（ラット、マウス、ネコ）</t>
    <rPh sb="0" eb="2">
      <t>シンケイ</t>
    </rPh>
    <rPh sb="2" eb="4">
      <t>ショウガイ</t>
    </rPh>
    <phoneticPr fontId="18"/>
  </si>
  <si>
    <t>区分2B</t>
  </si>
  <si>
    <t>区分5</t>
  </si>
  <si>
    <t>LD50：＞7900mg/kg（ウサギ）</t>
    <phoneticPr fontId="18"/>
  </si>
  <si>
    <t>LD50：3,500 mg/kg（ラット）</t>
    <phoneticPr fontId="18"/>
  </si>
  <si>
    <t>1.9 mg/L(25℃)</t>
  </si>
  <si>
    <t>半減期：30～300 日（pH を8～7 と仮定して計算）、半減期7.5 日（pH 8.2、21±2℃、測定値）、半減期1.3 日（pH 9.5、21±2℃、測定値）</t>
    <phoneticPr fontId="18"/>
  </si>
  <si>
    <t>4.59</t>
  </si>
  <si>
    <t>13.34(気体、25℃)</t>
    <phoneticPr fontId="18"/>
  </si>
  <si>
    <t>1.2055(50℃)</t>
    <phoneticPr fontId="18"/>
  </si>
  <si>
    <t>固体</t>
    <rPh sb="0" eb="2">
      <t>コタイ</t>
    </rPh>
    <phoneticPr fontId="18"/>
  </si>
  <si>
    <t>245℃ (11mmHg)</t>
  </si>
  <si>
    <t>50.5℃</t>
  </si>
  <si>
    <t>C18H15O4P</t>
  </si>
  <si>
    <t>triphenyl phosphate</t>
  </si>
  <si>
    <t>りん酸トリフェニル</t>
  </si>
  <si>
    <t>3、4巻</t>
    <rPh sb="3" eb="4">
      <t>カン</t>
    </rPh>
    <phoneticPr fontId="18"/>
  </si>
  <si>
    <t>115-86-6</t>
    <phoneticPr fontId="18"/>
  </si>
  <si>
    <t>0.005（2005）</t>
    <phoneticPr fontId="18"/>
  </si>
  <si>
    <t>0.03（2002）</t>
    <phoneticPr fontId="18"/>
  </si>
  <si>
    <t>0.0092（2000～2001）</t>
    <phoneticPr fontId="18"/>
  </si>
  <si>
    <t>0.0024（1998～1999）</t>
    <phoneticPr fontId="18"/>
  </si>
  <si>
    <t>0.072（全国2002）</t>
    <phoneticPr fontId="18"/>
  </si>
  <si>
    <t>0.027（全国2002～2003）</t>
    <phoneticPr fontId="18"/>
  </si>
  <si>
    <t>&lt;0.03（全国2002）</t>
    <phoneticPr fontId="18"/>
  </si>
  <si>
    <t>0.05（全国2002～2003）</t>
    <phoneticPr fontId="18"/>
  </si>
  <si>
    <t>&lt;0.005（全国 2005）</t>
    <phoneticPr fontId="18"/>
  </si>
  <si>
    <t>0.0018（大阪府2001）</t>
    <phoneticPr fontId="18"/>
  </si>
  <si>
    <t>0.0024（全国 1998～1999）</t>
    <phoneticPr fontId="18"/>
  </si>
  <si>
    <t>農業用ビニルフィルム、電線コンパウンド、建材関係の塩化ビニ樹脂の可塑剤、合成ゴムコンパウンド軟化剤・可塑剤、難燃剤、不燃性作動液、ガソリン添加剤、潤滑油添加剤</t>
    <phoneticPr fontId="18"/>
  </si>
  <si>
    <t>24,000(o-体、PCKOCWINにより計算)、22,000(m-体、p-体、PCKOCWINにより計算)</t>
    <phoneticPr fontId="18"/>
  </si>
  <si>
    <t>165ファットヘッドミノー(Pimephales promelas)、試験期間：32 日、被験物質設定濃度（平均値）：31.6μg/L )</t>
    <phoneticPr fontId="18"/>
  </si>
  <si>
    <t>o-体：BOD 65.7％、GC 82.6%、UV-VIS 81.6％（試験期間：4 週間、被験物質濃度：100 mg/L、活性汚泥濃度：30 mg/L）、m-体：BOD 37.0％(平均値)、GC ※、UV-VIS ※（試験期間：4 週間、被験物質濃度：100 mg/L、活性汚泥濃度：30 mg/L）、p-体：BOD 100％、GC 100%、UV-VIS 97.8％（試験期間：4 週間、被験物質濃度：100 mg/L、活性汚泥濃度：30 mg/L）</t>
    <phoneticPr fontId="18"/>
  </si>
  <si>
    <t>OH ラジカルとの反応で半減期：4.7～47 時間</t>
    <phoneticPr fontId="18"/>
  </si>
  <si>
    <t>o-体, m-体, p-体：分解性が良好</t>
    <phoneticPr fontId="18"/>
  </si>
  <si>
    <t>0.7（ラット）</t>
    <phoneticPr fontId="18"/>
  </si>
  <si>
    <t>0.4（ラット）</t>
    <phoneticPr fontId="18"/>
  </si>
  <si>
    <t>精子異常（ラット）</t>
    <rPh sb="0" eb="2">
      <t>セイシ</t>
    </rPh>
    <rPh sb="2" eb="4">
      <t>イジョウ</t>
    </rPh>
    <phoneticPr fontId="18"/>
  </si>
  <si>
    <t>神経障害（o体、ヒト）</t>
    <rPh sb="0" eb="2">
      <t>シンケイ</t>
    </rPh>
    <rPh sb="2" eb="4">
      <t>ショウガイ</t>
    </rPh>
    <rPh sb="6" eb="7">
      <t>タイ</t>
    </rPh>
    <phoneticPr fontId="18"/>
  </si>
  <si>
    <t>神経障害</t>
    <rPh sb="0" eb="2">
      <t>シンケイ</t>
    </rPh>
    <rPh sb="2" eb="4">
      <t>ショウガイ</t>
    </rPh>
    <phoneticPr fontId="18"/>
  </si>
  <si>
    <t>区分1（神経系）、区分2（副腎）</t>
  </si>
  <si>
    <t>区分1（神経系）</t>
  </si>
  <si>
    <t>区分1B</t>
  </si>
  <si>
    <t>LD50：&gt;7,900 mg/kg（ウサギ）</t>
    <phoneticPr fontId="18"/>
  </si>
  <si>
    <t>LD50：&gt;40 mL/kg（マウス、m,p体）</t>
    <rPh sb="22" eb="23">
      <t>タイ</t>
    </rPh>
    <phoneticPr fontId="18"/>
  </si>
  <si>
    <t>0.36mg/L(25℃)</t>
    <phoneticPr fontId="18"/>
  </si>
  <si>
    <t>半減期：32～320 日（pH を8～7 と仮定して計算）、半減期：約 1 ヶ月（pH=7、20～25℃）</t>
    <phoneticPr fontId="18"/>
  </si>
  <si>
    <t>5.11</t>
  </si>
  <si>
    <t>1.16 (25/25℃)</t>
  </si>
  <si>
    <t>～265℃ (10mmHg)</t>
  </si>
  <si>
    <t>-28℃(流動点)</t>
  </si>
  <si>
    <t>C21H21O4P</t>
  </si>
  <si>
    <t>tritolyl phosphate</t>
  </si>
  <si>
    <t>リン酸トリクレジル（りん酸トリトリル）</t>
    <phoneticPr fontId="18"/>
  </si>
  <si>
    <t>1330-78-5</t>
    <phoneticPr fontId="18"/>
  </si>
  <si>
    <t>0.005(1997)</t>
    <phoneticPr fontId="18"/>
  </si>
  <si>
    <t>0.7(1993)</t>
    <phoneticPr fontId="18"/>
  </si>
  <si>
    <t>0.19(1992)</t>
    <phoneticPr fontId="18"/>
  </si>
  <si>
    <t>3(1994)</t>
    <phoneticPr fontId="18"/>
  </si>
  <si>
    <t>0.0012(1998)</t>
    <phoneticPr fontId="18"/>
  </si>
  <si>
    <t>0.018（全国1993）</t>
    <phoneticPr fontId="18"/>
  </si>
  <si>
    <t>0.068（全国1993）</t>
    <phoneticPr fontId="18"/>
  </si>
  <si>
    <t>1.1（全国1993）</t>
    <phoneticPr fontId="18"/>
  </si>
  <si>
    <t>0.70（全国1993）</t>
    <phoneticPr fontId="18"/>
  </si>
  <si>
    <t>0.19（全国1992）</t>
    <phoneticPr fontId="18"/>
  </si>
  <si>
    <t>3.0（全国1994）</t>
    <phoneticPr fontId="18"/>
  </si>
  <si>
    <t>0.0012（全国1998）</t>
    <rPh sb="7" eb="9">
      <t>ゼンコク</t>
    </rPh>
    <phoneticPr fontId="18"/>
  </si>
  <si>
    <t>ウレタン樹脂用難燃剤、潤滑油添加剤</t>
    <phoneticPr fontId="18"/>
  </si>
  <si>
    <t>0.6～0.8 (6 週間・1.0 mg/L), &lt;1.2～5.1 (6 週間・0.1 mg/L)</t>
    <phoneticPr fontId="18"/>
  </si>
  <si>
    <t>4 % (試験期間：4 週間、被験物質：100 mg/L、活性汚泥：30mg /L)</t>
    <phoneticPr fontId="18"/>
  </si>
  <si>
    <t>OH ラジカルとの反応で半減期は6.42～12.8 時間</t>
    <phoneticPr fontId="18"/>
  </si>
  <si>
    <t>報告なし</t>
    <rPh sb="0" eb="2">
      <t>ホウコク</t>
    </rPh>
    <phoneticPr fontId="18"/>
  </si>
  <si>
    <t>難</t>
    <rPh sb="0" eb="1">
      <t>ナン</t>
    </rPh>
    <phoneticPr fontId="18"/>
  </si>
  <si>
    <t>腎障害（ラット）</t>
    <rPh sb="0" eb="3">
      <t>ジンショウガイ</t>
    </rPh>
    <phoneticPr fontId="18"/>
  </si>
  <si>
    <t>神経障害（種不明）</t>
    <rPh sb="0" eb="2">
      <t>シンケイ</t>
    </rPh>
    <rPh sb="2" eb="4">
      <t>ショウガイ</t>
    </rPh>
    <rPh sb="5" eb="6">
      <t>シュ</t>
    </rPh>
    <rPh sb="6" eb="8">
      <t>フメイ</t>
    </rPh>
    <phoneticPr fontId="18"/>
  </si>
  <si>
    <t>区分2 (中枢神経系、腎臓)</t>
  </si>
  <si>
    <t>区分1 (中枢神経系)</t>
  </si>
  <si>
    <t>LD50：&gt; 28,500 mg/kg（ウサギ）</t>
    <phoneticPr fontId="18"/>
  </si>
  <si>
    <t>LD50：1,230 mg/kg（ラット）</t>
    <phoneticPr fontId="18"/>
  </si>
  <si>
    <t>7,000 mg/L (20 ℃)</t>
  </si>
  <si>
    <t>加水分解の半減期は100 日(pH 7, 25 ℃)、リン酸及び塩化エチルを生じる</t>
    <phoneticPr fontId="18"/>
  </si>
  <si>
    <t>0.75</t>
    <phoneticPr fontId="18"/>
  </si>
  <si>
    <t>11.68（25℃,気体）</t>
    <phoneticPr fontId="18"/>
  </si>
  <si>
    <t>0.06mmHg(25 ℃)、4.8mmHg(20 ℃)</t>
    <phoneticPr fontId="18"/>
  </si>
  <si>
    <t>1.4256 (20 ℃)</t>
    <phoneticPr fontId="18"/>
  </si>
  <si>
    <t>300℃</t>
  </si>
  <si>
    <t>-62℃、-55℃</t>
    <phoneticPr fontId="18"/>
  </si>
  <si>
    <t>C6H12Cl3O4P</t>
  </si>
  <si>
    <t>tris(2-chloroethyl) phosphate</t>
  </si>
  <si>
    <t>りん酸トリス(2-クロロエチル)</t>
  </si>
  <si>
    <t>1巻</t>
    <rPh sb="1" eb="2">
      <t>カン</t>
    </rPh>
    <phoneticPr fontId="18"/>
  </si>
  <si>
    <t>115-96-8</t>
    <phoneticPr fontId="18"/>
  </si>
  <si>
    <t>0.05(2000)</t>
    <phoneticPr fontId="18"/>
  </si>
  <si>
    <t>0.008（全国2002）</t>
    <phoneticPr fontId="18"/>
  </si>
  <si>
    <t>0.005（全国2002）</t>
    <phoneticPr fontId="18"/>
  </si>
  <si>
    <t>0.02（全国2002）</t>
    <phoneticPr fontId="18"/>
  </si>
  <si>
    <t>0.05（全国2000）</t>
    <phoneticPr fontId="18"/>
  </si>
  <si>
    <t>電線被覆、冷蔵庫用器具、シャワーカーテン、レインコート生地、塩ビペースト用、合成ゴム用耐寒性可塑剤</t>
    <phoneticPr fontId="18"/>
  </si>
  <si>
    <t>2.4～6.5 （試験生物：コイ、試験期間6 週間、試験濃度：2 mg/L）、9.2～22 （試験生物：コイ、試験期間6 週間、試験濃度：0.2 mg/L）</t>
    <phoneticPr fontId="18"/>
  </si>
  <si>
    <t>BOD 0%、GC 7% （試験期間：4 週間、被験物質濃度：100 mg/L、活性汚泥濃度：30 mg/L）</t>
    <phoneticPr fontId="18"/>
  </si>
  <si>
    <t>OH ラジカルとの反応で半減期：0.66 時間～6.6 時間</t>
    <phoneticPr fontId="18"/>
  </si>
  <si>
    <t>LD50：18,400mg/kg（ウサギ）</t>
    <phoneticPr fontId="18"/>
  </si>
  <si>
    <t>LD50：37,000、&gt;10,000 、&gt;36,800 mg/kg（ラット）</t>
    <phoneticPr fontId="18"/>
  </si>
  <si>
    <t>0.600 mg/L(24℃)</t>
  </si>
  <si>
    <t>半減期：1.2 年（pH=7、25℃、リン酸トリメチル）、5.5 年（pH=7、25℃、リン酸トリエチル）</t>
    <phoneticPr fontId="18"/>
  </si>
  <si>
    <t>4.23</t>
    <phoneticPr fontId="18"/>
  </si>
  <si>
    <t>17.78(気体、25℃)</t>
    <phoneticPr fontId="18"/>
  </si>
  <si>
    <t>0.99(20℃)</t>
    <phoneticPr fontId="18"/>
  </si>
  <si>
    <t>215℃(5mmHg)、215℃(4mmHg)</t>
  </si>
  <si>
    <t>&lt;-70℃</t>
    <phoneticPr fontId="18"/>
  </si>
  <si>
    <t>C24H51O4P</t>
  </si>
  <si>
    <t>揮発</t>
  </si>
  <si>
    <t>tris(2-ethylhexyl) phosphate</t>
  </si>
  <si>
    <t>りん酸トリス（2-エチルヘキシル）</t>
  </si>
  <si>
    <t>9巻（追）</t>
    <rPh sb="1" eb="2">
      <t>カン</t>
    </rPh>
    <rPh sb="3" eb="4">
      <t>ツイ</t>
    </rPh>
    <phoneticPr fontId="18"/>
  </si>
  <si>
    <t>78-42-2</t>
    <phoneticPr fontId="18"/>
  </si>
  <si>
    <t>1(2000)</t>
    <phoneticPr fontId="18"/>
  </si>
  <si>
    <t>2.5（全国1998）</t>
    <rPh sb="4" eb="6">
      <t>ゼンコク</t>
    </rPh>
    <phoneticPr fontId="18"/>
  </si>
  <si>
    <t>殺虫剤（茶、桑など残留毒をきわめてきらう作物）</t>
    <phoneticPr fontId="18"/>
  </si>
  <si>
    <t>0.5 未満(コイ、168 時間後)</t>
    <phoneticPr fontId="18"/>
  </si>
  <si>
    <t>OH ラジカルとの反応で半減期は13.6時間</t>
    <phoneticPr fontId="18"/>
  </si>
  <si>
    <t>半減期は 3.5 日(20℃、嫌気性生物30mg/L)</t>
    <phoneticPr fontId="18"/>
  </si>
  <si>
    <t>活性汚泥による半減期は3.5 日(20℃)</t>
    <phoneticPr fontId="18"/>
  </si>
  <si>
    <t>0.048（ラット）</t>
    <phoneticPr fontId="18"/>
  </si>
  <si>
    <t>0.0033（ヒト）</t>
    <phoneticPr fontId="18"/>
  </si>
  <si>
    <t>コリンエステラーゼ阻害（イヌ、ラット）</t>
    <rPh sb="9" eb="11">
      <t>ソガイ</t>
    </rPh>
    <phoneticPr fontId="18"/>
  </si>
  <si>
    <t>神経障害（副交感神経興奮作用）</t>
    <rPh sb="0" eb="2">
      <t>シンケイ</t>
    </rPh>
    <rPh sb="2" eb="4">
      <t>ショウガイ</t>
    </rPh>
    <rPh sb="5" eb="8">
      <t>フクコウカン</t>
    </rPh>
    <rPh sb="8" eb="10">
      <t>シンケイ</t>
    </rPh>
    <rPh sb="10" eb="12">
      <t>コウフン</t>
    </rPh>
    <rPh sb="12" eb="14">
      <t>サヨウ</t>
    </rPh>
    <phoneticPr fontId="18"/>
  </si>
  <si>
    <t>区分1（神経系、肝臓）</t>
  </si>
  <si>
    <t>区分1</t>
  </si>
  <si>
    <t>区分3</t>
  </si>
  <si>
    <t>LC50：12.2 ppm(4h)（ラット）（蒸気）、LC50：0.34-0.65 mg/L(4h)（ラット）（ミスト・粉じん）</t>
    <rPh sb="23" eb="25">
      <t>ジョウキ</t>
    </rPh>
    <rPh sb="60" eb="61">
      <t>フン</t>
    </rPh>
    <phoneticPr fontId="18"/>
  </si>
  <si>
    <t>LD50：113 mg/kg（ラット）</t>
    <phoneticPr fontId="18"/>
  </si>
  <si>
    <t>LD50：17、65-97.5mg/kg（ラット）</t>
    <phoneticPr fontId="18"/>
  </si>
  <si>
    <t>10,000mg/L(20℃)</t>
  </si>
  <si>
    <t>酸性条件では徐々に、アルカリ条件では速やかに加水分解</t>
    <phoneticPr fontId="18"/>
  </si>
  <si>
    <t>1.43</t>
  </si>
  <si>
    <t>9.04</t>
  </si>
  <si>
    <t>0.0158mmHg(25℃)</t>
    <phoneticPr fontId="18"/>
  </si>
  <si>
    <t>1.415(25/4℃)</t>
    <phoneticPr fontId="18"/>
  </si>
  <si>
    <t>140℃(20mmHg)</t>
  </si>
  <si>
    <t>&lt;-60℃</t>
    <phoneticPr fontId="18"/>
  </si>
  <si>
    <t>C4H7Cl2O4P</t>
  </si>
  <si>
    <t>dimethyl 2,2-dichlorovinyl phosphate; dichlorvos; DDVP</t>
  </si>
  <si>
    <t xml:space="preserve">ジクロルボス又はＤＤＶＰ（りん酸ジメチル=2,2-ジクロロビニル） </t>
    <phoneticPr fontId="18"/>
  </si>
  <si>
    <t>2、4巻</t>
    <rPh sb="3" eb="4">
      <t>カン</t>
    </rPh>
    <phoneticPr fontId="18"/>
  </si>
  <si>
    <t>62-73-7</t>
    <phoneticPr fontId="18"/>
  </si>
  <si>
    <t>リン化アルミニウム系殺虫殺菌剤</t>
    <phoneticPr fontId="18"/>
  </si>
  <si>
    <t>肝・腎・心・神経・呼吸障害（ヒト）詳細不明</t>
    <rPh sb="0" eb="1">
      <t>カン</t>
    </rPh>
    <rPh sb="2" eb="3">
      <t>ジン</t>
    </rPh>
    <rPh sb="4" eb="5">
      <t>シン</t>
    </rPh>
    <rPh sb="6" eb="8">
      <t>シンケイ</t>
    </rPh>
    <rPh sb="9" eb="11">
      <t>コキュウ</t>
    </rPh>
    <rPh sb="11" eb="13">
      <t>ショウガイ</t>
    </rPh>
    <rPh sb="17" eb="19">
      <t>ショウサイ</t>
    </rPh>
    <rPh sb="19" eb="21">
      <t>フメイ</t>
    </rPh>
    <phoneticPr fontId="18"/>
  </si>
  <si>
    <t>区分2（肝臓 心血管系 神経系 腎臓 呼吸器系 ）</t>
  </si>
  <si>
    <t>区分2A-2B</t>
  </si>
  <si>
    <t>LD50：11.5mg/kg（ラット）</t>
    <phoneticPr fontId="18"/>
  </si>
  <si>
    <t>水と反応する</t>
    <phoneticPr fontId="18"/>
  </si>
  <si>
    <t>1000℃でもきわめて低い</t>
    <phoneticPr fontId="18"/>
  </si>
  <si>
    <t>2.9</t>
    <phoneticPr fontId="18"/>
  </si>
  <si>
    <t>データなし</t>
  </si>
  <si>
    <t>&gt;1000℃</t>
    <phoneticPr fontId="18"/>
  </si>
  <si>
    <t>AlP</t>
    <phoneticPr fontId="18"/>
  </si>
  <si>
    <t>粒子状</t>
    <rPh sb="0" eb="3">
      <t>リュウシジョウ</t>
    </rPh>
    <phoneticPr fontId="18"/>
  </si>
  <si>
    <t>無機物</t>
    <rPh sb="0" eb="2">
      <t>ムキ</t>
    </rPh>
    <rPh sb="2" eb="3">
      <t>ブツ</t>
    </rPh>
    <phoneticPr fontId="18"/>
  </si>
  <si>
    <t>aluminium phosphide</t>
  </si>
  <si>
    <t>りん化アルミニウム</t>
  </si>
  <si>
    <t>厚労省</t>
    <rPh sb="0" eb="3">
      <t>コウロウショウ</t>
    </rPh>
    <phoneticPr fontId="18"/>
  </si>
  <si>
    <t>20859-73-8</t>
    <phoneticPr fontId="18"/>
  </si>
  <si>
    <t>2.2(1994)</t>
    <phoneticPr fontId="18"/>
  </si>
  <si>
    <t>0.02(1994～1995)</t>
    <phoneticPr fontId="18"/>
  </si>
  <si>
    <t>0.0377（全国1994）</t>
    <phoneticPr fontId="18"/>
  </si>
  <si>
    <t>0.52（全国1994）</t>
    <phoneticPr fontId="18"/>
  </si>
  <si>
    <t>2.2（全国1994）</t>
    <phoneticPr fontId="18"/>
  </si>
  <si>
    <t>&lt;0.02（全国 1994～1995）</t>
    <phoneticPr fontId="18"/>
  </si>
  <si>
    <t>溶剤、乳化剤原料、Soluble Oil 原料、防錆剤、触媒</t>
    <rPh sb="6" eb="8">
      <t>ゲンリョウ</t>
    </rPh>
    <phoneticPr fontId="18"/>
  </si>
  <si>
    <t>&lt;0.3～(0.65)（試験生物：コイ、試験期間：6 週間、被験物質設定濃度：5 mg/L）、&lt;2.8(試験生物：コイ、試験期間：6 週間、被験物質濃度：0.5 mg/L)</t>
    <phoneticPr fontId="18"/>
  </si>
  <si>
    <t>BOD 0%、TOC 4.0%（試験期間：2 週間、被験物質濃度：100 mg/L、活性汚泥濃度：30 mg/L）</t>
    <phoneticPr fontId="18"/>
  </si>
  <si>
    <t>OH ラジカルとの反応で半減期：0.47～4.7 時間</t>
    <phoneticPr fontId="18"/>
  </si>
  <si>
    <t>6.4（ラット）</t>
    <phoneticPr fontId="18"/>
  </si>
  <si>
    <t>9（マウス）</t>
    <phoneticPr fontId="18"/>
  </si>
  <si>
    <t>軽微（ヒト）、粘膜障害（ラット、マウス）</t>
    <rPh sb="0" eb="2">
      <t>ケイビ</t>
    </rPh>
    <rPh sb="7" eb="9">
      <t>ネンマク</t>
    </rPh>
    <rPh sb="9" eb="11">
      <t>ショウガイ</t>
    </rPh>
    <phoneticPr fontId="18"/>
  </si>
  <si>
    <t>腐食、呼吸器障害（ヒト、ラット）</t>
    <rPh sb="0" eb="2">
      <t>フショク</t>
    </rPh>
    <rPh sb="3" eb="6">
      <t>コキュウキ</t>
    </rPh>
    <rPh sb="6" eb="8">
      <t>ショウガイ</t>
    </rPh>
    <phoneticPr fontId="18"/>
  </si>
  <si>
    <t>区分1（呼吸器）</t>
  </si>
  <si>
    <t>LC50：7.8、8.2 mg/L(4h)（ラット）（蒸気）</t>
    <rPh sb="27" eb="29">
      <t>ジョウキ</t>
    </rPh>
    <phoneticPr fontId="18"/>
  </si>
  <si>
    <t>LD50：310-810 mg/kg（ウサギ）</t>
    <phoneticPr fontId="18"/>
  </si>
  <si>
    <t>LD50：1,450 mg/kg（ラット）</t>
    <phoneticPr fontId="18"/>
  </si>
  <si>
    <t>自由に混和</t>
    <rPh sb="3" eb="5">
      <t>コンワ</t>
    </rPh>
    <phoneticPr fontId="18"/>
  </si>
  <si>
    <t>8.49 (25℃)</t>
  </si>
  <si>
    <t>なし</t>
    <phoneticPr fontId="18"/>
  </si>
  <si>
    <t>-0.86</t>
  </si>
  <si>
    <t>3.56</t>
  </si>
  <si>
    <t>10.1mmHg(25℃)</t>
    <phoneticPr fontId="18"/>
  </si>
  <si>
    <t>1.0005(20℃)</t>
    <phoneticPr fontId="18"/>
  </si>
  <si>
    <t>128℃ (760 mmHg)</t>
  </si>
  <si>
    <t>-4.9℃</t>
  </si>
  <si>
    <t>C4H9NO</t>
  </si>
  <si>
    <t>morpholine</t>
  </si>
  <si>
    <t>テトラヒドロ-1,4-オキサジン(モルホリン)</t>
    <phoneticPr fontId="18"/>
  </si>
  <si>
    <t>110-91-8</t>
    <phoneticPr fontId="18"/>
  </si>
  <si>
    <t>有機ゴム薬品（加硫促進剤）</t>
    <phoneticPr fontId="18"/>
  </si>
  <si>
    <t>LD50：&gt;2,000 mg/kg（ラット）</t>
    <phoneticPr fontId="18"/>
  </si>
  <si>
    <t>636mg/L (25℃)</t>
    <phoneticPr fontId="18"/>
  </si>
  <si>
    <t>1.59 (推定値)</t>
    <phoneticPr fontId="18"/>
  </si>
  <si>
    <t>3.00E-7 mmHg(25℃, 推定値)</t>
    <phoneticPr fontId="18"/>
  </si>
  <si>
    <t>317-455℃</t>
    <phoneticPr fontId="18"/>
  </si>
  <si>
    <t>135℃</t>
    <phoneticPr fontId="18"/>
  </si>
  <si>
    <t>C11H12N2OS3</t>
    <phoneticPr fontId="18"/>
  </si>
  <si>
    <t>2-(morpholinodithio)benzothiazole</t>
  </si>
  <si>
    <t>2-(モルホリノジチオ)ベンゾチアゾール</t>
    <phoneticPr fontId="18"/>
  </si>
  <si>
    <t>厚労省、USEPA</t>
    <rPh sb="0" eb="3">
      <t>コウロウショウ</t>
    </rPh>
    <phoneticPr fontId="18"/>
  </si>
  <si>
    <t>95-32-9</t>
    <phoneticPr fontId="18"/>
  </si>
  <si>
    <t>区分2 （全身毒性）</t>
    <rPh sb="5" eb="7">
      <t>ゼンシン</t>
    </rPh>
    <rPh sb="7" eb="9">
      <t>ドクセイ</t>
    </rPh>
    <phoneticPr fontId="18"/>
  </si>
  <si>
    <t>区分3 （気道刺激性）</t>
  </si>
  <si>
    <t>区分2A</t>
    <phoneticPr fontId="18"/>
  </si>
  <si>
    <t>3.1</t>
  </si>
  <si>
    <t>分解</t>
    <phoneticPr fontId="18"/>
  </si>
  <si>
    <t>H2MoO4</t>
  </si>
  <si>
    <t>Molybdic acid</t>
    <phoneticPr fontId="18"/>
  </si>
  <si>
    <t>モリブデン酸(VI)</t>
    <phoneticPr fontId="18"/>
  </si>
  <si>
    <t>10巻、sigma</t>
    <rPh sb="2" eb="3">
      <t>カン</t>
    </rPh>
    <phoneticPr fontId="18"/>
  </si>
  <si>
    <t>7782-91-4</t>
    <phoneticPr fontId="18"/>
  </si>
  <si>
    <t>気道刺激（ヒト）</t>
    <rPh sb="0" eb="2">
      <t>キドウ</t>
    </rPh>
    <rPh sb="2" eb="4">
      <t>シゲキ</t>
    </rPh>
    <phoneticPr fontId="18"/>
  </si>
  <si>
    <t>LD50：6g/kg（種不明）</t>
    <rPh sb="11" eb="12">
      <t>シュ</t>
    </rPh>
    <rPh sb="12" eb="14">
      <t>フメイ</t>
    </rPh>
    <phoneticPr fontId="18"/>
  </si>
  <si>
    <t>50 mg/1000g、0.025mg/1000g (22℃)、11 mg/1000g (20℃)</t>
    <phoneticPr fontId="18"/>
  </si>
  <si>
    <t>4.38～4.53、4.35</t>
    <phoneticPr fontId="18"/>
  </si>
  <si>
    <t>965℃(分解)、約 1250℃</t>
    <phoneticPr fontId="18"/>
  </si>
  <si>
    <t>CaMoO4</t>
  </si>
  <si>
    <t>Calcium molybdate</t>
    <phoneticPr fontId="18"/>
  </si>
  <si>
    <t>モリブデン酸カルシウム(VI)</t>
    <phoneticPr fontId="18"/>
  </si>
  <si>
    <t>10巻</t>
    <rPh sb="2" eb="3">
      <t>カン</t>
    </rPh>
    <phoneticPr fontId="18"/>
  </si>
  <si>
    <t>7789-82-4</t>
    <phoneticPr fontId="18"/>
  </si>
  <si>
    <t>顔料，媒染剤，触媒，アルカロイド試薬</t>
    <phoneticPr fontId="18"/>
  </si>
  <si>
    <t>受胎率低下（ラット）</t>
    <rPh sb="0" eb="2">
      <t>ジュタイ</t>
    </rPh>
    <rPh sb="2" eb="3">
      <t>リツ</t>
    </rPh>
    <rPh sb="3" eb="5">
      <t>テイカ</t>
    </rPh>
    <phoneticPr fontId="18"/>
  </si>
  <si>
    <t>粘膜刺激（ヒト）</t>
    <rPh sb="0" eb="2">
      <t>ネンマク</t>
    </rPh>
    <rPh sb="2" eb="4">
      <t>シゲキ</t>
    </rPh>
    <phoneticPr fontId="18"/>
  </si>
  <si>
    <t>区分3 (気道刺激性)</t>
  </si>
  <si>
    <t>可溶</t>
  </si>
  <si>
    <t>3.15</t>
  </si>
  <si>
    <t>78～90℃</t>
    <phoneticPr fontId="18"/>
  </si>
  <si>
    <t>12MoO3・H3PO4</t>
    <phoneticPr fontId="18"/>
  </si>
  <si>
    <t>Trihydrogen tetracosa-mu-oxododecaoxo[mu12-[phosphato(3-)-O:O:O:O':O':O':O'':O'':O'':O''':O''':O''']]dodecamolybdate(3-)</t>
    <phoneticPr fontId="18"/>
  </si>
  <si>
    <t>リンモリブデン酸(VI)</t>
    <phoneticPr fontId="18"/>
  </si>
  <si>
    <t>12026-57-2</t>
    <phoneticPr fontId="18"/>
  </si>
  <si>
    <t>不凍液、発色剤、染料媒染剤、金属表面処理剤、防さび剤、農業用微量肥料、飼料添加物</t>
    <phoneticPr fontId="18"/>
  </si>
  <si>
    <t>妊孕性低下、胎仔減少（ラット）</t>
    <rPh sb="0" eb="1">
      <t>ニン</t>
    </rPh>
    <rPh sb="1" eb="2">
      <t>ハラ</t>
    </rPh>
    <rPh sb="2" eb="3">
      <t>セイ</t>
    </rPh>
    <rPh sb="3" eb="5">
      <t>テイカ</t>
    </rPh>
    <rPh sb="6" eb="7">
      <t>ハラ</t>
    </rPh>
    <rPh sb="7" eb="8">
      <t>コ</t>
    </rPh>
    <rPh sb="8" eb="10">
      <t>ゲンショウ</t>
    </rPh>
    <phoneticPr fontId="18"/>
  </si>
  <si>
    <t>粘膜刺激、胃腸障害</t>
    <rPh sb="0" eb="2">
      <t>ネンマク</t>
    </rPh>
    <rPh sb="2" eb="4">
      <t>シゲキ</t>
    </rPh>
    <rPh sb="5" eb="7">
      <t>イチョウ</t>
    </rPh>
    <rPh sb="7" eb="9">
      <t>ショウガイ</t>
    </rPh>
    <phoneticPr fontId="18"/>
  </si>
  <si>
    <t>区分1 （全身毒性、精巣）、区分2 （腎臓）</t>
  </si>
  <si>
    <t>LC50：&gt; 2,08 mg/L(4h)（ラット）</t>
    <phoneticPr fontId="18"/>
  </si>
  <si>
    <t>LD50：250 mg/kg（ラット）</t>
    <phoneticPr fontId="18"/>
  </si>
  <si>
    <t>3.28、≒3.5</t>
    <phoneticPr fontId="18"/>
  </si>
  <si>
    <t>687℃</t>
    <phoneticPr fontId="18"/>
  </si>
  <si>
    <t>Na2MoO4</t>
  </si>
  <si>
    <t>sodium molybdate</t>
    <phoneticPr fontId="18"/>
  </si>
  <si>
    <t>モリブデン酸ナトリウム(VI)</t>
    <phoneticPr fontId="18"/>
  </si>
  <si>
    <t>10巻、ICSC</t>
    <rPh sb="2" eb="3">
      <t>カン</t>
    </rPh>
    <phoneticPr fontId="18"/>
  </si>
  <si>
    <t>7631-95-0</t>
    <phoneticPr fontId="18"/>
  </si>
  <si>
    <t>ステンレス・低合金鋼原料、特殊鋼原料、電子材料、抵抗体</t>
    <phoneticPr fontId="18"/>
  </si>
  <si>
    <t>発育障害（マウス）</t>
    <rPh sb="0" eb="2">
      <t>ハツイク</t>
    </rPh>
    <rPh sb="2" eb="4">
      <t>ショウガイ</t>
    </rPh>
    <phoneticPr fontId="18"/>
  </si>
  <si>
    <t>高尿酸血症？(ヒト)</t>
    <rPh sb="0" eb="1">
      <t>コウ</t>
    </rPh>
    <rPh sb="1" eb="3">
      <t>ニョウサン</t>
    </rPh>
    <rPh sb="3" eb="5">
      <t>ケッショウ</t>
    </rPh>
    <phoneticPr fontId="18"/>
  </si>
  <si>
    <t>＞6.25～7.50 mg/L(4h)（ラット）（粉じん）影響なし</t>
    <rPh sb="25" eb="26">
      <t>フン</t>
    </rPh>
    <rPh sb="29" eb="31">
      <t>エイキョウ</t>
    </rPh>
    <phoneticPr fontId="18"/>
  </si>
  <si>
    <t>不溶</t>
  </si>
  <si>
    <t>1</t>
    <phoneticPr fontId="18"/>
  </si>
  <si>
    <t>3.92(気体、25℃)</t>
    <phoneticPr fontId="18"/>
  </si>
  <si>
    <t>1 Pa (2,469℃)</t>
    <phoneticPr fontId="18"/>
  </si>
  <si>
    <t>10.28、10.2</t>
    <phoneticPr fontId="18"/>
  </si>
  <si>
    <t>4639℃、約4825℃</t>
  </si>
  <si>
    <t>2622℃</t>
    <phoneticPr fontId="18"/>
  </si>
  <si>
    <t>Mo</t>
  </si>
  <si>
    <t>molybdenum</t>
    <phoneticPr fontId="18"/>
  </si>
  <si>
    <t>モリブデン</t>
    <phoneticPr fontId="18"/>
  </si>
  <si>
    <t>7439-98-7</t>
    <phoneticPr fontId="18"/>
  </si>
  <si>
    <t>写真薬原料、顔料(モリブデン赤、染色レーキ)、陶磁器彩色原料、触媒原料</t>
    <phoneticPr fontId="18"/>
  </si>
  <si>
    <t>&lt;0.45～0.72（試験生物：コイ、試験期間：29 日間、試験濃度：518 μg/L）、&lt;4.5～5.7 （試験生物：コイ、試験期間：29 日間、試験濃度：51.8 μg/L）</t>
    <phoneticPr fontId="18"/>
  </si>
  <si>
    <t>妊孕性低下、胎仔減少（ラット）</t>
    <phoneticPr fontId="18"/>
  </si>
  <si>
    <t>区分2 （腎臓）</t>
  </si>
  <si>
    <t>LD50：680 mg/kg（ラット）</t>
    <phoneticPr fontId="18"/>
  </si>
  <si>
    <t>43 g/100mL (冷水)</t>
    <phoneticPr fontId="18"/>
  </si>
  <si>
    <t>190℃ (分解)</t>
  </si>
  <si>
    <t>90℃ (分解; 4水和物)</t>
    <phoneticPr fontId="18"/>
  </si>
  <si>
    <t>(NH4)6Mo7O24</t>
  </si>
  <si>
    <t>molybdate, hexaammonium</t>
    <phoneticPr fontId="18"/>
  </si>
  <si>
    <t>七モリブデン酸六アンモニウム(VI)</t>
    <phoneticPr fontId="18"/>
  </si>
  <si>
    <t>12027-67-7</t>
    <phoneticPr fontId="18"/>
  </si>
  <si>
    <t>石油化学の触媒</t>
    <phoneticPr fontId="18"/>
  </si>
  <si>
    <t>なし（マウス）</t>
    <phoneticPr fontId="18"/>
  </si>
  <si>
    <t>肺障害（ヒト、ラット）、腎障害（ラット、マウス）</t>
    <rPh sb="0" eb="1">
      <t>ハイ</t>
    </rPh>
    <rPh sb="1" eb="3">
      <t>ショウガイ</t>
    </rPh>
    <rPh sb="12" eb="13">
      <t>ジン</t>
    </rPh>
    <rPh sb="13" eb="15">
      <t>ショウガイ</t>
    </rPh>
    <phoneticPr fontId="18"/>
  </si>
  <si>
    <t>肝・腎・心萎縮（ラット）</t>
    <rPh sb="0" eb="1">
      <t>カン</t>
    </rPh>
    <rPh sb="2" eb="3">
      <t>ジン</t>
    </rPh>
    <rPh sb="4" eb="5">
      <t>シン</t>
    </rPh>
    <rPh sb="5" eb="7">
      <t>イシュク</t>
    </rPh>
    <phoneticPr fontId="18"/>
  </si>
  <si>
    <t>区分1（肺）、区分2（肝臓、腎臓）</t>
  </si>
  <si>
    <t>区分1（心臓、腎臓、肝臓）</t>
  </si>
  <si>
    <t>LD50：188、125 mg/kg（ラット）</t>
    <phoneticPr fontId="18"/>
  </si>
  <si>
    <t>4.696、4.70</t>
    <phoneticPr fontId="18"/>
  </si>
  <si>
    <t>1155℃</t>
  </si>
  <si>
    <t>801℃、795℃</t>
    <phoneticPr fontId="18"/>
  </si>
  <si>
    <t>MoO3</t>
  </si>
  <si>
    <t>molybdenum trioxide</t>
    <phoneticPr fontId="18"/>
  </si>
  <si>
    <t>三酸化モリブデン(VI)</t>
    <phoneticPr fontId="18"/>
  </si>
  <si>
    <t>1313-27-5</t>
    <phoneticPr fontId="18"/>
  </si>
  <si>
    <t>区分4</t>
    <phoneticPr fontId="18"/>
  </si>
  <si>
    <t>混和、可溶</t>
    <rPh sb="0" eb="2">
      <t>コンワ</t>
    </rPh>
    <phoneticPr fontId="18"/>
  </si>
  <si>
    <t>2.28</t>
    <phoneticPr fontId="18"/>
  </si>
  <si>
    <t>100℃</t>
  </si>
  <si>
    <t>(NH4)2MoO4</t>
  </si>
  <si>
    <t>Ammonium molybdate</t>
    <phoneticPr fontId="18"/>
  </si>
  <si>
    <t>モリブデン酸二アンモニウム(VI)</t>
    <phoneticPr fontId="18"/>
  </si>
  <si>
    <t>10巻、ジーエル</t>
    <rPh sb="2" eb="3">
      <t>カン</t>
    </rPh>
    <phoneticPr fontId="18"/>
  </si>
  <si>
    <t>13106-76-8</t>
    <phoneticPr fontId="18"/>
  </si>
  <si>
    <t>潤滑剤、鉄鋼添加剤、モリブデン酸塩原料</t>
    <phoneticPr fontId="18"/>
  </si>
  <si>
    <t>LC50：&gt; 2.820 mg/L(4h)（ラット）（ミスト・粉じん）</t>
    <rPh sb="31" eb="32">
      <t>フン</t>
    </rPh>
    <phoneticPr fontId="18"/>
  </si>
  <si>
    <t>LD：&gt; 2,000 mg/kg</t>
    <phoneticPr fontId="18"/>
  </si>
  <si>
    <t>LD：&gt; 2,000 mg/kg（ラット）</t>
    <phoneticPr fontId="18"/>
  </si>
  <si>
    <t>0 mmHg</t>
    <phoneticPr fontId="18"/>
  </si>
  <si>
    <t>5.06</t>
  </si>
  <si>
    <t>1,450 ℃ (昇華)</t>
  </si>
  <si>
    <t>1750℃、2375℃</t>
    <phoneticPr fontId="18"/>
  </si>
  <si>
    <t>MoS2</t>
  </si>
  <si>
    <t>molybdenum disulfide</t>
    <phoneticPr fontId="18"/>
  </si>
  <si>
    <t>二硫化モリブデン(IV)</t>
    <phoneticPr fontId="18"/>
  </si>
  <si>
    <t>1317-33-5</t>
    <phoneticPr fontId="18"/>
  </si>
  <si>
    <t>0.11(2000)</t>
    <phoneticPr fontId="18"/>
  </si>
  <si>
    <t>87(2009)</t>
    <phoneticPr fontId="18"/>
  </si>
  <si>
    <t>30(2008)</t>
    <phoneticPr fontId="18"/>
  </si>
  <si>
    <t>1.1(2009)</t>
    <phoneticPr fontId="18"/>
  </si>
  <si>
    <t>0.0036(2009)</t>
    <phoneticPr fontId="18"/>
  </si>
  <si>
    <t>0.2（長野県2002）</t>
    <phoneticPr fontId="18"/>
  </si>
  <si>
    <t>20（全国2008）</t>
    <phoneticPr fontId="18"/>
  </si>
  <si>
    <t>87（全国2009）</t>
    <phoneticPr fontId="18"/>
  </si>
  <si>
    <t>8.0（全国）</t>
    <phoneticPr fontId="18"/>
  </si>
  <si>
    <t>30(全国2008）</t>
    <phoneticPr fontId="18"/>
  </si>
  <si>
    <t>1.1（全国2009）</t>
    <phoneticPr fontId="18"/>
  </si>
  <si>
    <t>0.11（東京都2000）</t>
    <phoneticPr fontId="18"/>
  </si>
  <si>
    <t>0.0036（東京都2009）</t>
    <phoneticPr fontId="18"/>
  </si>
  <si>
    <t>0.12（ラット、マウス）</t>
    <phoneticPr fontId="18"/>
  </si>
  <si>
    <t>0.9（ラット）</t>
    <phoneticPr fontId="18"/>
  </si>
  <si>
    <t>精神・神経障害、痛風（ヒト）</t>
    <rPh sb="0" eb="2">
      <t>セイシン</t>
    </rPh>
    <rPh sb="3" eb="5">
      <t>シンケイ</t>
    </rPh>
    <rPh sb="5" eb="7">
      <t>ショウガイ</t>
    </rPh>
    <rPh sb="8" eb="10">
      <t>ツウフウ</t>
    </rPh>
    <phoneticPr fontId="18"/>
  </si>
  <si>
    <t>分類できない</t>
    <rPh sb="0" eb="2">
      <t>ブンルイ</t>
    </rPh>
    <phoneticPr fontId="18"/>
  </si>
  <si>
    <t>molybdenum and its compounds</t>
  </si>
  <si>
    <t>モリブデン及びその化合物</t>
  </si>
  <si>
    <t>-</t>
    <phoneticPr fontId="18"/>
  </si>
  <si>
    <t>有機ゴム薬品(加硫促進剤)</t>
    <phoneticPr fontId="18"/>
  </si>
  <si>
    <t>なし（ラット、ウサギ）</t>
    <phoneticPr fontId="18"/>
  </si>
  <si>
    <t>腎・肝・神経障害（ラット）</t>
    <rPh sb="0" eb="1">
      <t>ジン</t>
    </rPh>
    <rPh sb="2" eb="3">
      <t>カン</t>
    </rPh>
    <rPh sb="4" eb="6">
      <t>シンケイ</t>
    </rPh>
    <rPh sb="6" eb="8">
      <t>ショウガイ</t>
    </rPh>
    <phoneticPr fontId="18"/>
  </si>
  <si>
    <t>LC50：&gt; 1,270 mg/m3(4hr)（ラット）（粉じん・ミスト）</t>
    <rPh sb="29" eb="30">
      <t>フン</t>
    </rPh>
    <phoneticPr fontId="18"/>
  </si>
  <si>
    <t>LD50：&gt; 7,940 mg/kg（ウサギ）</t>
    <phoneticPr fontId="18"/>
  </si>
  <si>
    <t>LD50：&gt; 3,800 mg/kg（ラット）</t>
    <phoneticPr fontId="18"/>
  </si>
  <si>
    <t>51 mg/L (pH 5), 118 mg/L (pH 7), 900 mg/L (pH 9)(25℃)</t>
    <phoneticPr fontId="18"/>
  </si>
  <si>
    <t>2.41</t>
    <phoneticPr fontId="18"/>
  </si>
  <si>
    <t>1.42 (20℃)</t>
    <phoneticPr fontId="18"/>
  </si>
  <si>
    <t>&gt; 260℃ (分解)</t>
  </si>
  <si>
    <t>180～182℃</t>
    <phoneticPr fontId="18"/>
  </si>
  <si>
    <t>C7H5NS2</t>
    <phoneticPr fontId="18"/>
  </si>
  <si>
    <t>2-mercaptobenzothiazole</t>
  </si>
  <si>
    <t>2-メルカプトベンゾチアゾール</t>
    <phoneticPr fontId="18"/>
  </si>
  <si>
    <t>厚労省、TOXNET</t>
    <rPh sb="0" eb="3">
      <t>コウロウショウ</t>
    </rPh>
    <phoneticPr fontId="18"/>
  </si>
  <si>
    <t>149-30-4</t>
    <phoneticPr fontId="18"/>
  </si>
  <si>
    <t>各種アゾ染料中間物</t>
    <phoneticPr fontId="18"/>
  </si>
  <si>
    <t>なし（ラット、マウス）</t>
    <phoneticPr fontId="18"/>
  </si>
  <si>
    <t>組織変性（ラット、マウス）</t>
    <rPh sb="0" eb="2">
      <t>ソシキ</t>
    </rPh>
    <rPh sb="2" eb="4">
      <t>ヘンセイ</t>
    </rPh>
    <phoneticPr fontId="18"/>
  </si>
  <si>
    <t>区分2（血液系）</t>
  </si>
  <si>
    <t>2,810 mg/L（25℃、推定値）</t>
  </si>
  <si>
    <t>1.74</t>
  </si>
  <si>
    <t>5.61</t>
  </si>
  <si>
    <t>235℃</t>
  </si>
  <si>
    <t>53℃</t>
  </si>
  <si>
    <t>C8H11NO</t>
  </si>
  <si>
    <t>2-methoxy-5-methylaniline</t>
  </si>
  <si>
    <t>1-アリルオキシ-2,3-エポキシプロパン（2-メトキシ-5-メチルアニリン）</t>
    <phoneticPr fontId="18"/>
  </si>
  <si>
    <t>5巻</t>
    <rPh sb="1" eb="2">
      <t>カン</t>
    </rPh>
    <phoneticPr fontId="18"/>
  </si>
  <si>
    <t>120-71-8</t>
    <phoneticPr fontId="18"/>
  </si>
  <si>
    <t>カーバメート系除草剤 窒素複素環系殺菌剤</t>
    <phoneticPr fontId="18"/>
  </si>
  <si>
    <t>肺障害？（ラット）</t>
    <rPh sb="0" eb="1">
      <t>ハイ</t>
    </rPh>
    <rPh sb="1" eb="3">
      <t>ショウガイ</t>
    </rPh>
    <phoneticPr fontId="18"/>
  </si>
  <si>
    <t>LC50：＞6.52mg/L(4hr)（ラット）（粉じん）</t>
    <rPh sb="25" eb="26">
      <t>フン</t>
    </rPh>
    <phoneticPr fontId="18"/>
  </si>
  <si>
    <t>LD50：＞5,000mg/kg（ラット）</t>
    <phoneticPr fontId="18"/>
  </si>
  <si>
    <t>0.32mg/L (20℃)</t>
    <phoneticPr fontId="18"/>
  </si>
  <si>
    <t>5.18</t>
    <phoneticPr fontId="18"/>
  </si>
  <si>
    <t>2.02E-06mmHg (40℃)</t>
    <phoneticPr fontId="18"/>
  </si>
  <si>
    <t>333-428℃</t>
    <phoneticPr fontId="18"/>
  </si>
  <si>
    <t>86.3-88.2℃</t>
    <phoneticPr fontId="18"/>
  </si>
  <si>
    <t>C18H22N2O2S</t>
    <phoneticPr fontId="18"/>
  </si>
  <si>
    <t>O-3-tert-butylphenyl N-(6-methoxy-2-pyridyl)-N-methylthiocarbamate; pyributicarb</t>
  </si>
  <si>
    <t>N-(6-メトキシ-2-ピリジル)-N-メチルチオカルバミン酸O-3-tert-ブチルフェニル（別名ピリブチカルブ）</t>
    <rPh sb="48" eb="50">
      <t>ベツメイ</t>
    </rPh>
    <phoneticPr fontId="18"/>
  </si>
  <si>
    <t>88678-67-5</t>
    <phoneticPr fontId="18"/>
  </si>
  <si>
    <t>農薬（除草剤（テンサイに選択性を有する。茎葉処理でシロザ、ナズナ、ノハラガラシ等の一年生雑草に有効））</t>
    <phoneticPr fontId="18"/>
  </si>
  <si>
    <t>血液障害（マウス、ラット）</t>
    <rPh sb="0" eb="2">
      <t>ケツエキ</t>
    </rPh>
    <rPh sb="2" eb="4">
      <t>ショウガイ</t>
    </rPh>
    <phoneticPr fontId="18"/>
  </si>
  <si>
    <t>LC0：7mg/kg（ラット）（粉じん）</t>
    <rPh sb="16" eb="17">
      <t>フン</t>
    </rPh>
    <phoneticPr fontId="18"/>
  </si>
  <si>
    <t>LD50：&gt;4000 mg/kg（ラット、ウサギ）</t>
    <phoneticPr fontId="18"/>
  </si>
  <si>
    <t>LD50：＞8,000 mg/kg（ラット）</t>
    <phoneticPr fontId="18"/>
  </si>
  <si>
    <t>0.0047g/L (20℃)</t>
    <phoneticPr fontId="18"/>
  </si>
  <si>
    <t>0.1</t>
    <phoneticPr fontId="18"/>
  </si>
  <si>
    <t>3.59 (22℃)</t>
    <phoneticPr fontId="18"/>
  </si>
  <si>
    <t>1.3nPa (25℃)、1.00E-11 mm Hg 25℃</t>
    <phoneticPr fontId="18"/>
  </si>
  <si>
    <t>0.25～0.3(20℃)</t>
    <phoneticPr fontId="18"/>
  </si>
  <si>
    <t>273-396℃</t>
    <phoneticPr fontId="18"/>
  </si>
  <si>
    <t>143℃</t>
    <phoneticPr fontId="18"/>
  </si>
  <si>
    <t>C16H16N2O4</t>
    <phoneticPr fontId="18"/>
  </si>
  <si>
    <t>3-methoxycarbonylaminophenyl 3'-methylcarbanilate; phenmedipham</t>
  </si>
  <si>
    <t>3-メトキシカルボニルアミノフェニル=3'-メチルカルバニラート（別名フェンメディファム）</t>
    <rPh sb="33" eb="35">
      <t>ベツメイ</t>
    </rPh>
    <phoneticPr fontId="18"/>
  </si>
  <si>
    <t>厚労省、TOXNET、USEPA</t>
    <rPh sb="0" eb="3">
      <t>コウロウショウ</t>
    </rPh>
    <phoneticPr fontId="18"/>
  </si>
  <si>
    <t>13684-63-4</t>
    <phoneticPr fontId="18"/>
  </si>
  <si>
    <t>スパンデックス繊維・合成皮革，ウレタンエラストマー・接着剤・塗料の原料、ＳＲＩ：ＣＨＥＭＩＣＡＬ　ＥＣＯＮＯＭＩＣＳ　ＨＡＮＤＢＯＯＫ;接着剤，塗料，スパンデックス繊維，合成皮革，ウレタンエラストマーなどの原料、化学工業日報社</t>
    <phoneticPr fontId="18"/>
  </si>
  <si>
    <t>肺障害（ヒト）</t>
    <rPh sb="0" eb="1">
      <t>ハイ</t>
    </rPh>
    <rPh sb="1" eb="3">
      <t>ショウガイ</t>
    </rPh>
    <phoneticPr fontId="18"/>
  </si>
  <si>
    <t>粘膜刺激、呼吸障害（ラット、モルモット）</t>
    <rPh sb="0" eb="2">
      <t>ネンマク</t>
    </rPh>
    <rPh sb="2" eb="4">
      <t>シゲキ</t>
    </rPh>
    <rPh sb="5" eb="7">
      <t>コキュウ</t>
    </rPh>
    <rPh sb="7" eb="9">
      <t>ショウガイ</t>
    </rPh>
    <phoneticPr fontId="18"/>
  </si>
  <si>
    <t>区分1 （呼吸器）</t>
  </si>
  <si>
    <t>LC50：0.369 mg/Ｌ (雄)、0.380 mg/Ｌ (雌)（ラット）（ミスト）</t>
    <phoneticPr fontId="18"/>
  </si>
  <si>
    <t xml:space="preserve">LD50：31,600 mg/kg </t>
    <phoneticPr fontId="18"/>
  </si>
  <si>
    <t>水と反応する、0.829 mg/L 25℃</t>
    <phoneticPr fontId="18"/>
  </si>
  <si>
    <t>5.22</t>
    <phoneticPr fontId="18"/>
  </si>
  <si>
    <t>1.2</t>
    <phoneticPr fontId="18"/>
  </si>
  <si>
    <t>314℃ (100 kPa)</t>
  </si>
  <si>
    <t>37℃</t>
    <phoneticPr fontId="18"/>
  </si>
  <si>
    <t>C15H10N2O2</t>
    <phoneticPr fontId="18"/>
  </si>
  <si>
    <t>methylenebis(4,1-phenylene) diisocyanate</t>
  </si>
  <si>
    <t>メチレンビス(4,1-フェニレン)=ジイソシアネート</t>
    <phoneticPr fontId="18"/>
  </si>
  <si>
    <t>101-68-8</t>
    <phoneticPr fontId="18"/>
  </si>
  <si>
    <t>0.00031(2010)</t>
    <phoneticPr fontId="18"/>
  </si>
  <si>
    <t>&lt;0.00031（全国2010）</t>
    <phoneticPr fontId="18"/>
  </si>
  <si>
    <t>ポリウレタン原料</t>
    <phoneticPr fontId="18"/>
  </si>
  <si>
    <t>BOD 0%、HPLC 67%（試験期間：4 週間、被験物質濃度：100 mg/L、活性汚泥濃度：30 mg/L）</t>
    <phoneticPr fontId="18"/>
  </si>
  <si>
    <t>OH ラジカルとの反応で半減期：2.5 時間～25 時間</t>
    <phoneticPr fontId="18"/>
  </si>
  <si>
    <t>0.02（ラット）</t>
    <phoneticPr fontId="18"/>
  </si>
  <si>
    <t>皮膚炎（ヒト）</t>
    <rPh sb="0" eb="2">
      <t>ヒフ</t>
    </rPh>
    <rPh sb="2" eb="3">
      <t>エン</t>
    </rPh>
    <phoneticPr fontId="18"/>
  </si>
  <si>
    <t>区分1 （中枢神経系、呼吸器）</t>
  </si>
  <si>
    <t>LCLo：20 ppm（ラット）</t>
    <phoneticPr fontId="18"/>
  </si>
  <si>
    <t>LD50：&gt; 10,000 mg/kg（ウサギ）</t>
    <phoneticPr fontId="18"/>
  </si>
  <si>
    <t>LD50：9,900 mg/kg（ラット）</t>
    <phoneticPr fontId="18"/>
  </si>
  <si>
    <t>反応する</t>
    <phoneticPr fontId="18"/>
  </si>
  <si>
    <t>半減期：約 2 時間（23℃）</t>
    <phoneticPr fontId="18"/>
  </si>
  <si>
    <t>6.11（Kow）</t>
    <phoneticPr fontId="18"/>
  </si>
  <si>
    <t>10.73</t>
  </si>
  <si>
    <t>1.066</t>
  </si>
  <si>
    <t>167~168℃(1.5 mmHg)</t>
  </si>
  <si>
    <t>15℃(異性体混合物(cis, cis 体14%、cis, trans 体58%、trans, trans 体20%、2,4-体8%)</t>
    <phoneticPr fontId="18"/>
  </si>
  <si>
    <t>C15H22N2O2</t>
  </si>
  <si>
    <t>methylenebis(4,1-cyclohexylene) diisocyanate</t>
  </si>
  <si>
    <t>メチレンビス(4,1-シクロヘキシレン)=ジイソシアネート</t>
    <phoneticPr fontId="18"/>
  </si>
  <si>
    <t>10巻、HSDB</t>
    <rPh sb="2" eb="3">
      <t>カン</t>
    </rPh>
    <phoneticPr fontId="18"/>
  </si>
  <si>
    <t>5124-30-1</t>
    <phoneticPr fontId="18"/>
  </si>
  <si>
    <t>0.00002(2007)</t>
    <phoneticPr fontId="18"/>
  </si>
  <si>
    <t>0.0098(2008)</t>
    <phoneticPr fontId="18"/>
  </si>
  <si>
    <t>0.04(2000)</t>
    <phoneticPr fontId="18"/>
  </si>
  <si>
    <t>0.016(2010)</t>
    <phoneticPr fontId="18"/>
  </si>
  <si>
    <t>0.60（全国1998）</t>
    <phoneticPr fontId="18"/>
  </si>
  <si>
    <t>1.7（全国1998）</t>
    <phoneticPr fontId="18"/>
  </si>
  <si>
    <t>0.011（全国2008）</t>
    <phoneticPr fontId="18"/>
  </si>
  <si>
    <t>0.0098（全国2008）</t>
    <phoneticPr fontId="18"/>
  </si>
  <si>
    <t>&lt;0.04（全国2000）</t>
    <phoneticPr fontId="18"/>
  </si>
  <si>
    <t>&lt;0.00002（全国2007）</t>
    <phoneticPr fontId="18"/>
  </si>
  <si>
    <t>&lt;0.016（全国2010）</t>
    <phoneticPr fontId="18"/>
  </si>
  <si>
    <t>合成樹脂原料、エポキシ樹脂硬化剤、染料</t>
    <phoneticPr fontId="18"/>
  </si>
  <si>
    <t>(3.0)～14（試験生物：コイ、試験期間：6 週間、試験濃度：200 μg/L）、&lt;3.1～(15)（試験生物：コイ、試験期間：6 週間、試験濃度：20 μg/L）</t>
    <phoneticPr fontId="18"/>
  </si>
  <si>
    <t>BOD 0%、HPLC 5%、TOC 0% （試験期間：4 週間、被験物質濃度：100mg/L、活性汚泥濃度：30 mg/L）</t>
    <phoneticPr fontId="18"/>
  </si>
  <si>
    <t>OH ラジカルとの反応で半減期：0.32 時間～3.2 時間</t>
    <phoneticPr fontId="18"/>
  </si>
  <si>
    <t>0.52（モルモット）</t>
    <phoneticPr fontId="18"/>
  </si>
  <si>
    <t>肝障害</t>
    <rPh sb="0" eb="1">
      <t>カン</t>
    </rPh>
    <rPh sb="1" eb="3">
      <t>ショウガイ</t>
    </rPh>
    <phoneticPr fontId="18"/>
  </si>
  <si>
    <t>胃腸障害、発熱</t>
    <rPh sb="0" eb="2">
      <t>イチョウ</t>
    </rPh>
    <rPh sb="2" eb="4">
      <t>ショウガイ</t>
    </rPh>
    <rPh sb="5" eb="7">
      <t>ハツネツ</t>
    </rPh>
    <phoneticPr fontId="18"/>
  </si>
  <si>
    <t>区分1（心臓、肝臓、腎臓）、区分2（血液系）</t>
  </si>
  <si>
    <t>区分1（中枢神経系、肝臓、腎臓、心臓、視覚器）</t>
  </si>
  <si>
    <t>＞0.837 mg/L(4h)（ラット）（粉じん）</t>
    <rPh sb="21" eb="22">
      <t>フン</t>
    </rPh>
    <phoneticPr fontId="18"/>
  </si>
  <si>
    <t>LD50：1,000 mg/kg（ラット）</t>
    <phoneticPr fontId="18"/>
  </si>
  <si>
    <t>TDLo：8.42 mg/kg（ヒト）</t>
    <phoneticPr fontId="18"/>
  </si>
  <si>
    <t>1.59、1.5 (25℃)</t>
    <phoneticPr fontId="18"/>
  </si>
  <si>
    <t>8.11</t>
  </si>
  <si>
    <t>1.05～1.08(100℃)</t>
    <phoneticPr fontId="18"/>
  </si>
  <si>
    <t>398℃(760 mmHg)、398～399℃(768 mmHg)、398℃5)、399℃</t>
  </si>
  <si>
    <t>92.5℃、91.5～92℃、89.0℃、93℃</t>
    <phoneticPr fontId="18"/>
  </si>
  <si>
    <t>C13H14N2</t>
  </si>
  <si>
    <t>4,4'-methylenedianiline</t>
  </si>
  <si>
    <t>4,4'-メチレンジアニリン</t>
  </si>
  <si>
    <t>101-77-9</t>
    <phoneticPr fontId="18"/>
  </si>
  <si>
    <t>殺菌剤</t>
    <phoneticPr fontId="18"/>
  </si>
  <si>
    <t>わずかに肝肥大（ラット、マウス、イヌ）</t>
    <rPh sb="4" eb="5">
      <t>カン</t>
    </rPh>
    <rPh sb="5" eb="7">
      <t>ヒダイ</t>
    </rPh>
    <phoneticPr fontId="18"/>
  </si>
  <si>
    <t>区分3（気道刺激性）</t>
  </si>
  <si>
    <t>LC50：5.6mg/L/4 hr （ラット）</t>
    <phoneticPr fontId="18"/>
  </si>
  <si>
    <t>LD50：&gt;2000 mg/kg（ラット）</t>
    <phoneticPr fontId="18"/>
  </si>
  <si>
    <t>LD50：&gt;5000 mg/kg（ラット）</t>
    <phoneticPr fontId="18"/>
  </si>
  <si>
    <t>2mg/L (20℃)</t>
    <phoneticPr fontId="18"/>
  </si>
  <si>
    <t>3.4 (25℃)</t>
    <phoneticPr fontId="18"/>
  </si>
  <si>
    <t>2.3E-8mbar (20℃)</t>
    <phoneticPr fontId="18"/>
  </si>
  <si>
    <t>1.258kg/L</t>
    <phoneticPr fontId="18"/>
  </si>
  <si>
    <t>301-429℃</t>
    <phoneticPr fontId="18"/>
  </si>
  <si>
    <t>97.2～101.7℃</t>
    <phoneticPr fontId="18"/>
  </si>
  <si>
    <t>C18H19NO4</t>
    <phoneticPr fontId="18"/>
  </si>
  <si>
    <t>methyl (E)-methoxyimino[2-(o-tolyloxymethyl)phenyl]acetate; kresoxim-methyl</t>
  </si>
  <si>
    <t>メチル=(E)-メトキシイミノ[α-(o-トリルオキシ)-o-トリル]アセタート（別名クレソキシムメチル）</t>
    <rPh sb="41" eb="43">
      <t>ベツメイ</t>
    </rPh>
    <phoneticPr fontId="18"/>
  </si>
  <si>
    <t>143390-89-0</t>
    <phoneticPr fontId="18"/>
  </si>
  <si>
    <t>軽微（ラット、ウサギ）</t>
    <rPh sb="0" eb="2">
      <t>ケイビ</t>
    </rPh>
    <phoneticPr fontId="18"/>
  </si>
  <si>
    <t>肝肥大（ラット、イヌ）</t>
    <rPh sb="0" eb="1">
      <t>カン</t>
    </rPh>
    <rPh sb="1" eb="3">
      <t>ヒダイ</t>
    </rPh>
    <phoneticPr fontId="18"/>
  </si>
  <si>
    <t>区分2（肝臓）</t>
  </si>
  <si>
    <t>LC50：＞4.65mg/L（ラット）（粉じん）</t>
    <rPh sb="20" eb="21">
      <t>フン</t>
    </rPh>
    <phoneticPr fontId="18"/>
  </si>
  <si>
    <t>LD50：＞2000mg/kg（ラット）</t>
    <phoneticPr fontId="18"/>
  </si>
  <si>
    <t>LD50：＞5000mg/kg（ラット）</t>
    <phoneticPr fontId="18"/>
  </si>
  <si>
    <t>610ug/L (25℃)、0.610 mg/L at 25、0.00061g</t>
    <phoneticPr fontId="18"/>
  </si>
  <si>
    <t>4.5 (25℃)</t>
    <phoneticPr fontId="18"/>
  </si>
  <si>
    <t>3.4*10-6 Pa、2.55X10-8 mmHg at 25℃</t>
    <phoneticPr fontId="18"/>
  </si>
  <si>
    <t>1.36 (21℃)</t>
    <phoneticPr fontId="18"/>
  </si>
  <si>
    <t>312℃</t>
  </si>
  <si>
    <t>72.9℃</t>
    <phoneticPr fontId="18"/>
  </si>
  <si>
    <t>C20H19F3N2O4</t>
    <phoneticPr fontId="18"/>
  </si>
  <si>
    <t>methyl (E)-methoxyimino-[2-[[[[(E)-1-[3-(trifluoromethyl)phenyl]ethylidene]amino]oxy]methyl]phenyl]acetate; trifloxystrobin</t>
  </si>
  <si>
    <t>メチル=(E)-メトキシイミノ-(2-{[({(E)-1-[3-(トリフルオロメチル)フェニル]エチリデン}アミノ)オキシ]メチル}フェニル)アセタート（トリフロキシストロビン）</t>
    <phoneticPr fontId="18"/>
  </si>
  <si>
    <t>厚労省、HSDB、Olympic</t>
    <rPh sb="0" eb="3">
      <t>コウロウショウ</t>
    </rPh>
    <phoneticPr fontId="18"/>
  </si>
  <si>
    <t>141517-21-7</t>
    <phoneticPr fontId="18"/>
  </si>
  <si>
    <t>殺虫剤</t>
    <phoneticPr fontId="18"/>
  </si>
  <si>
    <t>コリンエステラーゼ阻害、血液障害（ラット）</t>
    <rPh sb="9" eb="11">
      <t>ソガイ</t>
    </rPh>
    <rPh sb="12" eb="14">
      <t>ケツエキ</t>
    </rPh>
    <rPh sb="14" eb="16">
      <t>ショウガイ</t>
    </rPh>
    <phoneticPr fontId="18"/>
  </si>
  <si>
    <t>神経障害(ラット）</t>
    <rPh sb="0" eb="2">
      <t>シンケイ</t>
    </rPh>
    <rPh sb="2" eb="4">
      <t>ショウガイ</t>
    </rPh>
    <phoneticPr fontId="18"/>
  </si>
  <si>
    <t>区分2(神経系、血液)</t>
  </si>
  <si>
    <t>区分1(神経系)</t>
  </si>
  <si>
    <t>LC50：0.498mg/L(4hr)（25％水和剤）（ラット）、0.15mg/L(4hr)（35.56％液剤）（ラット）</t>
    <phoneticPr fontId="18"/>
  </si>
  <si>
    <t>LD50：1050mg/kg（ラット）</t>
    <phoneticPr fontId="18"/>
  </si>
  <si>
    <t>LD50：51mg/kg（ラット）</t>
    <phoneticPr fontId="18"/>
  </si>
  <si>
    <t>46g/L ( pH7, 20℃ ）</t>
    <phoneticPr fontId="18"/>
  </si>
  <si>
    <t>0.6</t>
    <phoneticPr fontId="18"/>
  </si>
  <si>
    <t>1.2946 (25℃/4℃)</t>
    <phoneticPr fontId="18"/>
  </si>
  <si>
    <t>205-274℃</t>
    <phoneticPr fontId="18"/>
  </si>
  <si>
    <t>78.6-80.4 ℃</t>
    <phoneticPr fontId="18"/>
  </si>
  <si>
    <t>C5H10N2O2S</t>
    <phoneticPr fontId="18"/>
  </si>
  <si>
    <t>S-methyl-N-(methylcarbamoyloxy)thioacetimidate; methomyl</t>
  </si>
  <si>
    <t>S-メチル-N-(メチルカルバモイルオキシ)チオアセトイミダート（別名メソミル）</t>
    <rPh sb="33" eb="35">
      <t>ベツメイ</t>
    </rPh>
    <phoneticPr fontId="18"/>
  </si>
  <si>
    <t>16752-77-5</t>
    <phoneticPr fontId="18"/>
  </si>
  <si>
    <t>不明（ラット）</t>
    <rPh sb="0" eb="2">
      <t>フメイ</t>
    </rPh>
    <phoneticPr fontId="18"/>
  </si>
  <si>
    <t>LC50： ＞1.32mg/L（ラット）（粉じん）</t>
    <rPh sb="21" eb="22">
      <t>フン</t>
    </rPh>
    <phoneticPr fontId="18"/>
  </si>
  <si>
    <t>LD50： ＞5000、＞10000mg/kg（ラット）</t>
    <phoneticPr fontId="18"/>
  </si>
  <si>
    <t>LD50：＞10000mg/kg（ラット）</t>
    <phoneticPr fontId="18"/>
  </si>
  <si>
    <t xml:space="preserve">8.23 mg/L </t>
    <phoneticPr fontId="18"/>
  </si>
  <si>
    <t>3.66</t>
    <phoneticPr fontId="18"/>
  </si>
  <si>
    <t>276.5℃ (3990Pa)</t>
  </si>
  <si>
    <t>91.4℃</t>
    <phoneticPr fontId="18"/>
  </si>
  <si>
    <t>C17H19NO2</t>
    <phoneticPr fontId="18"/>
  </si>
  <si>
    <t>2-methyl-N-[3-(1-methylethoxy)phenyl]benzamide; mepronil</t>
  </si>
  <si>
    <t>2-メチル-N-[3-(1-メチルエトキシ)フェニル]ベンズアミド（メプロニル）</t>
    <phoneticPr fontId="18"/>
  </si>
  <si>
    <t>55814-41-0</t>
    <phoneticPr fontId="18"/>
  </si>
  <si>
    <t>フェノール系除草剤　殺ダニ剤　農業殺菌剤</t>
    <phoneticPr fontId="18"/>
  </si>
  <si>
    <t>0.062（ラット）</t>
    <phoneticPr fontId="18"/>
  </si>
  <si>
    <t>精子異常、流産（ラット）</t>
    <rPh sb="0" eb="2">
      <t>セイシ</t>
    </rPh>
    <rPh sb="2" eb="4">
      <t>イジョウ</t>
    </rPh>
    <rPh sb="5" eb="7">
      <t>リュウザン</t>
    </rPh>
    <phoneticPr fontId="18"/>
  </si>
  <si>
    <t>血液異常？（ラット）</t>
    <rPh sb="0" eb="2">
      <t>ケツエキ</t>
    </rPh>
    <rPh sb="2" eb="4">
      <t>イジョウ</t>
    </rPh>
    <phoneticPr fontId="18"/>
  </si>
  <si>
    <t>眼刺激、血液・神経障害</t>
    <rPh sb="0" eb="1">
      <t>メ</t>
    </rPh>
    <rPh sb="1" eb="3">
      <t>シゲキ</t>
    </rPh>
    <rPh sb="4" eb="6">
      <t>ケツエキ</t>
    </rPh>
    <rPh sb="7" eb="9">
      <t>シンケイ</t>
    </rPh>
    <rPh sb="9" eb="11">
      <t>ショウガイ</t>
    </rPh>
    <phoneticPr fontId="18"/>
  </si>
  <si>
    <t>区分1 (生殖器、眼)</t>
  </si>
  <si>
    <t>区分1 (中枢神経系、肝臓)、区分2 (腎臓)、区分3 (麻酔作用)</t>
  </si>
  <si>
    <t>LD50：80 mg/kg（ウサギ）</t>
    <phoneticPr fontId="18"/>
  </si>
  <si>
    <t>LD50：25 mg/ kg（ラット）</t>
    <phoneticPr fontId="18"/>
  </si>
  <si>
    <t>5.2×10 mg/L（25℃、実測値）、25.8mg/L</t>
    <phoneticPr fontId="18"/>
  </si>
  <si>
    <t>9.82</t>
  </si>
  <si>
    <t>1.29(30℃)</t>
    <phoneticPr fontId="18"/>
  </si>
  <si>
    <t>332℃</t>
  </si>
  <si>
    <t>38～42℃</t>
  </si>
  <si>
    <t>C10H12N2O5</t>
  </si>
  <si>
    <t>2-(1-methylpropyl)-4,6-dinitrophenol</t>
  </si>
  <si>
    <t>2-(1-メチルプロピル)-4,6-ジニトロフェノール</t>
  </si>
  <si>
    <t>7巻、厚労省</t>
    <rPh sb="1" eb="2">
      <t>カン</t>
    </rPh>
    <rPh sb="3" eb="6">
      <t>コウロウショウ</t>
    </rPh>
    <phoneticPr fontId="18"/>
  </si>
  <si>
    <t>88-85-7</t>
    <phoneticPr fontId="18"/>
  </si>
  <si>
    <t>酸化還元触媒、連鎖移動剤、コールドラバー処方のレドックス系開始剤</t>
    <phoneticPr fontId="18"/>
  </si>
  <si>
    <t>0.55（ラット）</t>
    <phoneticPr fontId="18"/>
  </si>
  <si>
    <t>粘膜変性、血液障害（ラット）</t>
    <rPh sb="0" eb="2">
      <t>ネンマク</t>
    </rPh>
    <rPh sb="2" eb="4">
      <t>ヘンセイ</t>
    </rPh>
    <rPh sb="5" eb="7">
      <t>ケツエキ</t>
    </rPh>
    <rPh sb="7" eb="9">
      <t>ショウガイ</t>
    </rPh>
    <phoneticPr fontId="18"/>
  </si>
  <si>
    <t>腐食</t>
    <rPh sb="0" eb="2">
      <t>フショク</t>
    </rPh>
    <phoneticPr fontId="18"/>
  </si>
  <si>
    <t>区分1（呼吸器、血液系）</t>
  </si>
  <si>
    <t>区分2（呼吸器）</t>
  </si>
  <si>
    <t>LC50：200-220 ppm (1,370 mg/m3) (4 hr)（ラット）（ミスト）</t>
    <phoneticPr fontId="18"/>
  </si>
  <si>
    <t>LD50：530～1,060 mg/kg（ラット）</t>
    <phoneticPr fontId="18"/>
  </si>
  <si>
    <t>LD50：382mg/kg（ラット）</t>
    <phoneticPr fontId="18"/>
  </si>
  <si>
    <t>2.16</t>
    <phoneticPr fontId="18"/>
  </si>
  <si>
    <t>6.22（25℃）</t>
    <phoneticPr fontId="18"/>
  </si>
  <si>
    <t>1.0619 (20℃)</t>
    <phoneticPr fontId="18"/>
  </si>
  <si>
    <t>100.5℃（8.0 mmHg）</t>
  </si>
  <si>
    <t>－9℃</t>
  </si>
  <si>
    <t>C9H12O2</t>
  </si>
  <si>
    <t>1-methyl-1-phenylethyl hydroperoxide</t>
  </si>
  <si>
    <t>1-メチル-1-フェニルエチル=ヒドロペルオキシド</t>
  </si>
  <si>
    <t>9巻</t>
    <rPh sb="1" eb="2">
      <t>カン</t>
    </rPh>
    <phoneticPr fontId="18"/>
  </si>
  <si>
    <t>80-15-9</t>
    <phoneticPr fontId="18"/>
  </si>
  <si>
    <t>医薬品(ニコチン酸、ニコチン酸アミド)、農薬、ゴム薬品、界面活性剤の合成原料、溶剤</t>
    <phoneticPr fontId="18"/>
  </si>
  <si>
    <t>BOD 3％（試験期間：4 週間、被験物質：100mg/L、活性汚泥：30mg/L）</t>
    <phoneticPr fontId="18"/>
  </si>
  <si>
    <t>OH ラジカルとの反応で半減期は9.707日</t>
    <phoneticPr fontId="18"/>
  </si>
  <si>
    <t>神経障害（ヒト）、軽微（ラット）</t>
    <rPh sb="0" eb="2">
      <t>シンケイ</t>
    </rPh>
    <rPh sb="2" eb="4">
      <t>ショウガイ</t>
    </rPh>
    <rPh sb="9" eb="11">
      <t>ケイビ</t>
    </rPh>
    <phoneticPr fontId="18"/>
  </si>
  <si>
    <t>腐食、神経障害</t>
    <rPh sb="0" eb="2">
      <t>フショク</t>
    </rPh>
    <rPh sb="3" eb="5">
      <t>シンケイ</t>
    </rPh>
    <rPh sb="5" eb="7">
      <t>ショウガイ</t>
    </rPh>
    <phoneticPr fontId="18"/>
  </si>
  <si>
    <t>区分1 (肝臓)</t>
  </si>
  <si>
    <t>区分3 (気道刺激性、麻酔作用)</t>
  </si>
  <si>
    <t>LC50：1,300～3,300 ppm（4h)（ラット）（蒸気）</t>
    <rPh sb="30" eb="32">
      <t>ジョウキ</t>
    </rPh>
    <phoneticPr fontId="18"/>
  </si>
  <si>
    <t>LD50：800～2,000 mg/kg（ウサギ）</t>
    <phoneticPr fontId="18"/>
  </si>
  <si>
    <t>LD50：400-800 mg/kg（ラット）</t>
    <phoneticPr fontId="18"/>
  </si>
  <si>
    <t>1,000,000mg/L(25℃)</t>
    <phoneticPr fontId="18"/>
  </si>
  <si>
    <t>pKa=5.68(20℃)、pKa=5.63(25℃)</t>
    <phoneticPr fontId="18"/>
  </si>
  <si>
    <t>1.20</t>
    <phoneticPr fontId="18"/>
  </si>
  <si>
    <t>6.05mmHg(25℃)</t>
    <phoneticPr fontId="18"/>
  </si>
  <si>
    <t>0.9613(15/4℃)</t>
    <phoneticPr fontId="18"/>
  </si>
  <si>
    <t>143～144℃</t>
  </si>
  <si>
    <t>-18.3(凝固点)</t>
    <phoneticPr fontId="18"/>
  </si>
  <si>
    <t>C6H7N</t>
  </si>
  <si>
    <t>3-methylpyridine</t>
  </si>
  <si>
    <t>3-メチルピリジン（ピコリン）</t>
    <phoneticPr fontId="18"/>
  </si>
  <si>
    <t>2、5巻</t>
    <rPh sb="3" eb="4">
      <t>カン</t>
    </rPh>
    <phoneticPr fontId="18"/>
  </si>
  <si>
    <t>108-99-6</t>
    <phoneticPr fontId="18"/>
  </si>
  <si>
    <t>0.0046(2010)</t>
    <phoneticPr fontId="18"/>
  </si>
  <si>
    <t>0.14(2001)</t>
    <phoneticPr fontId="18"/>
  </si>
  <si>
    <t>0.084（北海道2005）</t>
    <phoneticPr fontId="18"/>
  </si>
  <si>
    <t>0.0031（全国2010）</t>
    <phoneticPr fontId="18"/>
  </si>
  <si>
    <t>0.0046（全国2010）</t>
    <phoneticPr fontId="18"/>
  </si>
  <si>
    <t>0.14（東京都2001）</t>
    <phoneticPr fontId="18"/>
  </si>
  <si>
    <t>ナフトエ酸、蛍光増白剤、界面活性剤原料、染料分散剤原料、熱媒油原料、農薬散布用溶剤</t>
    <phoneticPr fontId="18"/>
  </si>
  <si>
    <t>912～6,760（幾何平均値により集計：2,030）</t>
    <phoneticPr fontId="18"/>
  </si>
  <si>
    <t>360～620（試験生物：コイ、試験期間：60 日間、試験濃度：10 μg/L）、360～810（試験生物：コイ、試験期間：60 日間、試験濃度：1 μg/L）</t>
    <phoneticPr fontId="18"/>
  </si>
  <si>
    <t>BOD 2%（平均値）、HPLC 0%（平均値）（試験期間：4 週間、被験物質濃度：100 mg/L、活性汚泥濃度：30 mg/L）</t>
    <phoneticPr fontId="18"/>
  </si>
  <si>
    <t>OH ラジカルとの反応で半減期：1.2～12 時間、オゾンとの反応で半減期：&gt;21～120 日</t>
    <phoneticPr fontId="18"/>
  </si>
  <si>
    <t>7.2（マウス）</t>
    <phoneticPr fontId="18"/>
  </si>
  <si>
    <t>肺障害（マウス）</t>
    <rPh sb="0" eb="1">
      <t>ハイ</t>
    </rPh>
    <rPh sb="1" eb="3">
      <t>ショウガイ</t>
    </rPh>
    <phoneticPr fontId="18"/>
  </si>
  <si>
    <t>眼・粘膜刺激（ヒト）、感覚鈍麻（マウス）</t>
    <rPh sb="0" eb="1">
      <t>メ</t>
    </rPh>
    <rPh sb="2" eb="4">
      <t>ネンマク</t>
    </rPh>
    <rPh sb="4" eb="6">
      <t>シゲキ</t>
    </rPh>
    <rPh sb="11" eb="13">
      <t>カンカク</t>
    </rPh>
    <rPh sb="13" eb="15">
      <t>ドンマ</t>
    </rPh>
    <phoneticPr fontId="18"/>
  </si>
  <si>
    <t>区分2 （肺）</t>
  </si>
  <si>
    <t>区分3 （気道刺激性、麻酔作用）</t>
  </si>
  <si>
    <t>LDLo：7,500 mg/kg（ウサギ）</t>
    <phoneticPr fontId="18"/>
  </si>
  <si>
    <t>LD50 1,840 mg/kg（ラット）</t>
    <phoneticPr fontId="18"/>
  </si>
  <si>
    <t>28.1(25℃)、25.8 mg/L (25℃)、26～28 mg/L (25℃)</t>
    <phoneticPr fontId="18"/>
  </si>
  <si>
    <t>3.87、3.84</t>
    <phoneticPr fontId="18"/>
  </si>
  <si>
    <t>5.82</t>
  </si>
  <si>
    <t>0.07mmHg(25℃)、0.067mmHg(25℃)</t>
    <phoneticPr fontId="18"/>
  </si>
  <si>
    <t>1.0202(20℃)</t>
    <phoneticPr fontId="18"/>
  </si>
  <si>
    <t>244.7℃(760 mmHg) 、240℃、243℃</t>
  </si>
  <si>
    <t>-30.43℃、-30.5℃、-22℃</t>
    <phoneticPr fontId="18"/>
  </si>
  <si>
    <t>C11H10</t>
    <phoneticPr fontId="18"/>
  </si>
  <si>
    <t>methylnaphthalene</t>
  </si>
  <si>
    <t>1-メチルナフタレン</t>
    <phoneticPr fontId="18"/>
  </si>
  <si>
    <t>90-12-0</t>
    <phoneticPr fontId="18"/>
  </si>
  <si>
    <t>0.009(2010)</t>
    <phoneticPr fontId="18"/>
  </si>
  <si>
    <t>0.44(2001)</t>
    <phoneticPr fontId="18"/>
  </si>
  <si>
    <t>0.17（北海道2005）</t>
    <phoneticPr fontId="18"/>
  </si>
  <si>
    <t>0.0047（全国2010）</t>
    <phoneticPr fontId="18"/>
  </si>
  <si>
    <t>0.009（全国2010）</t>
    <phoneticPr fontId="18"/>
  </si>
  <si>
    <t>0.44（東京都2001）</t>
    <phoneticPr fontId="18"/>
  </si>
  <si>
    <t>ビタミンK3 用原料、β-ナフトエ酸原料、染料分散剤原料、熱媒油原料、農薬散布用溶剤。本物質は燃焼過程により生じる。</t>
    <phoneticPr fontId="18"/>
  </si>
  <si>
    <t>4,400、 8,500（幾何平均値により集計：6,100）</t>
    <phoneticPr fontId="18"/>
  </si>
  <si>
    <t>100～895</t>
  </si>
  <si>
    <t>OH ラジカルとの反応で半減期：1.2～12 時間、オゾンとの反応で半減期：&gt;6.7～40 日</t>
    <phoneticPr fontId="18"/>
  </si>
  <si>
    <t>61.9%（試験期間：4 週間、OECD301C）</t>
    <phoneticPr fontId="18"/>
  </si>
  <si>
    <t>5（マウス）</t>
    <phoneticPr fontId="18"/>
  </si>
  <si>
    <t>なし（ラット・マウス）</t>
    <phoneticPr fontId="18"/>
  </si>
  <si>
    <t>LD50：&gt; 2,000 mg/kg（ラット）</t>
    <phoneticPr fontId="18"/>
  </si>
  <si>
    <t>LD50：1,630 mg/kg（ラット）</t>
    <phoneticPr fontId="18"/>
  </si>
  <si>
    <t>25mg/1000g(25℃)、24.6mg/L (25℃)</t>
    <phoneticPr fontId="18"/>
  </si>
  <si>
    <t>4.00、3.86、3.84</t>
    <phoneticPr fontId="18"/>
  </si>
  <si>
    <t>0.055mmHg(25℃)</t>
    <phoneticPr fontId="18"/>
  </si>
  <si>
    <t>1.0058(20℃)</t>
    <phoneticPr fontId="18"/>
  </si>
  <si>
    <t>241.1℃(760 mmHg)、241.4℃(760 mmHg)、241～242℃</t>
  </si>
  <si>
    <t>34.6℃、34℃</t>
    <phoneticPr fontId="18"/>
  </si>
  <si>
    <t>C11H10</t>
  </si>
  <si>
    <t>2-メチルナフタレン（β-メチルナフタレ）</t>
    <phoneticPr fontId="18"/>
  </si>
  <si>
    <t>91-57-6</t>
    <phoneticPr fontId="18"/>
  </si>
  <si>
    <t>25 mg/L (25℃)</t>
    <phoneticPr fontId="18"/>
  </si>
  <si>
    <t>3.720</t>
    <phoneticPr fontId="18"/>
  </si>
  <si>
    <t>0.028 mmHg (25℃)</t>
    <phoneticPr fontId="18"/>
  </si>
  <si>
    <t>240℃</t>
  </si>
  <si>
    <t>34℃</t>
    <phoneticPr fontId="18"/>
  </si>
  <si>
    <t>methylnaphthalene</t>
    <phoneticPr fontId="18"/>
  </si>
  <si>
    <t>メチルナフタレン</t>
    <phoneticPr fontId="18"/>
  </si>
  <si>
    <t>TOXNET、HSDB</t>
    <phoneticPr fontId="18"/>
  </si>
  <si>
    <t>1321-94-4</t>
    <phoneticPr fontId="18"/>
  </si>
  <si>
    <t>フレーバー</t>
    <phoneticPr fontId="18"/>
  </si>
  <si>
    <t>溶血、神経・代謝障害（ラット）</t>
    <rPh sb="0" eb="1">
      <t>ヨウ</t>
    </rPh>
    <rPh sb="1" eb="2">
      <t>ケツ</t>
    </rPh>
    <rPh sb="3" eb="5">
      <t>シンケイ</t>
    </rPh>
    <rPh sb="6" eb="8">
      <t>タイシャ</t>
    </rPh>
    <rPh sb="8" eb="10">
      <t>ショウガイ</t>
    </rPh>
    <phoneticPr fontId="18"/>
  </si>
  <si>
    <t>神経障害（ラット、ウサギ）、粘膜障害（ラット）</t>
    <rPh sb="0" eb="2">
      <t>シンケイ</t>
    </rPh>
    <rPh sb="2" eb="4">
      <t>ショウガイ</t>
    </rPh>
    <rPh sb="14" eb="16">
      <t>ネンマク</t>
    </rPh>
    <rPh sb="16" eb="18">
      <t>ショウガイ</t>
    </rPh>
    <phoneticPr fontId="18"/>
  </si>
  <si>
    <t>区分2（肝臓、中枢神経系）</t>
  </si>
  <si>
    <t>区分1または2（全身毒性）</t>
  </si>
  <si>
    <t>LC50：1,036-1,105 ppm（ラット）（蒸気）</t>
    <rPh sb="26" eb="28">
      <t>ジョウキ</t>
    </rPh>
    <phoneticPr fontId="18"/>
  </si>
  <si>
    <t>LD50：2,631 mg/kg（ラット）、748-1,700 mg/kg（ウサギ）</t>
    <phoneticPr fontId="18"/>
  </si>
  <si>
    <t>LD50：490 mg/kg（雄）、1,050 mg/kg（雌）（ラット）</t>
    <phoneticPr fontId="18"/>
  </si>
  <si>
    <t>17.5g/100ml (37.8℃)</t>
    <phoneticPr fontId="18"/>
  </si>
  <si>
    <t>-0.16</t>
    <phoneticPr fontId="18"/>
  </si>
  <si>
    <t>100Pa (20℃)</t>
    <phoneticPr fontId="18"/>
  </si>
  <si>
    <t>1.03</t>
    <phoneticPr fontId="18"/>
  </si>
  <si>
    <t>165℃</t>
  </si>
  <si>
    <t>-75℃</t>
    <phoneticPr fontId="18"/>
  </si>
  <si>
    <t>C4H8OS</t>
    <phoneticPr fontId="18"/>
  </si>
  <si>
    <t>3-methylthiopropanal</t>
  </si>
  <si>
    <t>3-メチルチオプロパナール</t>
    <phoneticPr fontId="18"/>
  </si>
  <si>
    <t>3268-49-3</t>
    <phoneticPr fontId="18"/>
  </si>
  <si>
    <t>0.01(2002)</t>
    <phoneticPr fontId="18"/>
  </si>
  <si>
    <t>0.053（2000～2001）</t>
    <phoneticPr fontId="18"/>
  </si>
  <si>
    <t>&lt;0.0055（全国1997）</t>
    <phoneticPr fontId="18"/>
  </si>
  <si>
    <t>&lt;0.01（全国2002）</t>
    <phoneticPr fontId="18"/>
  </si>
  <si>
    <t>0.053（全国 2000～2001）</t>
    <phoneticPr fontId="18"/>
  </si>
  <si>
    <t>ABS 樹脂の耐熱・耐衝撃性強化、ポリエステル樹脂、アルキド樹脂変性</t>
    <phoneticPr fontId="18"/>
  </si>
  <si>
    <t>15～140 (試験生物：コイ、試験期間：8 週間、試験濃度：0.3mg/L) 、(12)～113 (試験生物：コイ、試験期間：8 週間、試験濃度：0.03mg/L)</t>
    <phoneticPr fontId="18"/>
  </si>
  <si>
    <t>BOD 0％、GC ※（試験期間：2 週間、被験物質濃度：100 mg/L、活性汚泥濃度：30 mg/L）（※負の値）</t>
    <phoneticPr fontId="18"/>
  </si>
  <si>
    <t>OH ラジカルとの反応で半減期：1.2～12 時間、オゾンとの反応で半減期：0.47～2.8 時間</t>
    <phoneticPr fontId="18"/>
  </si>
  <si>
    <t>0.64（ラット）</t>
    <phoneticPr fontId="18"/>
  </si>
  <si>
    <t>4（ラット）</t>
    <phoneticPr fontId="18"/>
  </si>
  <si>
    <t>皮膚炎？（ヒト）</t>
    <rPh sb="0" eb="2">
      <t>ヒフ</t>
    </rPh>
    <rPh sb="2" eb="3">
      <t>エン</t>
    </rPh>
    <phoneticPr fontId="18"/>
  </si>
  <si>
    <t>区分1（中枢神経系）、区分2（腎臓、肝臓、呼吸器）</t>
  </si>
  <si>
    <t>区分2（神経系）、区分3（気道刺激性）</t>
  </si>
  <si>
    <t>TCLo：2,900 mg/m3（ヒト）</t>
    <phoneticPr fontId="18"/>
  </si>
  <si>
    <t>LD50：14,560 mg/kg（ウサギ）</t>
    <phoneticPr fontId="18"/>
  </si>
  <si>
    <t>LD50：4,900～5,900 mg/kg（ラット）</t>
    <phoneticPr fontId="18"/>
  </si>
  <si>
    <t>116 mg/L</t>
    <phoneticPr fontId="18"/>
  </si>
  <si>
    <t>3.48</t>
  </si>
  <si>
    <t>4.83</t>
  </si>
  <si>
    <t>0.29mmHg(32℃)、1.9mmHg(20℃)、1.9 mmHg (25℃)</t>
    <phoneticPr fontId="18"/>
  </si>
  <si>
    <t>0.9106(20℃)</t>
    <phoneticPr fontId="18"/>
  </si>
  <si>
    <t>165.4℃</t>
  </si>
  <si>
    <t>-23.2℃</t>
  </si>
  <si>
    <t>C9H10</t>
  </si>
  <si>
    <t>α-methylstyrene</t>
  </si>
  <si>
    <t>α-メチルスチレン</t>
    <phoneticPr fontId="18"/>
  </si>
  <si>
    <t>4巻、HSDB</t>
    <rPh sb="1" eb="2">
      <t>カン</t>
    </rPh>
    <phoneticPr fontId="18"/>
  </si>
  <si>
    <t>98-83-9</t>
    <phoneticPr fontId="18"/>
  </si>
  <si>
    <t>ピリミジニルカルボキシ系除草剤</t>
    <phoneticPr fontId="18"/>
  </si>
  <si>
    <t>不明（ラット、イヌ）</t>
    <rPh sb="0" eb="2">
      <t>フメイ</t>
    </rPh>
    <phoneticPr fontId="18"/>
  </si>
  <si>
    <t>区分3（麻酔作用 ）</t>
  </si>
  <si>
    <t>LC50：&gt;5.5mg/L（ラット）（粉じん）</t>
    <rPh sb="19" eb="20">
      <t>フン</t>
    </rPh>
    <phoneticPr fontId="18"/>
  </si>
  <si>
    <t>LD50：&gt;2000mg/kg（ラット）</t>
    <phoneticPr fontId="18"/>
  </si>
  <si>
    <t>LD50：&gt;5000mg/kg（ラット）</t>
    <phoneticPr fontId="18"/>
  </si>
  <si>
    <t>90mg/L (20℃)</t>
    <phoneticPr fontId="18"/>
  </si>
  <si>
    <t>2.84</t>
    <phoneticPr fontId="18"/>
  </si>
  <si>
    <t>2.3E-07mmHg(25℃)</t>
    <phoneticPr fontId="18"/>
  </si>
  <si>
    <t>308-536℃</t>
    <phoneticPr fontId="18"/>
  </si>
  <si>
    <t>105℃</t>
    <phoneticPr fontId="18"/>
  </si>
  <si>
    <t>C17H19N3O6</t>
    <phoneticPr fontId="18"/>
  </si>
  <si>
    <t>methyl 2-(4,6-dimethoxy-2-pyrimizinyloxy)-6-[1-(methoxyimino)ethyl]benzoate; pyriminobac-methyl</t>
  </si>
  <si>
    <t>メチル=2-(4,6-ジメトキシ-2-ピリミジニルオキシ)-6-[1-(メトキシイミノ)エチル]ベンゾアート（別名ピリミノバックメチル）</t>
    <rPh sb="55" eb="57">
      <t>ベツメイ</t>
    </rPh>
    <phoneticPr fontId="18"/>
  </si>
  <si>
    <t>136191-64-5</t>
    <phoneticPr fontId="18"/>
  </si>
  <si>
    <t>神経障害（ラット）</t>
    <rPh sb="0" eb="2">
      <t>シンケイ</t>
    </rPh>
    <rPh sb="2" eb="4">
      <t>ショウガイ</t>
    </rPh>
    <phoneticPr fontId="18"/>
  </si>
  <si>
    <t>区分1（全身性 神経系 ）</t>
  </si>
  <si>
    <t>区分1（中枢神経系 ）</t>
  </si>
  <si>
    <t>LC50：0.064 mg/L（ラット）（粉じん）</t>
    <rPh sb="21" eb="22">
      <t>フン</t>
    </rPh>
    <phoneticPr fontId="18"/>
  </si>
  <si>
    <t>LD50：&gt;1200 mg/kg（ラット）</t>
    <phoneticPr fontId="18"/>
  </si>
  <si>
    <t>LD50：5.4 mg/kg（ラット）</t>
    <phoneticPr fontId="18"/>
  </si>
  <si>
    <t>28g/100ml (25℃)</t>
    <phoneticPr fontId="18"/>
  </si>
  <si>
    <t>-0.47</t>
    <phoneticPr fontId="18"/>
  </si>
  <si>
    <t>0.00023mmHg(25℃)</t>
    <phoneticPr fontId="18"/>
  </si>
  <si>
    <t>0.97(25℃)</t>
    <phoneticPr fontId="18"/>
  </si>
  <si>
    <t>283-334℃</t>
    <phoneticPr fontId="18"/>
  </si>
  <si>
    <t>100-102℃</t>
    <phoneticPr fontId="18"/>
  </si>
  <si>
    <t>C7H13N3O3S</t>
    <phoneticPr fontId="18"/>
  </si>
  <si>
    <t>methyl-N',N'-dimethyl-N-[(methylcarbamoyl)oxy]-1-thiooxamimidate; oxamyl</t>
  </si>
  <si>
    <t>オキサミル（メチル-N',N'-ジメチル-N-［（メチルカルバモイル）オキシ］-1-チオオキサムイミデート）</t>
    <phoneticPr fontId="18"/>
  </si>
  <si>
    <t>23135-22-0</t>
    <phoneticPr fontId="18"/>
  </si>
  <si>
    <t>肝肥大（種不明）</t>
    <rPh sb="0" eb="1">
      <t>カン</t>
    </rPh>
    <rPh sb="1" eb="3">
      <t>ヒダイ</t>
    </rPh>
    <rPh sb="4" eb="5">
      <t>シュ</t>
    </rPh>
    <rPh sb="5" eb="7">
      <t>フメイ</t>
    </rPh>
    <phoneticPr fontId="18"/>
  </si>
  <si>
    <t>区分1C</t>
  </si>
  <si>
    <t>LC50：1.98mg/L(4hr)（ラット）（粉じん・ミスト）</t>
    <rPh sb="24" eb="25">
      <t>フン</t>
    </rPh>
    <phoneticPr fontId="18"/>
  </si>
  <si>
    <t>LD50：＞628mg/kg（ラット）</t>
    <phoneticPr fontId="18"/>
  </si>
  <si>
    <t>LD50：706mg/kg（ラット）</t>
    <phoneticPr fontId="18"/>
  </si>
  <si>
    <t>722g/L(20℃)</t>
    <phoneticPr fontId="18"/>
  </si>
  <si>
    <t>1.15</t>
    <phoneticPr fontId="18"/>
  </si>
  <si>
    <t>1.1-1.2 (25℃)</t>
    <phoneticPr fontId="18"/>
  </si>
  <si>
    <t>C2H5NS2</t>
    <phoneticPr fontId="18"/>
  </si>
  <si>
    <t>揮発性でない</t>
  </si>
  <si>
    <t>N-methyldithiocarbamic acid; carbam</t>
  </si>
  <si>
    <t>N-メチルジチオカルバミン酸（別名カーバム）</t>
    <phoneticPr fontId="18"/>
  </si>
  <si>
    <t>144-54-7</t>
    <phoneticPr fontId="18"/>
  </si>
  <si>
    <t>α-アドレナリン作動薬、殺ダニ剤、殺虫剤</t>
    <phoneticPr fontId="18"/>
  </si>
  <si>
    <t>神経障害、精巣変性（種不明）</t>
    <rPh sb="0" eb="2">
      <t>シンケイ</t>
    </rPh>
    <rPh sb="2" eb="4">
      <t>ショウガイ</t>
    </rPh>
    <rPh sb="5" eb="7">
      <t>セイソウ</t>
    </rPh>
    <rPh sb="7" eb="9">
      <t>ヘンセイ</t>
    </rPh>
    <rPh sb="10" eb="11">
      <t>シュ</t>
    </rPh>
    <rPh sb="11" eb="13">
      <t>フメイ</t>
    </rPh>
    <phoneticPr fontId="18"/>
  </si>
  <si>
    <t>区分2（肝臓 血液系 精巣 中枢神経系 精巣付属器 前立腺 ）</t>
  </si>
  <si>
    <t>区分2（神経系 ）</t>
  </si>
  <si>
    <t>LC50：65mg/L(4hr)（ラット）（粉じん）</t>
    <rPh sb="22" eb="23">
      <t>フン</t>
    </rPh>
    <phoneticPr fontId="18"/>
  </si>
  <si>
    <t>LD50：＞1,600mg/kg（ラット）</t>
    <phoneticPr fontId="18"/>
  </si>
  <si>
    <t>LD50：370mg/kg（ラット）</t>
    <phoneticPr fontId="18"/>
  </si>
  <si>
    <t>1ppm、1 mg/L 25℃</t>
    <phoneticPr fontId="18"/>
  </si>
  <si>
    <t>5.5</t>
    <phoneticPr fontId="18"/>
  </si>
  <si>
    <t>0.000002mmHg(25℃)</t>
    <phoneticPr fontId="18"/>
  </si>
  <si>
    <t>1.128(20℃)</t>
    <phoneticPr fontId="18"/>
  </si>
  <si>
    <t>346-451℃</t>
    <phoneticPr fontId="18"/>
  </si>
  <si>
    <t>86.0-86.1℃</t>
    <phoneticPr fontId="18"/>
  </si>
  <si>
    <t xml:space="preserve">C19H23N3 </t>
    <phoneticPr fontId="18"/>
  </si>
  <si>
    <t>3-methyl-1,5-di(2,4-xylyl)-1,3,5-triazapenta-1,4-diene; amitraz</t>
  </si>
  <si>
    <t>3-メチル-1,5-ジ(2,4-キシリル)-1,3,5-トリアザペンタ-1,4-ジエン（アミトラズ）</t>
    <phoneticPr fontId="18"/>
  </si>
  <si>
    <t>33089-61-1</t>
    <phoneticPr fontId="18"/>
  </si>
  <si>
    <t>胆管異常（ラット）</t>
    <rPh sb="0" eb="2">
      <t>タンカン</t>
    </rPh>
    <rPh sb="2" eb="4">
      <t>イジョウ</t>
    </rPh>
    <phoneticPr fontId="18"/>
  </si>
  <si>
    <t>LC50：0.698mg/L/4h（ラット）（粉じん）</t>
    <rPh sb="23" eb="24">
      <t>フン</t>
    </rPh>
    <phoneticPr fontId="18"/>
  </si>
  <si>
    <t>10mg/L(25℃）</t>
    <phoneticPr fontId="18"/>
  </si>
  <si>
    <t>2.50</t>
    <phoneticPr fontId="18"/>
  </si>
  <si>
    <t>1.33</t>
    <phoneticPr fontId="18"/>
  </si>
  <si>
    <t>345℃（分解)</t>
  </si>
  <si>
    <t>118-119℃</t>
    <phoneticPr fontId="18"/>
  </si>
  <si>
    <t>C22H17N3O5</t>
    <phoneticPr fontId="18"/>
  </si>
  <si>
    <t>methyl (E)-2-[2-[6-(2-cyanophenoxy)pyrimidin-4-yloxy]phenyl]-3-methoxyacrylate; azoxystrobin</t>
  </si>
  <si>
    <t>メチル=(E)-2-{2-[6-(2-シアノフェノキシ)ピリミジン-4-イルオキシ]フェニル}-3-メトキシアクリラート（アゾキシストロビン）</t>
    <phoneticPr fontId="18"/>
  </si>
  <si>
    <t>131860-33-8</t>
    <phoneticPr fontId="18"/>
  </si>
  <si>
    <t>神経障害、心筋変性（マウス）</t>
    <rPh sb="0" eb="2">
      <t>シンケイ</t>
    </rPh>
    <rPh sb="2" eb="4">
      <t>ショウガイ</t>
    </rPh>
    <rPh sb="5" eb="7">
      <t>シンキン</t>
    </rPh>
    <rPh sb="7" eb="9">
      <t>ヘンセイ</t>
    </rPh>
    <phoneticPr fontId="18"/>
  </si>
  <si>
    <t>麻酔（ラット）</t>
    <rPh sb="0" eb="2">
      <t>マスイ</t>
    </rPh>
    <phoneticPr fontId="18"/>
  </si>
  <si>
    <t>区分1 （血液系）、区分2 （神経系、心臓）</t>
  </si>
  <si>
    <t>区分1 （中枢神経系）、区分3 （麻酔作用）</t>
  </si>
  <si>
    <t>LC50：5.5 mg/kg(4h)（ラット）（粉じん）</t>
    <rPh sb="24" eb="25">
      <t>フン</t>
    </rPh>
    <phoneticPr fontId="18"/>
  </si>
  <si>
    <t>LD50：&gt; 5,000 mg/kg（ラット）</t>
    <phoneticPr fontId="18"/>
  </si>
  <si>
    <t>LD50：&gt; 1,500 mg/kg（ラット）</t>
    <phoneticPr fontId="18"/>
  </si>
  <si>
    <t>4.65</t>
    <phoneticPr fontId="18"/>
  </si>
  <si>
    <t>1.9X10-10 mmHg at 25℃</t>
    <phoneticPr fontId="18"/>
  </si>
  <si>
    <t>1.44（20℃)</t>
    <phoneticPr fontId="18"/>
  </si>
  <si>
    <t>297-571℃</t>
    <phoneticPr fontId="18"/>
  </si>
  <si>
    <t>C22H17ClF3N3O7</t>
    <phoneticPr fontId="18"/>
  </si>
  <si>
    <t>methyl (S)-7-chloro-2,3,4a,5-tetrahydro-2-[methoxycarbonyl(4-trifluoromethoxyphenyl)carbamoyl]indeno[1,2-e][1,3,4]oxadiazine-4a-carboxylate; indoxacarb</t>
  </si>
  <si>
    <t>メチル=(S)-7-クロロ-2,3,4a,5-テトラヒドロ-2-[メトキシカルボニル(4-トリフルオロメトキシフェニル)カルバモイル]インデノ[1,2-e][1,3,4]オキサジアジン-4a-カルボキシラート（別名インドキサカルブ）</t>
    <phoneticPr fontId="18"/>
  </si>
  <si>
    <t>NITE、HSDB、USEPA</t>
    <phoneticPr fontId="18"/>
  </si>
  <si>
    <t>173584-44-6</t>
    <phoneticPr fontId="18"/>
  </si>
  <si>
    <t>除草剤</t>
    <phoneticPr fontId="18"/>
  </si>
  <si>
    <t>LC50：＞6.0mg/L(4hr)（ラット）（粉じん）</t>
    <rPh sb="24" eb="25">
      <t>フン</t>
    </rPh>
    <phoneticPr fontId="18"/>
  </si>
  <si>
    <t>LD50：＞2,000mg/kg（ラット）</t>
    <phoneticPr fontId="18"/>
  </si>
  <si>
    <t>LD50：7758mg/kg（ラット）</t>
    <phoneticPr fontId="18"/>
  </si>
  <si>
    <t>36mg/L(25℃)</t>
    <phoneticPr fontId="18"/>
  </si>
  <si>
    <t>-0.02</t>
    <phoneticPr fontId="18"/>
  </si>
  <si>
    <t>2.8 E-12mmHg(25℃)</t>
    <phoneticPr fontId="18"/>
  </si>
  <si>
    <t>172～173℃</t>
    <phoneticPr fontId="18"/>
  </si>
  <si>
    <t>C13H15ClN6O7S</t>
    <phoneticPr fontId="18"/>
  </si>
  <si>
    <t>methyl 3-chloro-5-(4,6-dimethoxy-2-pyrimidinylcarbamoylsulfamoyl)-1-methylpyrazole-4-carboxylate; halosulfuron-methyl</t>
  </si>
  <si>
    <t>メチル=3-クロロ-5-(4,6-ジメトキシ-2-ピリミジニルカルバモイルスルファモイル）-1-メチルピラゾール-4-カルボキシラート（別名ハロスルフロンメチル）</t>
  </si>
  <si>
    <t>100784-20-1</t>
    <phoneticPr fontId="18"/>
  </si>
  <si>
    <t>2（全国1998）</t>
    <rPh sb="2" eb="4">
      <t>ゼンコク</t>
    </rPh>
    <phoneticPr fontId="18"/>
  </si>
  <si>
    <t>2（全国2000）</t>
    <rPh sb="2" eb="4">
      <t>ゼンコク</t>
    </rPh>
    <phoneticPr fontId="18"/>
  </si>
  <si>
    <t>殺虫剤</t>
  </si>
  <si>
    <t>&lt;0.2～3.3(6 週間・20μg/L)、&lt;1.9～4.0 (6 週間・2μg/L)</t>
    <phoneticPr fontId="18"/>
  </si>
  <si>
    <t>0～1％(試験期間：4 週間、被験物質：100mg/L、活性汚泥：30mg/L)</t>
    <phoneticPr fontId="18"/>
  </si>
  <si>
    <t>OH ラジカルとの反応で半減期は11.682時間</t>
    <phoneticPr fontId="18"/>
  </si>
  <si>
    <t>1.2（ラット）</t>
    <phoneticPr fontId="18"/>
  </si>
  <si>
    <t>肝・血液障害（ラット）</t>
    <rPh sb="0" eb="1">
      <t>カン</t>
    </rPh>
    <rPh sb="2" eb="4">
      <t>ケツエキ</t>
    </rPh>
    <rPh sb="4" eb="6">
      <t>ショウガイ</t>
    </rPh>
    <phoneticPr fontId="18"/>
  </si>
  <si>
    <t>コリンエステラーゼ阻害（短時間で回復）</t>
    <rPh sb="9" eb="11">
      <t>ソガイ</t>
    </rPh>
    <rPh sb="12" eb="15">
      <t>タンジカン</t>
    </rPh>
    <rPh sb="16" eb="18">
      <t>カイフク</t>
    </rPh>
    <phoneticPr fontId="18"/>
  </si>
  <si>
    <t>LC50：＞2.50mg/L(4h)（ラット）（粉じん・ミスト）</t>
    <rPh sb="24" eb="25">
      <t>フン</t>
    </rPh>
    <phoneticPr fontId="18"/>
  </si>
  <si>
    <t>LD50：350、425 mg/kg（ラット）</t>
    <phoneticPr fontId="18"/>
  </si>
  <si>
    <t>420mg/L(20℃)</t>
    <phoneticPr fontId="18"/>
  </si>
  <si>
    <t>2.78</t>
  </si>
  <si>
    <t>1.1（20℃）</t>
    <phoneticPr fontId="18"/>
  </si>
  <si>
    <t>112～113℃</t>
  </si>
  <si>
    <t>26.5～31℃</t>
    <phoneticPr fontId="18"/>
  </si>
  <si>
    <t>C12H17NO2</t>
  </si>
  <si>
    <t>2-sec-butylphenyl N-methylcarbamate; fenobucarb; BPMC</t>
  </si>
  <si>
    <t>フェノブカルブ（N-メチルカルバミン酸2-sec-ブチルフェニル又はＢＰＭＣ）</t>
    <phoneticPr fontId="18"/>
  </si>
  <si>
    <t>2、3巻、環境省</t>
    <rPh sb="3" eb="4">
      <t>カン</t>
    </rPh>
    <rPh sb="5" eb="7">
      <t>カンキョウ</t>
    </rPh>
    <rPh sb="7" eb="8">
      <t>ショウ</t>
    </rPh>
    <phoneticPr fontId="18"/>
  </si>
  <si>
    <t>3766-81-2</t>
    <phoneticPr fontId="18"/>
  </si>
  <si>
    <t>農薬</t>
    <phoneticPr fontId="18"/>
  </si>
  <si>
    <t>コリンエステラーゼ阻害（ラット）</t>
    <phoneticPr fontId="18"/>
  </si>
  <si>
    <t>コリンエステラーゼ阻害（ヒト）</t>
    <rPh sb="9" eb="11">
      <t>ソガイ</t>
    </rPh>
    <phoneticPr fontId="18"/>
  </si>
  <si>
    <t>区分2（神経系）</t>
  </si>
  <si>
    <t>LC50：＞ 0.792 mg/L（ラット）（蒸気）</t>
    <rPh sb="23" eb="25">
      <t>ジョウキ</t>
    </rPh>
    <phoneticPr fontId="18"/>
  </si>
  <si>
    <t>LD50：＞4000mg/kg（ラット）、＞2000mg/kg（ウサギ）</t>
    <phoneticPr fontId="18"/>
  </si>
  <si>
    <t>LD50：425mg/kg（ラット）</t>
    <phoneticPr fontId="18"/>
  </si>
  <si>
    <t>120mg/L、4-12mg/mL、112.9mg/L(22℃)</t>
    <phoneticPr fontId="18"/>
  </si>
  <si>
    <t>2.36（23℃）、0.14、1.59</t>
    <phoneticPr fontId="18"/>
  </si>
  <si>
    <t>1.232 (20℃)</t>
    <phoneticPr fontId="18"/>
  </si>
  <si>
    <t xml:space="preserve">210 ± 2、315 ℃ </t>
  </si>
  <si>
    <t xml:space="preserve">142、145、138.0 ± 0.2℃ </t>
    <phoneticPr fontId="18"/>
  </si>
  <si>
    <t>C12H11NO2</t>
    <phoneticPr fontId="18"/>
  </si>
  <si>
    <t>1-naphthyl N-methylcarbamate; carbaryl; NAC</t>
  </si>
  <si>
    <t>1-ナフチル-N-メチルカルバメート（N-メチルカルバミン酸1-ナフチル、カルバリル又はＮＡＣ）</t>
    <phoneticPr fontId="18"/>
  </si>
  <si>
    <t>63-25-2</t>
    <phoneticPr fontId="18"/>
  </si>
  <si>
    <t>0.04(2003)</t>
    <phoneticPr fontId="18"/>
  </si>
  <si>
    <t>&lt;0.005（全国2002）</t>
    <phoneticPr fontId="18"/>
  </si>
  <si>
    <t>&lt;0.007（全国2005）</t>
    <phoneticPr fontId="18"/>
  </si>
  <si>
    <t>0.04（全国2003）</t>
    <phoneticPr fontId="18"/>
  </si>
  <si>
    <t>過去には殺虫剤、現在は不明</t>
    <rPh sb="0" eb="2">
      <t>カコ</t>
    </rPh>
    <rPh sb="8" eb="10">
      <t>ゲンザイ</t>
    </rPh>
    <rPh sb="11" eb="13">
      <t>フメイ</t>
    </rPh>
    <phoneticPr fontId="18"/>
  </si>
  <si>
    <t>8.00～209（幾何平均値：44.1）</t>
    <phoneticPr fontId="18"/>
  </si>
  <si>
    <t>OH ラジカルとの反応で半減期：2.5～25 時間</t>
    <phoneticPr fontId="18"/>
  </si>
  <si>
    <t>土壌中半減期：30～117 日、水中半減期：8 日</t>
    <phoneticPr fontId="18"/>
  </si>
  <si>
    <t>0.02（ヒト）</t>
    <phoneticPr fontId="18"/>
  </si>
  <si>
    <t>0.071（ラット）</t>
    <phoneticPr fontId="18"/>
  </si>
  <si>
    <t>皮膚炎（ヒト）、神経障害（ラット、イヌ）</t>
    <rPh sb="0" eb="2">
      <t>ヒフ</t>
    </rPh>
    <rPh sb="2" eb="3">
      <t>エン</t>
    </rPh>
    <rPh sb="8" eb="10">
      <t>シンケイ</t>
    </rPh>
    <rPh sb="10" eb="12">
      <t>ショウガイ</t>
    </rPh>
    <phoneticPr fontId="18"/>
  </si>
  <si>
    <t>区分1（神経系）、区分2（精巣）</t>
  </si>
  <si>
    <t>LC50：0.03375mg/L(4h)（モルモット）（粉じん）</t>
    <rPh sb="28" eb="29">
      <t>フン</t>
    </rPh>
    <phoneticPr fontId="18"/>
  </si>
  <si>
    <t>LD50：2550mg/kg（ウサギ）</t>
    <phoneticPr fontId="18"/>
  </si>
  <si>
    <t>LD50：5 mg/kg（ラット）</t>
    <phoneticPr fontId="18"/>
  </si>
  <si>
    <t>320 mg/L (19℃)、700 mg/L (25℃)、250～700 mg/L (25℃)</t>
    <phoneticPr fontId="18"/>
  </si>
  <si>
    <t>2.32</t>
  </si>
  <si>
    <t>9.04(気体、25℃)</t>
    <phoneticPr fontId="18"/>
  </si>
  <si>
    <t>1.180 (20℃/20℃)</t>
    <phoneticPr fontId="18"/>
  </si>
  <si>
    <t>沸点以下150℃で分解、310℃</t>
  </si>
  <si>
    <t>151℃、150～153℃、150～152℃</t>
    <phoneticPr fontId="18"/>
  </si>
  <si>
    <t>C12H15NO3</t>
  </si>
  <si>
    <t>2,3-dihydro-2,2-dimethyl-7-benzo[b]furanyl N-methylcarbamate; carbofuran</t>
  </si>
  <si>
    <t>N-メチルカルバミン酸2,3-ジヒドロ-2,2-ジメチル-7-ベンゾ［b］フラニル（カルボフラン）</t>
    <phoneticPr fontId="18"/>
  </si>
  <si>
    <t>3、6巻（追）、ISCS</t>
    <rPh sb="3" eb="4">
      <t>カン</t>
    </rPh>
    <rPh sb="5" eb="6">
      <t>ツイ</t>
    </rPh>
    <phoneticPr fontId="18"/>
  </si>
  <si>
    <t>1563-66-2</t>
    <phoneticPr fontId="18"/>
  </si>
  <si>
    <t>カーバメート殺虫剤、軟体動物駆除剤</t>
    <phoneticPr fontId="18"/>
  </si>
  <si>
    <t>貧血、肝・腎変性（種不明）</t>
    <rPh sb="0" eb="2">
      <t>ヒンケツ</t>
    </rPh>
    <rPh sb="3" eb="4">
      <t>カン</t>
    </rPh>
    <rPh sb="5" eb="6">
      <t>ジン</t>
    </rPh>
    <rPh sb="6" eb="8">
      <t>ヘンセイ</t>
    </rPh>
    <rPh sb="9" eb="10">
      <t>シュ</t>
    </rPh>
    <rPh sb="10" eb="12">
      <t>フメイ</t>
    </rPh>
    <phoneticPr fontId="18"/>
  </si>
  <si>
    <t>神経・肺障害（ラット）</t>
    <rPh sb="0" eb="2">
      <t>シンケイ</t>
    </rPh>
    <rPh sb="3" eb="4">
      <t>ハイ</t>
    </rPh>
    <rPh sb="4" eb="6">
      <t>ショウガイ</t>
    </rPh>
    <phoneticPr fontId="18"/>
  </si>
  <si>
    <t>区分1（血液系 肝臓 ）、区分2（腎臓 ）</t>
    <phoneticPr fontId="18"/>
  </si>
  <si>
    <t>区分1（神経系 ）、区分2（呼吸器 ）</t>
    <phoneticPr fontId="18"/>
  </si>
  <si>
    <t>LC50：＞2.1mg/L（ラット）（粉じん・ミスト）</t>
    <rPh sb="19" eb="20">
      <t>フン</t>
    </rPh>
    <phoneticPr fontId="18"/>
  </si>
  <si>
    <t>LD50：＞2000mg/kg（マウス）</t>
    <phoneticPr fontId="18"/>
  </si>
  <si>
    <t>LD50：178mg/kg（ラット）</t>
    <phoneticPr fontId="18"/>
  </si>
  <si>
    <t>400mg/L (25℃)</t>
    <phoneticPr fontId="18"/>
  </si>
  <si>
    <t>2.31</t>
    <phoneticPr fontId="18"/>
  </si>
  <si>
    <t>0.00439mmHg(25℃、推定値)</t>
    <phoneticPr fontId="18"/>
  </si>
  <si>
    <t>128～129℃ (20mmHg)</t>
  </si>
  <si>
    <t>92.2℃</t>
    <phoneticPr fontId="18"/>
  </si>
  <si>
    <t>C11H15NO2</t>
    <phoneticPr fontId="18"/>
  </si>
  <si>
    <t>2-isopropylphenyl N-methylcarbamate; isoprocarb; MIPC</t>
  </si>
  <si>
    <t>N-メチルカルバミン酸2-イソプロピルフェニル（イソプロカルブ又はＭＩＰＣ）</t>
    <phoneticPr fontId="18"/>
  </si>
  <si>
    <t>2631-40-5</t>
    <phoneticPr fontId="18"/>
  </si>
  <si>
    <t>殺菌剤　防かび剤　防汚剤　殺虫剤　防虫剤</t>
    <phoneticPr fontId="18"/>
  </si>
  <si>
    <t>粘膜変性、神経障害（種不明）</t>
    <rPh sb="0" eb="2">
      <t>ネンマク</t>
    </rPh>
    <rPh sb="2" eb="4">
      <t>ヘンセイ</t>
    </rPh>
    <rPh sb="5" eb="7">
      <t>シンケイ</t>
    </rPh>
    <rPh sb="7" eb="9">
      <t>ショウガイ</t>
    </rPh>
    <rPh sb="10" eb="11">
      <t>シュ</t>
    </rPh>
    <rPh sb="11" eb="13">
      <t>フメイ</t>
    </rPh>
    <phoneticPr fontId="18"/>
  </si>
  <si>
    <t>粘膜刺激、神経障害（ヒト）</t>
    <rPh sb="0" eb="2">
      <t>ネンマク</t>
    </rPh>
    <rPh sb="2" eb="4">
      <t>シゲキ</t>
    </rPh>
    <rPh sb="5" eb="7">
      <t>シンケイ</t>
    </rPh>
    <rPh sb="7" eb="9">
      <t>ショウガイ</t>
    </rPh>
    <phoneticPr fontId="18"/>
  </si>
  <si>
    <t>区分2（呼吸器 神経系 ）</t>
  </si>
  <si>
    <t>区分2（中枢神経系 ）、区分3（気道刺激性 ）</t>
    <phoneticPr fontId="18"/>
  </si>
  <si>
    <t>LC50：0.48 mg/L(4hr)（ラット）（粉じん・ミスト）</t>
    <rPh sb="25" eb="26">
      <t>フン</t>
    </rPh>
    <phoneticPr fontId="18"/>
  </si>
  <si>
    <t>LD50：33 mg/kg（ウサギ）</t>
    <phoneticPr fontId="18"/>
  </si>
  <si>
    <t>LD50：72 mg/kg（ラット）</t>
    <phoneticPr fontId="18"/>
  </si>
  <si>
    <t>7600mg/L (20℃)</t>
    <phoneticPr fontId="18"/>
  </si>
  <si>
    <t>0.94 (推定値)</t>
    <phoneticPr fontId="18"/>
  </si>
  <si>
    <t>19mmHg（20℃）</t>
    <phoneticPr fontId="18"/>
  </si>
  <si>
    <t>1.0691(37℃)</t>
    <phoneticPr fontId="18"/>
  </si>
  <si>
    <t>119℃</t>
  </si>
  <si>
    <t>35-36℃</t>
    <phoneticPr fontId="18"/>
  </si>
  <si>
    <t>C2H3NS</t>
    <phoneticPr fontId="18"/>
  </si>
  <si>
    <t>methyl isothiocyanate</t>
  </si>
  <si>
    <t>メチル=イソチオシアネート</t>
  </si>
  <si>
    <t>556-61-6</t>
    <phoneticPr fontId="18"/>
  </si>
  <si>
    <t>農薬・医薬・有機ゴム（加硫促進剤）原料、医薬品（エフェドリン）、染料、スラリー爆薬などの原料</t>
    <phoneticPr fontId="18"/>
  </si>
  <si>
    <t>胎仔減少（ラット）</t>
    <rPh sb="0" eb="2">
      <t>タイシ</t>
    </rPh>
    <rPh sb="2" eb="4">
      <t>ゲンショウ</t>
    </rPh>
    <phoneticPr fontId="18"/>
  </si>
  <si>
    <t>粘膜炎症、肝障害（ラット）</t>
    <rPh sb="0" eb="2">
      <t>ネンマク</t>
    </rPh>
    <rPh sb="2" eb="4">
      <t>エンショウ</t>
    </rPh>
    <rPh sb="5" eb="6">
      <t>カン</t>
    </rPh>
    <rPh sb="6" eb="8">
      <t>ショウガイ</t>
    </rPh>
    <phoneticPr fontId="18"/>
  </si>
  <si>
    <t>呼吸器障害（ヒト）</t>
    <rPh sb="0" eb="3">
      <t>コキュウキ</t>
    </rPh>
    <rPh sb="3" eb="5">
      <t>ショウガイ</t>
    </rPh>
    <phoneticPr fontId="18"/>
  </si>
  <si>
    <t>区分２（呼吸器系、肝臓）</t>
  </si>
  <si>
    <t>区分1(呼吸器系)</t>
  </si>
  <si>
    <t>区分１</t>
  </si>
  <si>
    <t>区分４</t>
  </si>
  <si>
    <t>LC50：6,400-9,100 mL/m3(4hr)（ラット）（ガス）</t>
    <phoneticPr fontId="18"/>
  </si>
  <si>
    <t>LD50：100-200 mg/kg（ラット）</t>
    <phoneticPr fontId="18"/>
  </si>
  <si>
    <t>非常によく溶ける (25℃)</t>
    <phoneticPr fontId="18"/>
  </si>
  <si>
    <t>-0.71</t>
    <phoneticPr fontId="18"/>
  </si>
  <si>
    <t>304kPa (20℃)</t>
    <phoneticPr fontId="18"/>
  </si>
  <si>
    <t>0.7(液体)</t>
    <phoneticPr fontId="18"/>
  </si>
  <si>
    <t>気体</t>
    <rPh sb="0" eb="2">
      <t>キタイ</t>
    </rPh>
    <phoneticPr fontId="18"/>
  </si>
  <si>
    <t>-6℃</t>
  </si>
  <si>
    <t>-93℃</t>
    <phoneticPr fontId="18"/>
  </si>
  <si>
    <t>CH5N</t>
    <phoneticPr fontId="18"/>
  </si>
  <si>
    <t>高揮発</t>
    <rPh sb="0" eb="1">
      <t>コウ</t>
    </rPh>
    <phoneticPr fontId="18"/>
  </si>
  <si>
    <t>methylamine</t>
  </si>
  <si>
    <t>メチルアミン</t>
  </si>
  <si>
    <t>74-89-5</t>
    <phoneticPr fontId="18"/>
  </si>
  <si>
    <t>窒素複素環系殺菌剤</t>
    <phoneticPr fontId="18"/>
  </si>
  <si>
    <t>LC50：＞3.8mg/L(4hr)（ラット）（粉じん）</t>
    <rPh sb="24" eb="25">
      <t>フン</t>
    </rPh>
    <phoneticPr fontId="18"/>
  </si>
  <si>
    <t>LD50：642mg/kg（ラット）</t>
    <phoneticPr fontId="18"/>
  </si>
  <si>
    <t>162mg/L(30℃)</t>
    <phoneticPr fontId="18"/>
  </si>
  <si>
    <t>2.98</t>
    <phoneticPr fontId="18"/>
  </si>
  <si>
    <t>3.08E-08mmHg(20℃)</t>
    <phoneticPr fontId="18"/>
  </si>
  <si>
    <t>175.5℃</t>
    <phoneticPr fontId="18"/>
  </si>
  <si>
    <t>C15H18N4</t>
    <phoneticPr fontId="18"/>
  </si>
  <si>
    <t>(Z)-2'-methylacetophenone 4,6-dimethyl-2-pyrimidinylhydrazone; ferimzone</t>
  </si>
  <si>
    <t>(Z)-2'-メチルアセトフェノン=4,6-ジメチル-2-ピリミジニルヒドラゾン（フェリムゾン）</t>
    <phoneticPr fontId="18"/>
  </si>
  <si>
    <t>89269-64-7</t>
    <phoneticPr fontId="18"/>
  </si>
  <si>
    <t>医薬・染料・防腐剤原料</t>
    <phoneticPr fontId="18"/>
  </si>
  <si>
    <t>呼吸障害（ヒト）</t>
    <rPh sb="0" eb="2">
      <t>コキュウ</t>
    </rPh>
    <rPh sb="2" eb="4">
      <t>ショウガイ</t>
    </rPh>
    <phoneticPr fontId="18"/>
  </si>
  <si>
    <t>区分2（呼吸器系）</t>
  </si>
  <si>
    <t>LC50：275 ppm(4hr)（ラット）（蒸気）</t>
    <rPh sb="23" eb="25">
      <t>ジョウキ</t>
    </rPh>
    <phoneticPr fontId="18"/>
  </si>
  <si>
    <t>LD50：3,096 mg/kg（ウサギ）（不採用）</t>
    <rPh sb="22" eb="25">
      <t>フサイヨウ</t>
    </rPh>
    <phoneticPr fontId="18"/>
  </si>
  <si>
    <t>LD50：540 mg/kg（ラット）</t>
    <phoneticPr fontId="18"/>
  </si>
  <si>
    <t>5.30E+05 mg/L 25℃</t>
    <phoneticPr fontId="18"/>
  </si>
  <si>
    <t>-0.390</t>
    <phoneticPr fontId="18"/>
  </si>
  <si>
    <t>1kPa (20℃)、10.7 mm Hg 25℃</t>
    <phoneticPr fontId="18"/>
  </si>
  <si>
    <t>1.09</t>
    <phoneticPr fontId="18"/>
  </si>
  <si>
    <t>127℃</t>
  </si>
  <si>
    <t>-7℃</t>
    <phoneticPr fontId="18"/>
  </si>
  <si>
    <t>C4H4O2</t>
    <phoneticPr fontId="18"/>
  </si>
  <si>
    <t>4-methylideneoxetan-2-one</t>
  </si>
  <si>
    <t>4-メチリデンオキセタン-2-オン</t>
    <phoneticPr fontId="18"/>
  </si>
  <si>
    <t>674-82-8</t>
    <phoneticPr fontId="18"/>
  </si>
  <si>
    <t>0.1(2001)</t>
    <phoneticPr fontId="18"/>
  </si>
  <si>
    <t>0.008(2006)</t>
    <phoneticPr fontId="18"/>
  </si>
  <si>
    <t>2(2004)</t>
    <phoneticPr fontId="18"/>
  </si>
  <si>
    <t>0.3(2010)</t>
    <phoneticPr fontId="18"/>
  </si>
  <si>
    <t>&lt;0.01（全国 1979）</t>
    <phoneticPr fontId="18"/>
  </si>
  <si>
    <t>&lt;0.01（東京都 1979）</t>
    <phoneticPr fontId="18"/>
  </si>
  <si>
    <t>&lt;0.008（全国 2006）</t>
    <phoneticPr fontId="18"/>
  </si>
  <si>
    <t>&lt;0.1（全国 2001）</t>
    <phoneticPr fontId="18"/>
  </si>
  <si>
    <t>2（全国 2004）</t>
    <phoneticPr fontId="18"/>
  </si>
  <si>
    <t>0.3（全国 2010）</t>
    <phoneticPr fontId="18"/>
  </si>
  <si>
    <t>合成樹脂原料、メタクリル樹脂、塗料樹脂、透明ABS 樹脂原料、樹脂改質剤、紙コーティング剤、繊維加工剤、接着剤</t>
    <phoneticPr fontId="18"/>
  </si>
  <si>
    <t>BOD 94.3%、TOC(－)*%、GC(－)*%、UV-VIS(－)*%（試験期間：2 週間、被験物質濃度：100 mg/L、活性汚泥濃度：30 mg/L）</t>
    <phoneticPr fontId="18"/>
  </si>
  <si>
    <t>OH ラジカルとの反応で半減期：2.5～25 時間、オゾンとの反応で半減期：&gt;5.6～&gt;34 時間</t>
    <phoneticPr fontId="18"/>
  </si>
  <si>
    <t>18（ラット）</t>
    <phoneticPr fontId="18"/>
  </si>
  <si>
    <t>5（ラット）</t>
    <phoneticPr fontId="18"/>
  </si>
  <si>
    <t>皮膚炎、呼吸器障害</t>
    <rPh sb="0" eb="2">
      <t>ヒフ</t>
    </rPh>
    <rPh sb="2" eb="3">
      <t>エン</t>
    </rPh>
    <rPh sb="4" eb="7">
      <t>コキュウキ</t>
    </rPh>
    <rPh sb="7" eb="9">
      <t>ショウガイ</t>
    </rPh>
    <phoneticPr fontId="18"/>
  </si>
  <si>
    <t>粘膜刺激、皮膚炎、神経障害</t>
    <rPh sb="0" eb="2">
      <t>ネンマク</t>
    </rPh>
    <rPh sb="2" eb="4">
      <t>シゲキ</t>
    </rPh>
    <rPh sb="5" eb="7">
      <t>ヒフ</t>
    </rPh>
    <rPh sb="7" eb="8">
      <t>エン</t>
    </rPh>
    <rPh sb="9" eb="11">
      <t>シンケイ</t>
    </rPh>
    <rPh sb="11" eb="13">
      <t>ショウガイ</t>
    </rPh>
    <phoneticPr fontId="18"/>
  </si>
  <si>
    <t>区分1（神経系、呼吸器）</t>
  </si>
  <si>
    <t>区分1（呼吸器）、区分3（麻酔作用）</t>
  </si>
  <si>
    <t>LC50：7,093 ppm(4h)（ラット）</t>
    <phoneticPr fontId="18"/>
  </si>
  <si>
    <t>LD50：&gt; 5,000 mg/kg（ウサギ）</t>
    <phoneticPr fontId="18"/>
  </si>
  <si>
    <t>LCLo：60 mg/m3（ヒト）</t>
    <phoneticPr fontId="18"/>
  </si>
  <si>
    <t>半減期：4 年（25℃、pH 7）</t>
    <phoneticPr fontId="18"/>
  </si>
  <si>
    <t>1.38(20℃)</t>
  </si>
  <si>
    <t>4.09</t>
  </si>
  <si>
    <t>38.3 mmHg (=5.10×103 Pa) (25℃)、38.4 mmHg (=5.1×103 Pa) (25℃)、28 mmHg (=3.73×103 Pa) (20℃)、40 mmHg (=5.3×103 Pa) (26℃)</t>
    <phoneticPr fontId="18"/>
  </si>
  <si>
    <t>0.9377(25℃)</t>
    <phoneticPr fontId="18"/>
  </si>
  <si>
    <t>100.6℃、100.5℃、101℃</t>
  </si>
  <si>
    <t>-47.55℃、-48℃、-50℃</t>
    <phoneticPr fontId="18"/>
  </si>
  <si>
    <t>C5H8O2</t>
  </si>
  <si>
    <t>methyl methacrylate</t>
  </si>
  <si>
    <t>メタクリル酸メチル</t>
  </si>
  <si>
    <t>11巻</t>
    <rPh sb="2" eb="3">
      <t>カン</t>
    </rPh>
    <phoneticPr fontId="18"/>
  </si>
  <si>
    <t>80-62-6</t>
    <phoneticPr fontId="18"/>
  </si>
  <si>
    <t>0.012(2011)</t>
    <phoneticPr fontId="18"/>
  </si>
  <si>
    <t>0.024(2011)</t>
    <phoneticPr fontId="18"/>
  </si>
  <si>
    <t>&lt;0.012（全国 2011）</t>
    <phoneticPr fontId="18"/>
  </si>
  <si>
    <t>0.024（全国 2011）</t>
    <phoneticPr fontId="18"/>
  </si>
  <si>
    <t>塗料用樹脂原料、樹脂改質剤原料、感光性樹脂原料、接着剤、繊維処理剤、紙加工剤、金属表面処理剤</t>
    <phoneticPr fontId="18"/>
  </si>
  <si>
    <t>BOD 88%、GC 100%（試験期間：4 週間、披験物質濃度：100 mg/L、活性汚泥濃度：30 mg/L)</t>
    <phoneticPr fontId="18"/>
  </si>
  <si>
    <t>H ラジカルとの反応で半減期：2.8 時間～28 時間、オゾンとの反応で半減期：5.6 時間～35 時間</t>
    <phoneticPr fontId="18"/>
  </si>
  <si>
    <t>32（ラット）</t>
    <phoneticPr fontId="18"/>
  </si>
  <si>
    <t>3（ラット）</t>
    <phoneticPr fontId="18"/>
  </si>
  <si>
    <t>死産、胎仔減少、奇形（ラット）</t>
    <rPh sb="0" eb="2">
      <t>シザン</t>
    </rPh>
    <rPh sb="5" eb="7">
      <t>ゲンショウ</t>
    </rPh>
    <rPh sb="8" eb="10">
      <t>キケイ</t>
    </rPh>
    <phoneticPr fontId="18"/>
  </si>
  <si>
    <t>皮膚炎（ヒト）、血液障害（ラット）</t>
    <rPh sb="0" eb="2">
      <t>ヒフ</t>
    </rPh>
    <rPh sb="2" eb="3">
      <t>エン</t>
    </rPh>
    <rPh sb="8" eb="10">
      <t>ケツエキ</t>
    </rPh>
    <rPh sb="10" eb="12">
      <t>ショウガイ</t>
    </rPh>
    <phoneticPr fontId="18"/>
  </si>
  <si>
    <t>粘膜刺激、皮膚炎</t>
    <rPh sb="0" eb="2">
      <t>ネンマク</t>
    </rPh>
    <rPh sb="2" eb="4">
      <t>シゲキ</t>
    </rPh>
    <rPh sb="5" eb="7">
      <t>ヒフ</t>
    </rPh>
    <rPh sb="7" eb="8">
      <t>エン</t>
    </rPh>
    <phoneticPr fontId="18"/>
  </si>
  <si>
    <t>区分2 （脾臓）</t>
  </si>
  <si>
    <t>LC50：28.5 mg/L（ラット）（ミスト）</t>
    <phoneticPr fontId="18"/>
  </si>
  <si>
    <t>LD50：11,300 mg/kg（ウサギ）</t>
    <phoneticPr fontId="18"/>
  </si>
  <si>
    <t>LD50：16,000 mg/kg（ラット）</t>
    <phoneticPr fontId="18"/>
  </si>
  <si>
    <t>360mg/L(25℃)、250～882 mg/L(20℃)</t>
    <phoneticPr fontId="18"/>
  </si>
  <si>
    <t>安定（pH=4、7）、半減期：34 日(pH=9、25℃)</t>
    <phoneticPr fontId="18"/>
  </si>
  <si>
    <t>2.88、2.26、2.6、3.01、3.03(25℃)、2.99(20℃)、3.01(25℃)</t>
    <phoneticPr fontId="18"/>
  </si>
  <si>
    <t>5.82(気体、25℃)</t>
    <phoneticPr fontId="18"/>
  </si>
  <si>
    <t>2.12mmHg(25℃)、2.0～4.9mmHg(20℃)、1.6mmHg(20℃)</t>
    <phoneticPr fontId="18"/>
  </si>
  <si>
    <t>0.8936(20℃)、0.8948(20℃)</t>
    <phoneticPr fontId="18"/>
  </si>
  <si>
    <t>163℃(760mmHg)、163.7℃、160℃、163℃</t>
  </si>
  <si>
    <t xml:space="preserve"> -25℃、-50℃、-75℃</t>
    <phoneticPr fontId="18"/>
  </si>
  <si>
    <t>C8H14O2</t>
  </si>
  <si>
    <t>n-butyl methacrylate</t>
  </si>
  <si>
    <t>メタクリル酸n-ブチル</t>
  </si>
  <si>
    <t>11巻、富士フィルム</t>
    <rPh sb="2" eb="3">
      <t>カン</t>
    </rPh>
    <rPh sb="4" eb="6">
      <t>フジ</t>
    </rPh>
    <phoneticPr fontId="18"/>
  </si>
  <si>
    <t>97-88-1</t>
    <phoneticPr fontId="18"/>
  </si>
  <si>
    <t>塗料、繊維処理剤、高分子凝集剤、イオン交換樹脂原料、潤滑油添加剤の合成原料、ゴム配合剤（強度向上安定剤）、紙加工剤</t>
    <phoneticPr fontId="18"/>
  </si>
  <si>
    <t>12（ラット）</t>
    <phoneticPr fontId="18"/>
  </si>
  <si>
    <t>発育不良（ラット）</t>
    <rPh sb="0" eb="2">
      <t>ハツイク</t>
    </rPh>
    <rPh sb="2" eb="4">
      <t>フリョウ</t>
    </rPh>
    <phoneticPr fontId="18"/>
  </si>
  <si>
    <t>肝・腎・神経障害（ラット）</t>
    <rPh sb="0" eb="1">
      <t>カン</t>
    </rPh>
    <rPh sb="2" eb="3">
      <t>ジン</t>
    </rPh>
    <rPh sb="4" eb="6">
      <t>シンケイ</t>
    </rPh>
    <rPh sb="6" eb="8">
      <t>ショウガイ</t>
    </rPh>
    <phoneticPr fontId="18"/>
  </si>
  <si>
    <t>区分3（麻酔作用）</t>
  </si>
  <si>
    <t>LC50：0.62 mg/L(4h)（ラット）（蒸気）</t>
    <rPh sb="24" eb="26">
      <t>ジョウキ</t>
    </rPh>
    <phoneticPr fontId="18"/>
  </si>
  <si>
    <t>LD50：1,751 mg/kg（ラット）</t>
    <phoneticPr fontId="18"/>
  </si>
  <si>
    <t>0.97</t>
  </si>
  <si>
    <t>6.43（25℃）</t>
    <phoneticPr fontId="18"/>
  </si>
  <si>
    <t>0.933 (25℃)</t>
    <phoneticPr fontId="18"/>
  </si>
  <si>
    <t>186℃</t>
  </si>
  <si>
    <t>－30℃</t>
  </si>
  <si>
    <t>C8H15NO2</t>
  </si>
  <si>
    <t>2-(dimethylamino)ethyl methacrylate</t>
  </si>
  <si>
    <t>メタクリル酸2-（ジメチルアミノ）エチル</t>
  </si>
  <si>
    <t>2867-47-2</t>
    <phoneticPr fontId="18"/>
  </si>
  <si>
    <t>&lt;0.04（全国 1986）</t>
    <phoneticPr fontId="18"/>
  </si>
  <si>
    <t>&lt;0.04（長野県、三重県、1986）</t>
    <phoneticPr fontId="18"/>
  </si>
  <si>
    <t>&lt;0.3（全国 1986）</t>
    <phoneticPr fontId="18"/>
  </si>
  <si>
    <t>&lt;0.3（長野県、三重県、1986）</t>
    <phoneticPr fontId="18"/>
  </si>
  <si>
    <t>中間物、有機化学製品用（合成樹脂、防汚剤）、熱硬化性塗料、繊維処理剤、接着剤、帯電防止剤、塩ビ安定剤、ゴム・樹脂などの改質剤、イオン交換樹脂、印刷インキのバインダー</t>
    <phoneticPr fontId="18"/>
  </si>
  <si>
    <t>BOD 94％、TOC 96％、GC 100％（試験期間：4 週間、被験物質濃度：100mg/L、活性汚泥濃度：30mg/L）</t>
    <phoneticPr fontId="18"/>
  </si>
  <si>
    <t>OH ラジカルとの反応で半減期：3.1～31 時間、オゾンとの反応で半減期：5.6～34 時間</t>
    <phoneticPr fontId="18"/>
  </si>
  <si>
    <t>0.073（ウサギ）</t>
    <phoneticPr fontId="18"/>
  </si>
  <si>
    <t>1（ラット）</t>
    <phoneticPr fontId="18"/>
  </si>
  <si>
    <t>皮膚障害（ヒト）、粘膜変性、腎障害（ラット、ウサギ）</t>
    <rPh sb="0" eb="2">
      <t>ヒフ</t>
    </rPh>
    <rPh sb="2" eb="4">
      <t>ショウガイ</t>
    </rPh>
    <rPh sb="9" eb="11">
      <t>ネンマク</t>
    </rPh>
    <rPh sb="11" eb="13">
      <t>ヘンセイ</t>
    </rPh>
    <rPh sb="14" eb="17">
      <t>ジンショウガイ</t>
    </rPh>
    <phoneticPr fontId="18"/>
  </si>
  <si>
    <t>皮膚炎</t>
    <rPh sb="0" eb="2">
      <t>ヒフ</t>
    </rPh>
    <rPh sb="2" eb="3">
      <t>エン</t>
    </rPh>
    <phoneticPr fontId="18"/>
  </si>
  <si>
    <t>LC50：45 ppm(4h)、＞412 ppm(4h)（ラット）（蒸気）</t>
    <rPh sb="34" eb="36">
      <t>ジョウキ</t>
    </rPh>
    <phoneticPr fontId="18"/>
  </si>
  <si>
    <t>LD50：480 mg/kg（ウサギ）</t>
    <phoneticPr fontId="18"/>
  </si>
  <si>
    <t>LD50：500 mg/kg（ラット）</t>
    <phoneticPr fontId="18"/>
  </si>
  <si>
    <t>16.5g/L(25℃、計算値）</t>
    <rPh sb="12" eb="15">
      <t>ケイサンチ</t>
    </rPh>
    <phoneticPr fontId="18"/>
  </si>
  <si>
    <t>0.81</t>
  </si>
  <si>
    <t>5.81(気体、25℃)</t>
    <phoneticPr fontId="18"/>
  </si>
  <si>
    <t>0.622mmHg(25℃、計算値）</t>
    <rPh sb="14" eb="17">
      <t>ケイサンチ</t>
    </rPh>
    <phoneticPr fontId="18"/>
  </si>
  <si>
    <t>1.07(25℃)</t>
    <phoneticPr fontId="18"/>
  </si>
  <si>
    <t>189℃</t>
  </si>
  <si>
    <t>-41.5℃(freezing point)</t>
  </si>
  <si>
    <t>C7H10O3</t>
  </si>
  <si>
    <t>2,3-epoxypropyl methacrylate</t>
  </si>
  <si>
    <t>メタクリル酸2,3-エポキシプロピル</t>
  </si>
  <si>
    <t>3巻（追）</t>
    <rPh sb="1" eb="2">
      <t>カン</t>
    </rPh>
    <rPh sb="3" eb="4">
      <t>ツイ</t>
    </rPh>
    <phoneticPr fontId="18"/>
  </si>
  <si>
    <t>106-91-2</t>
    <phoneticPr fontId="18"/>
  </si>
  <si>
    <t>0.00090（全国1999）</t>
    <phoneticPr fontId="18"/>
  </si>
  <si>
    <t>&lt;0.00077（全国1999）</t>
    <phoneticPr fontId="18"/>
  </si>
  <si>
    <t>&lt;0.027（全国1999）</t>
    <rPh sb="7" eb="9">
      <t>ゼンコク</t>
    </rPh>
    <phoneticPr fontId="18"/>
  </si>
  <si>
    <t>&lt;0.027（北海道、石川県、1999）</t>
    <phoneticPr fontId="18"/>
  </si>
  <si>
    <t>塗料、被覆材料、潤滑油添加剤、繊維処理剤、接着剤、歯科材料、分散剤、内部可塑剤</t>
    <phoneticPr fontId="18"/>
  </si>
  <si>
    <t>BOD 88％、GC 100％（試験期間：4 週間、被験物質濃度：100mg/L、活性汚泥濃度：30mg/L）</t>
    <phoneticPr fontId="18"/>
  </si>
  <si>
    <t>OH ラジカルとの反応で半減期：2.2～22 時間、オゾンとの反応で半減期：5.6～34 時間</t>
    <phoneticPr fontId="18"/>
  </si>
  <si>
    <t>性機能低下（ラット）</t>
    <rPh sb="0" eb="1">
      <t>セイ</t>
    </rPh>
    <rPh sb="1" eb="3">
      <t>キノウ</t>
    </rPh>
    <rPh sb="3" eb="5">
      <t>テイカ</t>
    </rPh>
    <phoneticPr fontId="18"/>
  </si>
  <si>
    <t>刺激、皮膚炎</t>
    <rPh sb="0" eb="2">
      <t>シゲキ</t>
    </rPh>
    <rPh sb="3" eb="5">
      <t>ヒフ</t>
    </rPh>
    <rPh sb="5" eb="6">
      <t>エン</t>
    </rPh>
    <phoneticPr fontId="18"/>
  </si>
  <si>
    <t>LC0：&gt;17 ppm(4h)（ラット）（蒸気）</t>
    <rPh sb="21" eb="23">
      <t>ジョウキ</t>
    </rPh>
    <phoneticPr fontId="18"/>
  </si>
  <si>
    <t>LD50：&gt;17620 mg/kg（モルモット）</t>
    <phoneticPr fontId="18"/>
  </si>
  <si>
    <t>5.92mg/L(25℃、推定値)</t>
  </si>
  <si>
    <t>4.54</t>
    <phoneticPr fontId="18"/>
  </si>
  <si>
    <t>8.11(気体、25℃)</t>
    <phoneticPr fontId="18"/>
  </si>
  <si>
    <t>0.880(25℃)</t>
    <phoneticPr fontId="18"/>
  </si>
  <si>
    <t>229℃(101.3kPa)、110℃(14mmHg)</t>
  </si>
  <si>
    <t>&lt;－60℃</t>
  </si>
  <si>
    <t>C12H22O2</t>
  </si>
  <si>
    <t>2-ethylhexyl methacrylate</t>
  </si>
  <si>
    <t>メタクリル酸2-エチルヘキシル</t>
  </si>
  <si>
    <t>3、5巻</t>
    <rPh sb="3" eb="4">
      <t>カン</t>
    </rPh>
    <phoneticPr fontId="18"/>
  </si>
  <si>
    <t>688-84-6</t>
    <phoneticPr fontId="18"/>
  </si>
  <si>
    <t>0.1(2012)</t>
    <phoneticPr fontId="18"/>
  </si>
  <si>
    <t>0.0028(2002)</t>
    <phoneticPr fontId="18"/>
  </si>
  <si>
    <t>&lt;0.14（全国1987）</t>
    <phoneticPr fontId="18"/>
  </si>
  <si>
    <t>0.051（全国2012）</t>
    <phoneticPr fontId="18"/>
  </si>
  <si>
    <t>0.1（全国2012）</t>
    <phoneticPr fontId="18"/>
  </si>
  <si>
    <t>0.0028（全国2002）</t>
    <phoneticPr fontId="18"/>
  </si>
  <si>
    <t>塗料、被覆材料、潤滑油添加剤、繊維処理剤、接着剤、歯科材料、分散剤、繊維処理剤、紙加工剤、紙コーティング剤、潤滑油添加剤、金属表面処理剤</t>
    <phoneticPr fontId="18"/>
  </si>
  <si>
    <t>BOD 91% (平均値)、TOC 98% (平均値)、HPLC 100% (平均値)（試験期間：2 週間、被験物質濃度：100 mg/L、活性汚泥濃度：30 mg/L）</t>
    <phoneticPr fontId="18"/>
  </si>
  <si>
    <t>OH ラジカルとの反応で半減期：3.4～34 時間、オゾンとの反応で半減期： 5.8～35 時間</t>
    <phoneticPr fontId="18"/>
  </si>
  <si>
    <t>0.13（ラット）</t>
    <phoneticPr fontId="18"/>
  </si>
  <si>
    <t>粘膜変性</t>
    <rPh sb="0" eb="2">
      <t>ネンマク</t>
    </rPh>
    <rPh sb="2" eb="4">
      <t>ヘンセイ</t>
    </rPh>
    <phoneticPr fontId="18"/>
  </si>
  <si>
    <t>腐食、皮膚炎</t>
    <rPh sb="0" eb="2">
      <t>フショク</t>
    </rPh>
    <rPh sb="3" eb="5">
      <t>ヒフ</t>
    </rPh>
    <rPh sb="5" eb="6">
      <t>エン</t>
    </rPh>
    <phoneticPr fontId="18"/>
  </si>
  <si>
    <t>区分1A</t>
  </si>
  <si>
    <t>LC50：7.1 mg/L(4h)（ラット）（ミスト）</t>
    <phoneticPr fontId="18"/>
  </si>
  <si>
    <t>LD50：500～1,000 mg/kg（ウサギ）</t>
    <phoneticPr fontId="18"/>
  </si>
  <si>
    <t>LD50：1,200 mg/kg（ウサギ）</t>
    <phoneticPr fontId="18"/>
  </si>
  <si>
    <t>なし（pH 3, 7, 11）</t>
    <phoneticPr fontId="18"/>
  </si>
  <si>
    <t>0.93</t>
  </si>
  <si>
    <t>0.90 mmHg (=120 Pa) (25℃)、0.975 mmHg (=130 Pa)(25℃)、0.65 mmHg (=87 Pa) (20℃)、1 mmHg (=100 Pa) (25℃)、0.98 mmHg (=130 Pa) (25℃)</t>
    <phoneticPr fontId="18"/>
  </si>
  <si>
    <t>1.0153(20℃)</t>
    <phoneticPr fontId="18"/>
  </si>
  <si>
    <t>160℃、162.5℃、163℃(760 mmHg)、163℃</t>
  </si>
  <si>
    <t>14.6℃、16℃</t>
    <phoneticPr fontId="18"/>
  </si>
  <si>
    <t>C4H6O2</t>
  </si>
  <si>
    <t>methacrylic acid</t>
  </si>
  <si>
    <t>メタクリル酸</t>
  </si>
  <si>
    <t>12巻</t>
    <rPh sb="2" eb="3">
      <t>カン</t>
    </rPh>
    <phoneticPr fontId="18"/>
  </si>
  <si>
    <t>79-41-4</t>
    <phoneticPr fontId="18"/>
  </si>
  <si>
    <t>不飽和ポリエステル樹脂、テトラハイドロフラン、フマール酸、コハク酸、リンゴ酸、紙サイズ剤、合成樹脂塗料、塩ビ安定剤、可塑剤、農薬、皮なめし、界面活性剤</t>
    <phoneticPr fontId="18"/>
  </si>
  <si>
    <t>粘膜炎症、溶血（ヒト）</t>
    <rPh sb="0" eb="2">
      <t>ネンマク</t>
    </rPh>
    <rPh sb="2" eb="4">
      <t>エンショウ</t>
    </rPh>
    <rPh sb="5" eb="6">
      <t>ヨウ</t>
    </rPh>
    <rPh sb="6" eb="7">
      <t>ケツ</t>
    </rPh>
    <phoneticPr fontId="18"/>
  </si>
  <si>
    <t>区分1（呼吸器、血液系）、区分2（腎臓）</t>
  </si>
  <si>
    <t>区分1（呼吸器、消化管、肝臓）</t>
  </si>
  <si>
    <t>区分1　</t>
  </si>
  <si>
    <t>LD50：2,620 mg/kg（ウサギ）</t>
    <phoneticPr fontId="18"/>
  </si>
  <si>
    <t>LD50：400 mg/kg（ラット）</t>
    <phoneticPr fontId="18"/>
  </si>
  <si>
    <t>4910 mg/L 25℃</t>
    <phoneticPr fontId="18"/>
  </si>
  <si>
    <t>40g/100mL</t>
    <phoneticPr fontId="18"/>
  </si>
  <si>
    <t>1.62</t>
    <phoneticPr fontId="18"/>
  </si>
  <si>
    <t>25Pa (25℃）</t>
    <phoneticPr fontId="18"/>
  </si>
  <si>
    <t>1.5</t>
    <phoneticPr fontId="18"/>
  </si>
  <si>
    <t>202℃</t>
  </si>
  <si>
    <t>53℃</t>
    <phoneticPr fontId="18"/>
  </si>
  <si>
    <t>C4H2O3</t>
    <phoneticPr fontId="18"/>
  </si>
  <si>
    <t>maleic anhydride</t>
  </si>
  <si>
    <t>無水マレイン酸</t>
    <phoneticPr fontId="18"/>
  </si>
  <si>
    <t>108-31-6</t>
    <phoneticPr fontId="18"/>
  </si>
  <si>
    <t>フタル酸系可塑剤原料、 塗料、ポリエステル樹脂、塗料中間体（フタルイミド、フタロニトリル、o-ベンゾイル、安息香酸など）、テレフタル酸、医薬品、香料</t>
    <phoneticPr fontId="18"/>
  </si>
  <si>
    <t>粘膜炎症（ヒト）</t>
    <rPh sb="0" eb="2">
      <t>ネンマク</t>
    </rPh>
    <rPh sb="2" eb="4">
      <t>エンショウ</t>
    </rPh>
    <phoneticPr fontId="18"/>
  </si>
  <si>
    <t>呼吸困難、頭痛、悪心（ヒト）</t>
    <rPh sb="0" eb="2">
      <t>コキュウ</t>
    </rPh>
    <rPh sb="2" eb="4">
      <t>コンナン</t>
    </rPh>
    <rPh sb="5" eb="7">
      <t>ズツウ</t>
    </rPh>
    <rPh sb="8" eb="10">
      <t>アクシン</t>
    </rPh>
    <phoneticPr fontId="18"/>
  </si>
  <si>
    <t>LD50：800-1,600 mg/kg（ラット）</t>
    <phoneticPr fontId="18"/>
  </si>
  <si>
    <t>1.64 g/100 g (20℃）</t>
    <phoneticPr fontId="18"/>
  </si>
  <si>
    <t>1.60</t>
    <phoneticPr fontId="18"/>
  </si>
  <si>
    <t>0.000517mmHg（25℃）</t>
    <phoneticPr fontId="18"/>
  </si>
  <si>
    <t>1.53(20℃)</t>
    <phoneticPr fontId="18"/>
  </si>
  <si>
    <t>295℃</t>
  </si>
  <si>
    <t>130.8℃</t>
    <phoneticPr fontId="18"/>
  </si>
  <si>
    <t>C8H4O3</t>
    <phoneticPr fontId="18"/>
  </si>
  <si>
    <t>phthalic anhydride</t>
  </si>
  <si>
    <t>無水フタル酸</t>
  </si>
  <si>
    <t>85-44-9</t>
    <phoneticPr fontId="18"/>
  </si>
  <si>
    <t>マンガン乾電池、酸化剤、フェライトの原料、花火やマッチの原料、ガラスの着色</t>
    <phoneticPr fontId="18"/>
  </si>
  <si>
    <t>胎児減少（ヒト・・男性）</t>
    <rPh sb="0" eb="2">
      <t>タイジ</t>
    </rPh>
    <rPh sb="2" eb="4">
      <t>ゲンショウ</t>
    </rPh>
    <rPh sb="9" eb="11">
      <t>ダンセイ</t>
    </rPh>
    <phoneticPr fontId="18"/>
  </si>
  <si>
    <t>肺炎、神経・精神障害（ヒト）</t>
    <rPh sb="0" eb="2">
      <t>ハイエン</t>
    </rPh>
    <rPh sb="3" eb="5">
      <t>シンケイ</t>
    </rPh>
    <rPh sb="6" eb="8">
      <t>セイシン</t>
    </rPh>
    <rPh sb="8" eb="10">
      <t>ショウガイ</t>
    </rPh>
    <phoneticPr fontId="18"/>
  </si>
  <si>
    <t>肺炎（ヒト）</t>
    <rPh sb="0" eb="2">
      <t>ハイエン</t>
    </rPh>
    <phoneticPr fontId="18"/>
  </si>
  <si>
    <t>区分1 （神経系、呼吸器）</t>
  </si>
  <si>
    <t>LC50：&gt; 1.5 mg/L（ラット）</t>
    <phoneticPr fontId="18"/>
  </si>
  <si>
    <t>LD50：&gt; 2,197 mg/kg（ラット）</t>
    <phoneticPr fontId="18"/>
  </si>
  <si>
    <t>5.08、5.026、4.21</t>
    <phoneticPr fontId="18"/>
  </si>
  <si>
    <t>535 ℃(分解)</t>
  </si>
  <si>
    <t>MnO2</t>
  </si>
  <si>
    <t>manganese dioxide</t>
    <phoneticPr fontId="18"/>
  </si>
  <si>
    <t>二酸化マンガン</t>
  </si>
  <si>
    <t>6巻（追）</t>
    <rPh sb="1" eb="2">
      <t>カン</t>
    </rPh>
    <rPh sb="3" eb="4">
      <t>ツイ</t>
    </rPh>
    <phoneticPr fontId="18"/>
  </si>
  <si>
    <t>1313-13-9</t>
    <phoneticPr fontId="18"/>
  </si>
  <si>
    <t>飲料水中の有機物や臭気の除去、試薬、漂白</t>
    <phoneticPr fontId="18"/>
  </si>
  <si>
    <t>&lt;8.0（試験生物：コイ、試験期間：4 週間、試験濃度：100 μg/L）、&lt;81（試験生物：コイ、試験期間：4 週間、試験濃度：10 μg/L）</t>
    <phoneticPr fontId="18"/>
  </si>
  <si>
    <t>受精率低下（マウス）、発育不良（ラット）</t>
    <rPh sb="0" eb="2">
      <t>ジュセイ</t>
    </rPh>
    <rPh sb="2" eb="3">
      <t>リツ</t>
    </rPh>
    <rPh sb="3" eb="5">
      <t>テイカ</t>
    </rPh>
    <rPh sb="11" eb="13">
      <t>ハツイク</t>
    </rPh>
    <rPh sb="13" eb="15">
      <t>フリョウ</t>
    </rPh>
    <phoneticPr fontId="18"/>
  </si>
  <si>
    <t>神経障害、肺炎（ヒト）</t>
    <rPh sb="0" eb="2">
      <t>シンケイ</t>
    </rPh>
    <rPh sb="2" eb="4">
      <t>ショウガイ</t>
    </rPh>
    <rPh sb="5" eb="7">
      <t>ハイエン</t>
    </rPh>
    <phoneticPr fontId="18"/>
  </si>
  <si>
    <t>粘膜障害（ヒト）</t>
    <rPh sb="0" eb="2">
      <t>ネンマク</t>
    </rPh>
    <rPh sb="2" eb="4">
      <t>ショウガイ</t>
    </rPh>
    <phoneticPr fontId="18"/>
  </si>
  <si>
    <t>LD50：379-750 mg/kg（ラット）</t>
    <phoneticPr fontId="18"/>
  </si>
  <si>
    <t>64g/L at 20℃、7.06×105 mg/1000g (25℃)</t>
    <phoneticPr fontId="18"/>
  </si>
  <si>
    <t>2.7</t>
  </si>
  <si>
    <t>～240℃(分解)</t>
  </si>
  <si>
    <t>KMnO4</t>
  </si>
  <si>
    <t>potassium permanganate</t>
    <phoneticPr fontId="18"/>
  </si>
  <si>
    <t>過マンガン酸カリウム</t>
    <phoneticPr fontId="18"/>
  </si>
  <si>
    <t>7722-64-7</t>
    <phoneticPr fontId="18"/>
  </si>
  <si>
    <t>乾燥剤、窯業用顔料、金属防錆、肥料、触媒</t>
    <phoneticPr fontId="18"/>
  </si>
  <si>
    <t>受胎率・胎仔減少（マウス）</t>
    <rPh sb="0" eb="2">
      <t>ジュタイ</t>
    </rPh>
    <rPh sb="2" eb="3">
      <t>リツ</t>
    </rPh>
    <rPh sb="4" eb="6">
      <t>タイシ</t>
    </rPh>
    <rPh sb="6" eb="8">
      <t>ゲンショウ</t>
    </rPh>
    <phoneticPr fontId="18"/>
  </si>
  <si>
    <t>振戦、精神障害（ヒト）</t>
    <rPh sb="0" eb="1">
      <t>シン</t>
    </rPh>
    <rPh sb="1" eb="2">
      <t>セン</t>
    </rPh>
    <rPh sb="3" eb="5">
      <t>セイシン</t>
    </rPh>
    <rPh sb="5" eb="7">
      <t>ショウガイ</t>
    </rPh>
    <phoneticPr fontId="18"/>
  </si>
  <si>
    <t>精神変調（ヒト）</t>
    <rPh sb="0" eb="2">
      <t>セイシン</t>
    </rPh>
    <rPh sb="2" eb="4">
      <t>ヘンチョウ</t>
    </rPh>
    <phoneticPr fontId="18"/>
  </si>
  <si>
    <t>LD50：782 mg/kg（ラット）</t>
    <phoneticPr fontId="18"/>
  </si>
  <si>
    <t>3.25</t>
  </si>
  <si>
    <t>850℃(分解)</t>
  </si>
  <si>
    <t>700℃</t>
  </si>
  <si>
    <t>MnO4S</t>
  </si>
  <si>
    <t>manganese(Ⅱ) sulfate</t>
    <phoneticPr fontId="18"/>
  </si>
  <si>
    <t>硫酸マンガン(Ⅱ)</t>
    <phoneticPr fontId="18"/>
  </si>
  <si>
    <t>7785-87-7</t>
    <phoneticPr fontId="18"/>
  </si>
  <si>
    <t>合金の原料、添加剤、脱酸剤</t>
    <phoneticPr fontId="18"/>
  </si>
  <si>
    <t>死産、奇形（マウス）</t>
    <rPh sb="0" eb="2">
      <t>シザン</t>
    </rPh>
    <rPh sb="3" eb="5">
      <t>キケイ</t>
    </rPh>
    <phoneticPr fontId="18"/>
  </si>
  <si>
    <t>詳細不明</t>
    <rPh sb="0" eb="2">
      <t>ショウサイ</t>
    </rPh>
    <rPh sb="2" eb="4">
      <t>フメイ</t>
    </rPh>
    <phoneticPr fontId="18"/>
  </si>
  <si>
    <t>区分1（呼吸器、神経系）</t>
  </si>
  <si>
    <t>LD50：9000mg/kg（ラット）</t>
    <phoneticPr fontId="18"/>
  </si>
  <si>
    <t>不溶、冷水中では緩慢に分解</t>
    <rPh sb="0" eb="2">
      <t>フヨウ</t>
    </rPh>
    <phoneticPr fontId="18"/>
  </si>
  <si>
    <t>2.25(気体、25℃)</t>
    <phoneticPr fontId="18"/>
  </si>
  <si>
    <t>7.3、7.47(α型、20℃)</t>
    <phoneticPr fontId="18"/>
  </si>
  <si>
    <t>2061℃、2095℃</t>
  </si>
  <si>
    <t>1246℃、1244℃</t>
    <phoneticPr fontId="18"/>
  </si>
  <si>
    <t>Mn</t>
  </si>
  <si>
    <t>manganese</t>
    <phoneticPr fontId="18"/>
  </si>
  <si>
    <t>マンガン</t>
    <phoneticPr fontId="18"/>
  </si>
  <si>
    <t>7439-96-5</t>
    <phoneticPr fontId="18"/>
  </si>
  <si>
    <t>触媒，コンデンサー用</t>
    <phoneticPr fontId="18"/>
  </si>
  <si>
    <t>奇形（ラット、マウス）</t>
    <rPh sb="0" eb="2">
      <t>キケイ</t>
    </rPh>
    <phoneticPr fontId="18"/>
  </si>
  <si>
    <t>神経・精神障害、男性機能低下（ヒト）</t>
    <rPh sb="0" eb="2">
      <t>シンケイ</t>
    </rPh>
    <rPh sb="3" eb="5">
      <t>セイシン</t>
    </rPh>
    <rPh sb="5" eb="7">
      <t>ショウガイ</t>
    </rPh>
    <rPh sb="8" eb="10">
      <t>ダンセイ</t>
    </rPh>
    <rPh sb="10" eb="12">
      <t>キノウ</t>
    </rPh>
    <rPh sb="12" eb="14">
      <t>テイカ</t>
    </rPh>
    <phoneticPr fontId="18"/>
  </si>
  <si>
    <t>区分1 (神経系、呼吸器)</t>
  </si>
  <si>
    <t>129℃</t>
  </si>
  <si>
    <t>MnN2O6</t>
  </si>
  <si>
    <t>manganese dinitrate</t>
    <phoneticPr fontId="18"/>
  </si>
  <si>
    <t>硝酸マンガン(Ⅱ)</t>
    <phoneticPr fontId="18"/>
  </si>
  <si>
    <t>10377-66-9</t>
    <phoneticPr fontId="18"/>
  </si>
  <si>
    <t>染色工業、医薬品、塩化物合成の触媒、塗料乾燥剤、化学肥料の合成促進剤、試薬、ガラス、軽合金用フラックス、印刷インキの乾燥剤、乾電池マンガン、ゼオライト、窯業用顔料</t>
    <phoneticPr fontId="18"/>
  </si>
  <si>
    <t>奇形、発育不良（ラット、マウス）</t>
    <rPh sb="0" eb="2">
      <t>キケイ</t>
    </rPh>
    <rPh sb="3" eb="5">
      <t>ハツイク</t>
    </rPh>
    <rPh sb="5" eb="7">
      <t>フリョウ</t>
    </rPh>
    <phoneticPr fontId="18"/>
  </si>
  <si>
    <t>肺炎、振戦、精神障害（ヒト）</t>
    <rPh sb="0" eb="2">
      <t>ハイエン</t>
    </rPh>
    <rPh sb="3" eb="4">
      <t>オサム</t>
    </rPh>
    <phoneticPr fontId="18"/>
  </si>
  <si>
    <t>LD50：331-642 mg/kg（ラット）</t>
    <phoneticPr fontId="18"/>
  </si>
  <si>
    <t>2.977</t>
  </si>
  <si>
    <t>1190℃、1190℃</t>
  </si>
  <si>
    <t>650℃、652℃</t>
    <phoneticPr fontId="18"/>
  </si>
  <si>
    <t>Cl2Mn</t>
  </si>
  <si>
    <t>manganese dichloride</t>
    <phoneticPr fontId="18"/>
  </si>
  <si>
    <t>塩化マンガン(Ⅱ)</t>
    <phoneticPr fontId="18"/>
  </si>
  <si>
    <t>7773-01-5</t>
    <phoneticPr fontId="18"/>
  </si>
  <si>
    <t>330(2002)</t>
    <phoneticPr fontId="18"/>
  </si>
  <si>
    <t>1300（広島県2005）</t>
    <phoneticPr fontId="18"/>
  </si>
  <si>
    <t>1832（名古屋市2004）</t>
    <phoneticPr fontId="18"/>
  </si>
  <si>
    <t>60（全国2004）</t>
    <phoneticPr fontId="18"/>
  </si>
  <si>
    <t>360（全国2004）</t>
    <phoneticPr fontId="18"/>
  </si>
  <si>
    <t>manganese and its compounds</t>
  </si>
  <si>
    <t>マンガン及びその化合物</t>
  </si>
  <si>
    <t>-</t>
  </si>
  <si>
    <t>1.5(1999）</t>
    <phoneticPr fontId="18"/>
  </si>
  <si>
    <t>5(1999)</t>
    <phoneticPr fontId="18"/>
  </si>
  <si>
    <t>8(1999)</t>
    <phoneticPr fontId="18"/>
  </si>
  <si>
    <t>44(1997)</t>
    <phoneticPr fontId="18"/>
  </si>
  <si>
    <t>230(1999)</t>
    <phoneticPr fontId="18"/>
  </si>
  <si>
    <t>8.7(1999)</t>
    <phoneticPr fontId="18"/>
  </si>
  <si>
    <t>2（全国1999）</t>
    <phoneticPr fontId="18"/>
  </si>
  <si>
    <t>12（全国1999）</t>
    <phoneticPr fontId="18"/>
  </si>
  <si>
    <t>8（全国1999）</t>
    <rPh sb="2" eb="4">
      <t>ゼンコク</t>
    </rPh>
    <phoneticPr fontId="18"/>
  </si>
  <si>
    <t>44（全国1997）</t>
    <rPh sb="3" eb="5">
      <t>ゼンコク</t>
    </rPh>
    <phoneticPr fontId="18"/>
  </si>
  <si>
    <t>1.5（全国1999）</t>
    <rPh sb="4" eb="6">
      <t>ゼンコク</t>
    </rPh>
    <phoneticPr fontId="18"/>
  </si>
  <si>
    <t>230（千葉、札幌1998）</t>
    <rPh sb="4" eb="6">
      <t>チバ</t>
    </rPh>
    <rPh sb="7" eb="9">
      <t>サッポロ</t>
    </rPh>
    <phoneticPr fontId="18"/>
  </si>
  <si>
    <t>8.7（全国1999）</t>
    <rPh sb="4" eb="6">
      <t>ゼンコク</t>
    </rPh>
    <phoneticPr fontId="18"/>
  </si>
  <si>
    <t>石炭酸系・尿素系・メラミン系合成樹脂原料、ポリアセタール樹脂原料、界面活性剤、農薬、消毒薬、その他一般防腐剤、有機合成原料等</t>
    <phoneticPr fontId="18"/>
  </si>
  <si>
    <t>なし（魚類、エビ類）</t>
    <rPh sb="3" eb="5">
      <t>ギョルイ</t>
    </rPh>
    <rPh sb="8" eb="9">
      <t>ルイ</t>
    </rPh>
    <phoneticPr fontId="18"/>
  </si>
  <si>
    <t>91 %(試験期間：2 週間、被験物質：100 mg/L、活性汚泥：30 mg/L)</t>
    <phoneticPr fontId="18"/>
  </si>
  <si>
    <t>洗浄な大気中での半減期＝19 時間、汚染された大気中での半減期はこの半分、直接光分解で半減期は6 時間</t>
    <phoneticPr fontId="18"/>
  </si>
  <si>
    <t>0.1（ヒト）</t>
    <phoneticPr fontId="18"/>
  </si>
  <si>
    <t>15（ラット）</t>
    <phoneticPr fontId="18"/>
  </si>
  <si>
    <t>粘膜変性（げっ歯類、サル）</t>
    <rPh sb="0" eb="2">
      <t>ネンマク</t>
    </rPh>
    <rPh sb="2" eb="4">
      <t>ヘンセイ</t>
    </rPh>
    <rPh sb="7" eb="9">
      <t>シルイ</t>
    </rPh>
    <phoneticPr fontId="18"/>
  </si>
  <si>
    <t>区分1（中枢神経系、呼吸器）</t>
  </si>
  <si>
    <t>LC50：480 ppm(4h)（ラット）（ガス）</t>
    <phoneticPr fontId="18"/>
  </si>
  <si>
    <t>LD50：270 mg/kg（ウサギ）</t>
    <phoneticPr fontId="18"/>
  </si>
  <si>
    <t>LD50：260 mg/kg（モルモット）、600-800 mg/kg（ラット）</t>
    <phoneticPr fontId="18"/>
  </si>
  <si>
    <t>55%、4.00×105 mg/L</t>
    <phoneticPr fontId="18"/>
  </si>
  <si>
    <t>文献なし</t>
    <rPh sb="0" eb="2">
      <t>ブンケン</t>
    </rPh>
    <phoneticPr fontId="18"/>
  </si>
  <si>
    <t>0.35</t>
    <phoneticPr fontId="18"/>
  </si>
  <si>
    <t>1.23（25℃,気体）</t>
    <phoneticPr fontId="18"/>
  </si>
  <si>
    <t>約2 Pa (20 ℃)、5,176～5,185 hPa (25℃)、 3886 mmHg (25℃)、3,890 mmHg at 25℃</t>
    <phoneticPr fontId="18"/>
  </si>
  <si>
    <t>0.815 (-20 ℃)</t>
    <phoneticPr fontId="18"/>
  </si>
  <si>
    <t>-19.5℃</t>
  </si>
  <si>
    <t>-92℃</t>
    <phoneticPr fontId="18"/>
  </si>
  <si>
    <t>CH2O</t>
  </si>
  <si>
    <t>formaldehyde</t>
  </si>
  <si>
    <t>ホルムアルデヒド</t>
    <phoneticPr fontId="18"/>
  </si>
  <si>
    <t>1巻、TOXNET</t>
    <rPh sb="1" eb="2">
      <t>カン</t>
    </rPh>
    <phoneticPr fontId="18"/>
  </si>
  <si>
    <t>50-00-0</t>
    <phoneticPr fontId="18"/>
  </si>
  <si>
    <t>18(2004)</t>
    <phoneticPr fontId="18"/>
  </si>
  <si>
    <t>1.5（全国1998）</t>
    <phoneticPr fontId="18"/>
  </si>
  <si>
    <t>0.11（大阪府2003）</t>
    <phoneticPr fontId="18"/>
  </si>
  <si>
    <t>&lt;0.044（三重県2005）</t>
    <phoneticPr fontId="18"/>
  </si>
  <si>
    <t>0.13（千葉県、和歌山県、2005）</t>
    <phoneticPr fontId="18"/>
  </si>
  <si>
    <t>ゴム・プラスチック製造における乳化重合剤・分散剤、金属や機械の切削・圧延油の乳化剤、業務用洗浄剤、繊維製造における洗浄剤、紡糸や紡績の際の潤滑油剤、染色の均染剤、顔料・塗料・インクの分散剤・乳化剤、農薬の展着剤</t>
    <phoneticPr fontId="18"/>
  </si>
  <si>
    <t>6.1（6EO）</t>
    <phoneticPr fontId="18"/>
  </si>
  <si>
    <t>ポリオキシエチレン＝ノニルフェニル＝エーテル：&lt;0.2（試験生物：コイ、試験期間：6 週間、試験濃度：2 mg/L）、&lt;1.4（試験生物：コイ、試験期間：6 週間、試験濃度：0.2 mg/L）　ポリオキシエチレン＝p-ノニルフェニルエーテル：9.09～16.0（試験生物：コイ、試験期間：6 週間、試験濃度：1.0 mg/L）、(7.6)～(12)（試験生物：コイ、試験期間：6 週間、試験濃度：0.1 mg/L）</t>
    <phoneticPr fontId="18"/>
  </si>
  <si>
    <t>ポリオキシエチレン＝ノニルフェニル＝エーテル：BOD 0%、UV-VIS※%、TOC 10.3%（試験期間：3 週間、被験物質濃度：30 mg/L、活性汚泥濃度：30 mg/L）（備考 ※：負の値）　ポリオキシエチレン＝p-ノニルフェニルエーテル：BOD 0%、UV-VIS※%、TOC 14.3%（試験期間：3 週間、被験物質濃度：30 mg/L、活性汚泥濃度：30 mg/L）</t>
    <phoneticPr fontId="18"/>
  </si>
  <si>
    <t>OH ラジカルとの反応で半減期：0.61 時間～6.1 時間</t>
    <phoneticPr fontId="18"/>
  </si>
  <si>
    <t>28（イヌ）</t>
    <phoneticPr fontId="18"/>
  </si>
  <si>
    <t>胎仔減少（ラット）</t>
    <rPh sb="2" eb="4">
      <t>ゲンショウ</t>
    </rPh>
    <phoneticPr fontId="18"/>
  </si>
  <si>
    <t>不明</t>
    <rPh sb="0" eb="2">
      <t>フメイ</t>
    </rPh>
    <phoneticPr fontId="18"/>
  </si>
  <si>
    <t>LD50：1,800～&gt; 10,000 mg/kg（ラット）エチレンオキシドの付加モル数により、毒性値が著しく異なる</t>
    <phoneticPr fontId="18"/>
  </si>
  <si>
    <t>LD50：1,300～4,300 mg/ kg (NPE9)（ラット）エチレンオキシドの付加モル数により、毒性値が著しく異なる</t>
    <phoneticPr fontId="18"/>
  </si>
  <si>
    <t>0.83 mg/L (25℃、計算値）</t>
    <rPh sb="15" eb="18">
      <t>ケイサンチ</t>
    </rPh>
    <phoneticPr fontId="18"/>
  </si>
  <si>
    <t>3.2</t>
    <phoneticPr fontId="18"/>
  </si>
  <si>
    <t>270.3(10EO)</t>
    <phoneticPr fontId="18"/>
  </si>
  <si>
    <t>510℃</t>
  </si>
  <si>
    <t>210℃</t>
  </si>
  <si>
    <t>660.87(10EO)</t>
    <phoneticPr fontId="18"/>
  </si>
  <si>
    <t>C15+2nH24+4nO1+n(n は酸化エチレンの付加モル数を示す。化管法においては酸化エチレンの付加モル数について規定されていない)</t>
    <phoneticPr fontId="18"/>
  </si>
  <si>
    <t>poly(oxyethylene) nonylphenyl ether</t>
  </si>
  <si>
    <t>ポリ(オキシエチレン)=ノニルフェニルエーテル</t>
  </si>
  <si>
    <t>5、7巻（追）、環境省</t>
    <rPh sb="3" eb="4">
      <t>カン</t>
    </rPh>
    <rPh sb="5" eb="6">
      <t>ツイ</t>
    </rPh>
    <rPh sb="8" eb="10">
      <t>カンキョウ</t>
    </rPh>
    <rPh sb="10" eb="11">
      <t>ショウ</t>
    </rPh>
    <phoneticPr fontId="18"/>
  </si>
  <si>
    <t>9016-45-9</t>
    <phoneticPr fontId="18"/>
  </si>
  <si>
    <t>シャンプー基剤，ライトデューティー洗剤基剤，ヘビーデューティー洗剤基剤</t>
    <phoneticPr fontId="18"/>
  </si>
  <si>
    <t>嘔吐・下痢、呼吸困難（ヒト）</t>
    <rPh sb="0" eb="2">
      <t>オウト</t>
    </rPh>
    <rPh sb="3" eb="5">
      <t>ゲリ</t>
    </rPh>
    <rPh sb="6" eb="8">
      <t>コキュウ</t>
    </rPh>
    <rPh sb="8" eb="10">
      <t>コンナン</t>
    </rPh>
    <phoneticPr fontId="18"/>
  </si>
  <si>
    <t>区分2（消化器系）</t>
  </si>
  <si>
    <t>LD50：1,600 mg/kg（ラット）</t>
    <phoneticPr fontId="18"/>
  </si>
  <si>
    <t>187mg/L (25℃) (推定値)</t>
    <phoneticPr fontId="18"/>
  </si>
  <si>
    <t>1.62 (推定値)</t>
    <phoneticPr fontId="18"/>
  </si>
  <si>
    <t xml:space="preserve">1.51E-15mmHg (25℃、推定値) </t>
    <phoneticPr fontId="18"/>
  </si>
  <si>
    <t>(C2H4O)nC12H26O4S.Na</t>
    <phoneticPr fontId="18"/>
  </si>
  <si>
    <t>sodium poly(oxyethylene) dodecyl ether sulfate</t>
  </si>
  <si>
    <t>ポリ(オキシエチレン)=ドデシルエーテル硫酸エステルナトリウム</t>
    <phoneticPr fontId="18"/>
  </si>
  <si>
    <t>9004-82-4</t>
    <phoneticPr fontId="18"/>
  </si>
  <si>
    <t>10(2004)</t>
    <phoneticPr fontId="18"/>
  </si>
  <si>
    <t>7.7（全国1998）</t>
    <phoneticPr fontId="18"/>
  </si>
  <si>
    <t>&lt;0.1（全国2004）</t>
    <phoneticPr fontId="18"/>
  </si>
  <si>
    <t>10（全国2004）</t>
    <phoneticPr fontId="18"/>
  </si>
  <si>
    <t>洗浄剤、分散剤、顔料・塗料添加剤、農薬用展着剤、農薬製剤の乳化剤、医薬品・化粧品の乳化剤</t>
    <phoneticPr fontId="18"/>
  </si>
  <si>
    <t>・ピークC(EO=9)：&lt;3（試験生物：コイ、試験期間：4 週間、試験濃度：0.2 mg/L）、&lt;18～&lt;31（試験生物：コイ、試験期間：4 週間、試験濃度：0.02 mg/L）（備考 定常状態におけるBCF はそれぞれ&lt;3、&lt;31 であった。・ピークB(EO=10)：&lt;3（試験生物：コイ、試験期間：4 週間、試験濃度：0.2 mg/L）、&lt;18～&lt;30（試験生物：コイ、試験期間：4 週間、試験濃度：0.02 mg/L）（備考 定常状態におけるBCF はそれぞれ&lt;3、&lt;30 であった。・ピークA(EO=11)：&lt;3（試験生物：コイ、試験期間：4 週間、試験濃度：0.2mg/L）、&lt;17～&lt;30（試験生物：コイ、試験期間：4 週間、試験濃度：0.02mg/L）（備考 定常状態におけるBCF はそれぞれ&lt;3、&lt;30 であった。）</t>
    <phoneticPr fontId="18"/>
  </si>
  <si>
    <t>(EO=７～１１（平均9）として)：BOD 22 %、TOC 28 %、HPLC 74 %（試験期間：4 週間、被験物質濃度：100 mg/L、活性汚泥濃度：30 mg/L）被験物質は試験液中で変化し、p－オクチルフェノキシポリエトキシ酢酸及びポリオキシエチレン－p－オクチルフェニルエーテルを生成し、残留した。</t>
    <phoneticPr fontId="18"/>
  </si>
  <si>
    <t>LD50：1,700 mg/kg（ラット）</t>
    <phoneticPr fontId="18"/>
  </si>
  <si>
    <t>自由に混和 (5～15EO、p-体)</t>
    <rPh sb="0" eb="2">
      <t>ジユウ</t>
    </rPh>
    <rPh sb="3" eb="5">
      <t>コンワ</t>
    </rPh>
    <rPh sb="16" eb="17">
      <t>カラダ</t>
    </rPh>
    <phoneticPr fontId="18"/>
  </si>
  <si>
    <t>&gt;3</t>
    <phoneticPr fontId="18"/>
  </si>
  <si>
    <t>25.1(9EO、気体、20℃)</t>
    <phoneticPr fontId="18"/>
  </si>
  <si>
    <t>&lt;1mmHg(25℃、10EO、p-体)</t>
    <rPh sb="18" eb="19">
      <t>カラダ</t>
    </rPh>
    <phoneticPr fontId="18"/>
  </si>
  <si>
    <t>1.0595 (25℃/4℃、5～15EO、p-体)</t>
    <phoneticPr fontId="18"/>
  </si>
  <si>
    <t>270℃(760 mmHg、10EO、p-体)</t>
    <rPh sb="21" eb="22">
      <t>カラダ</t>
    </rPh>
    <phoneticPr fontId="18"/>
  </si>
  <si>
    <t>-5℃(流動点、9EO、o-,m-,p-体混合物)、6℃(凝固点/融点、10EO、p-体)</t>
    <phoneticPr fontId="18"/>
  </si>
  <si>
    <t>602.8(9EO)、1968.4(40EO)(9EO は酸化エチレンの付加モル数が9 であることを意味する)</t>
    <phoneticPr fontId="18"/>
  </si>
  <si>
    <t>(C2H4O)nC14H22O (nは酸化エチレンの付加モル数を示す。化管法においては酸化エチレンの付加モル数について規定されていない)</t>
    <rPh sb="19" eb="21">
      <t>サンカ</t>
    </rPh>
    <rPh sb="26" eb="28">
      <t>フカ</t>
    </rPh>
    <rPh sb="30" eb="31">
      <t>カズ</t>
    </rPh>
    <rPh sb="32" eb="33">
      <t>シメ</t>
    </rPh>
    <rPh sb="35" eb="36">
      <t>カ</t>
    </rPh>
    <rPh sb="36" eb="37">
      <t>カン</t>
    </rPh>
    <rPh sb="37" eb="38">
      <t>ホウ</t>
    </rPh>
    <rPh sb="43" eb="45">
      <t>サンカ</t>
    </rPh>
    <rPh sb="50" eb="52">
      <t>フカ</t>
    </rPh>
    <rPh sb="54" eb="55">
      <t>カズ</t>
    </rPh>
    <rPh sb="59" eb="61">
      <t>キテイ</t>
    </rPh>
    <phoneticPr fontId="18"/>
  </si>
  <si>
    <t>poly(oxyethylene) octylphenyl ether</t>
  </si>
  <si>
    <t>ポリ(オキシエチレン)=オクチルフェニルエーテル</t>
  </si>
  <si>
    <t>2巻、6巻（追）、USEPA</t>
    <rPh sb="1" eb="2">
      <t>カン</t>
    </rPh>
    <rPh sb="4" eb="5">
      <t>カン</t>
    </rPh>
    <rPh sb="6" eb="7">
      <t>ツイ</t>
    </rPh>
    <phoneticPr fontId="18"/>
  </si>
  <si>
    <t>9036-19-5</t>
    <phoneticPr fontId="18"/>
  </si>
  <si>
    <t>7.3(2003)</t>
    <phoneticPr fontId="18"/>
  </si>
  <si>
    <t>&lt;0.78（C12～C15：川崎市、大阪市、2006）</t>
    <phoneticPr fontId="18"/>
  </si>
  <si>
    <t>&lt;0.78（C12～C15：川崎市、新潟県、大阪市、2006）</t>
    <phoneticPr fontId="18"/>
  </si>
  <si>
    <t>&lt;0.264（C12(EO2～14)：全国 2005）</t>
    <phoneticPr fontId="18"/>
  </si>
  <si>
    <t>0.68（C12(EO2～14)：全国 2005）</t>
    <phoneticPr fontId="18"/>
  </si>
  <si>
    <t>洗剤、化粧品のクリーム、ローション乳化剤、農薬補助剤、医薬品乳化剤・分散剤</t>
    <phoneticPr fontId="18"/>
  </si>
  <si>
    <t>310(C12EO4、試験生物：コイ、試験期間：72 時間)、220(C12EO8、試験生物：コイ、試験期間：72 時間)、4.3(C12EO16、試験生物：コイ、試験期間：72 時間)</t>
    <phoneticPr fontId="18"/>
  </si>
  <si>
    <t>C12EO40：BOD 74%、TOC 44%、UV-VIS 62%（試験期間：4 週間、被験物質濃度：100 mg/L、活性汚泥濃度：30 mg/L）</t>
    <phoneticPr fontId="18"/>
  </si>
  <si>
    <t>OH ラジカルとの反応で半減期：0.40～4.0 時間</t>
    <phoneticPr fontId="18"/>
  </si>
  <si>
    <t>&gt;10,000 mg/L(C12EO40)</t>
  </si>
  <si>
    <t>3.45(C10EO8)、4.53(C12EO8)、5.61(C14EO8)、5.91(C14EO14)、5.01(C14EO14)</t>
    <phoneticPr fontId="18"/>
  </si>
  <si>
    <t>25.64（気体、25℃）</t>
    <phoneticPr fontId="18"/>
  </si>
  <si>
    <t>&lt;0.1mmHg(20℃、組成不明)</t>
    <phoneticPr fontId="18"/>
  </si>
  <si>
    <t>182℃(C12EO4)1)、186℃(C12EO5)1)、230℃(C12EO6)、283℃(C12EO9)、183℃(C14EO4)、193℃(C16EO4)、214℃(C18EO4)</t>
  </si>
  <si>
    <t>16 ℃ (C12EO3)、25 ℃ (C14EO3)、32 ℃(C16EO3)、42℃(C18EO3)、26℃(C12EO6)、35℃(C14EO6)、37℃(C16EO6)</t>
    <phoneticPr fontId="18"/>
  </si>
  <si>
    <t>Cm+2nH2+2m+4nO1+n</t>
    <phoneticPr fontId="18"/>
  </si>
  <si>
    <t>poly(oxyethylene) alkyl ether (alkyl C=12-15)</t>
  </si>
  <si>
    <t>ポリ（オキシエチレン)=アルキルエーテル（アルキル基の炭素数が12から15までのもの及びその混合物に限る）</t>
    <phoneticPr fontId="18"/>
  </si>
  <si>
    <t>8巻（追）</t>
    <rPh sb="1" eb="2">
      <t>カン</t>
    </rPh>
    <rPh sb="3" eb="4">
      <t>ツイ</t>
    </rPh>
    <phoneticPr fontId="18"/>
  </si>
  <si>
    <t>9002-92-0他</t>
    <rPh sb="9" eb="10">
      <t>ホカ</t>
    </rPh>
    <phoneticPr fontId="18"/>
  </si>
  <si>
    <t>絶縁油、熱媒体、染料、インキ</t>
    <phoneticPr fontId="18"/>
  </si>
  <si>
    <t>生殖能低下、発育異常（ヒト）</t>
    <rPh sb="0" eb="2">
      <t>セイショク</t>
    </rPh>
    <rPh sb="2" eb="3">
      <t>ノウ</t>
    </rPh>
    <rPh sb="3" eb="5">
      <t>テイカ</t>
    </rPh>
    <rPh sb="6" eb="8">
      <t>ハツイク</t>
    </rPh>
    <rPh sb="8" eb="10">
      <t>イジョウ</t>
    </rPh>
    <phoneticPr fontId="18"/>
  </si>
  <si>
    <t>肝・皮膚・眼障害、免疫低下（ヒト）</t>
    <rPh sb="0" eb="1">
      <t>カン</t>
    </rPh>
    <rPh sb="2" eb="4">
      <t>ヒフ</t>
    </rPh>
    <rPh sb="5" eb="6">
      <t>メ</t>
    </rPh>
    <rPh sb="6" eb="8">
      <t>ショウガイ</t>
    </rPh>
    <rPh sb="9" eb="11">
      <t>メンエキ</t>
    </rPh>
    <rPh sb="11" eb="13">
      <t>テイカ</t>
    </rPh>
    <phoneticPr fontId="18"/>
  </si>
  <si>
    <t>区分1（肝臓、皮膚、免疫系）</t>
  </si>
  <si>
    <t>区分3(気道刺激性)</t>
  </si>
  <si>
    <t>LD50：800mg/kg （ウサギ）</t>
    <phoneticPr fontId="18"/>
  </si>
  <si>
    <t>LD50：1057mg/kg（ラット）</t>
    <phoneticPr fontId="18"/>
  </si>
  <si>
    <t>0.240mg/L (25℃)、0.0430mg/L (20℃)</t>
    <phoneticPr fontId="18"/>
  </si>
  <si>
    <t xml:space="preserve">log Kow = 4.11、log Pow = 6.30 (推定値）、6.50 (測定値）、7.1 </t>
    <phoneticPr fontId="18"/>
  </si>
  <si>
    <t xml:space="preserve"> 1.44 (30℃） </t>
    <phoneticPr fontId="18"/>
  </si>
  <si>
    <t>340-375℃</t>
  </si>
  <si>
    <t>233-253℃</t>
    <phoneticPr fontId="18"/>
  </si>
  <si>
    <t>291.98～360.86</t>
    <phoneticPr fontId="18"/>
  </si>
  <si>
    <t>C12H10-nCln</t>
    <phoneticPr fontId="18"/>
  </si>
  <si>
    <t>polychlorinated biphenyls; PCBs</t>
  </si>
  <si>
    <t>塩素化ビフェニル（ポリ塩化ビフェニル）（ＰＣＢ）</t>
    <phoneticPr fontId="18"/>
  </si>
  <si>
    <t>厚労省、TOXNET、HSDB</t>
    <rPh sb="0" eb="3">
      <t>コウロウショウ</t>
    </rPh>
    <phoneticPr fontId="18"/>
  </si>
  <si>
    <t>1336-36-3</t>
    <phoneticPr fontId="18"/>
  </si>
  <si>
    <t>防カビ剤、難燃剤、防錆塗料</t>
    <phoneticPr fontId="18"/>
  </si>
  <si>
    <t>LD50：3800mg/kg（ラット）</t>
    <phoneticPr fontId="18"/>
  </si>
  <si>
    <t>約822 mg/L (25℃)</t>
    <phoneticPr fontId="18"/>
  </si>
  <si>
    <t>約8.9 (25℃)</t>
    <phoneticPr fontId="18"/>
  </si>
  <si>
    <t>0.69897</t>
    <phoneticPr fontId="18"/>
  </si>
  <si>
    <t>約0.714(25℃)</t>
    <phoneticPr fontId="18"/>
  </si>
  <si>
    <t>1367.5～1482.5℃</t>
    <phoneticPr fontId="18"/>
  </si>
  <si>
    <t>Ba(BO2)2</t>
  </si>
  <si>
    <t>barium metaborate</t>
    <phoneticPr fontId="18"/>
  </si>
  <si>
    <t>メタほう酸バリウム</t>
  </si>
  <si>
    <t>14巻</t>
    <rPh sb="2" eb="3">
      <t>カン</t>
    </rPh>
    <phoneticPr fontId="18"/>
  </si>
  <si>
    <t>13701-59-2</t>
    <phoneticPr fontId="18"/>
  </si>
  <si>
    <t>酸化漂白、洗浄消毒（殺菌）、染色助剤、化粧品</t>
    <phoneticPr fontId="18"/>
  </si>
  <si>
    <t>奇形（ラット）</t>
    <rPh sb="0" eb="2">
      <t>キケイ</t>
    </rPh>
    <phoneticPr fontId="18"/>
  </si>
  <si>
    <t>粘膜刺激（ラット）</t>
    <rPh sb="0" eb="2">
      <t>ネンマク</t>
    </rPh>
    <rPh sb="2" eb="4">
      <t>シゲキ</t>
    </rPh>
    <phoneticPr fontId="18"/>
  </si>
  <si>
    <t>LC50：&gt;0.074 mg/L（ラット）</t>
    <phoneticPr fontId="18"/>
  </si>
  <si>
    <t>LD50：&gt;2000 mg/kg（ウサギ）</t>
    <phoneticPr fontId="18"/>
  </si>
  <si>
    <t>LD50：1,200 mg/kg（ラット）</t>
    <phoneticPr fontId="18"/>
  </si>
  <si>
    <t>60℃(分解)</t>
    <phoneticPr fontId="18"/>
  </si>
  <si>
    <t>NaBO3</t>
  </si>
  <si>
    <t>sodium perborate</t>
    <phoneticPr fontId="18"/>
  </si>
  <si>
    <t>過ほう酸ナトリウム</t>
  </si>
  <si>
    <t>7632-04-4</t>
    <phoneticPr fontId="18"/>
  </si>
  <si>
    <t>ゴキブリ駆除用のほう酸団子に使用されている2)。他の用途としてはガラス、医薬品（防腐消毒薬、あん法）、ほうろう、ニッケルメッキ添加、コンデンサ、防火剤、防腐剤、染料製造、殺虫剤、顔料、融剤、触媒、ほう酸塩類の製造、人造宝石、化粧品、写真薬、皮革工業用（仕上げ）、陶器用（釉薬）、高級セメント、ろうそくの芯、防火原料、エナメル、ペイント、チック、石けん、繊維工業用</t>
    <phoneticPr fontId="18"/>
  </si>
  <si>
    <t>受胎性・胎仔減少、奇形（マウス、ラット、ウサギ）</t>
    <rPh sb="0" eb="2">
      <t>ジュタイ</t>
    </rPh>
    <rPh sb="2" eb="3">
      <t>セイ</t>
    </rPh>
    <rPh sb="4" eb="6">
      <t>タイシ</t>
    </rPh>
    <rPh sb="6" eb="8">
      <t>ゲンショウ</t>
    </rPh>
    <rPh sb="9" eb="11">
      <t>キケイ</t>
    </rPh>
    <phoneticPr fontId="18"/>
  </si>
  <si>
    <t>精巣萎縮、血球減少（マウス、ラット）</t>
    <rPh sb="0" eb="2">
      <t>セイソウ</t>
    </rPh>
    <rPh sb="2" eb="4">
      <t>イシュク</t>
    </rPh>
    <rPh sb="5" eb="7">
      <t>ケッキュウ</t>
    </rPh>
    <rPh sb="7" eb="9">
      <t>ゲンショウ</t>
    </rPh>
    <phoneticPr fontId="18"/>
  </si>
  <si>
    <t>粘膜刺激、胃腸障害、痙攣（ヒト）</t>
    <rPh sb="0" eb="2">
      <t>ネンマク</t>
    </rPh>
    <rPh sb="2" eb="4">
      <t>シゲキ</t>
    </rPh>
    <rPh sb="5" eb="7">
      <t>イチョウ</t>
    </rPh>
    <rPh sb="7" eb="9">
      <t>ショウガイ</t>
    </rPh>
    <rPh sb="10" eb="12">
      <t>ケイレン</t>
    </rPh>
    <phoneticPr fontId="18"/>
  </si>
  <si>
    <t>区分1（消化管、中枢神経系）、区分3（気道刺激性）</t>
  </si>
  <si>
    <t>LCLo：28 mg/m3/4h（ラット）</t>
    <phoneticPr fontId="18"/>
  </si>
  <si>
    <t>LDLo：214 mg/kg（ヒト）</t>
    <phoneticPr fontId="18"/>
  </si>
  <si>
    <t>pKa1=9.27(20℃)、pKa2&gt;14 (20℃)、9.42 8)、9.15(25℃)、8.94(20℃)</t>
    <phoneticPr fontId="18"/>
  </si>
  <si>
    <t>-0.757(25℃)、-1.09 (22℃、pH7.5)、0.175(kow)</t>
    <phoneticPr fontId="18"/>
  </si>
  <si>
    <t>1.5 、1.48、1.5172、1.435</t>
    <phoneticPr fontId="18"/>
  </si>
  <si>
    <t>170.9℃、～171℃、171℃、&gt;1000℃</t>
    <phoneticPr fontId="18"/>
  </si>
  <si>
    <t>B(OH)3</t>
  </si>
  <si>
    <t>boric acid</t>
    <phoneticPr fontId="18"/>
  </si>
  <si>
    <t>ほう酸</t>
  </si>
  <si>
    <t>10043-35-3</t>
    <phoneticPr fontId="18"/>
  </si>
  <si>
    <t>触媒、半導体製造用（ドーピング用）、光ファイバー製造用</t>
    <phoneticPr fontId="18"/>
  </si>
  <si>
    <t>呼吸障害（モルモット）、腎障害（ラット）</t>
    <rPh sb="0" eb="2">
      <t>コキュウ</t>
    </rPh>
    <rPh sb="2" eb="4">
      <t>ショウガイ</t>
    </rPh>
    <rPh sb="12" eb="15">
      <t>ジンショウガイ</t>
    </rPh>
    <phoneticPr fontId="18"/>
  </si>
  <si>
    <t>区分1（呼吸器、腎臓、骨）</t>
  </si>
  <si>
    <t>区分2（呼吸器、心血管系）</t>
  </si>
  <si>
    <t>LC50：1,180 mg/m3 (4hr)（ラット）</t>
    <phoneticPr fontId="18"/>
  </si>
  <si>
    <t>0.22 (0℃)</t>
    <phoneticPr fontId="18"/>
  </si>
  <si>
    <t>0.002772</t>
  </si>
  <si>
    <t>-99.9℃、-127.1℃、-100.4℃、-101℃</t>
  </si>
  <si>
    <t>-126.8℃、-127.1℃</t>
    <phoneticPr fontId="18"/>
  </si>
  <si>
    <t>BF3</t>
  </si>
  <si>
    <t>boron trifluoride</t>
    <phoneticPr fontId="18"/>
  </si>
  <si>
    <t>三ふっ化ほう素</t>
  </si>
  <si>
    <t>7637-07-2</t>
    <phoneticPr fontId="18"/>
  </si>
  <si>
    <t>エピタキシャルシリコンやドープした酸化シリコンのデポジション、イオン注入のためのP型ドーパント。半導体用以外ではオレフィン重合触媒、還元剤、ロケット推進薬の火焔促進薬</t>
    <phoneticPr fontId="18"/>
  </si>
  <si>
    <t>0.00022（ラット）</t>
    <phoneticPr fontId="18"/>
  </si>
  <si>
    <t>精子異常（マウス）</t>
    <rPh sb="0" eb="2">
      <t>セイシ</t>
    </rPh>
    <rPh sb="2" eb="4">
      <t>イジョウ</t>
    </rPh>
    <phoneticPr fontId="18"/>
  </si>
  <si>
    <t>粘膜炎症（ラット）</t>
    <rPh sb="0" eb="2">
      <t>ネンマク</t>
    </rPh>
    <rPh sb="2" eb="4">
      <t>エンショウ</t>
    </rPh>
    <phoneticPr fontId="18"/>
  </si>
  <si>
    <t>肺水腫（ヒト）、神経障害（種不明）</t>
    <rPh sb="0" eb="3">
      <t>ハイスイシュ</t>
    </rPh>
    <rPh sb="8" eb="10">
      <t>シンケイ</t>
    </rPh>
    <rPh sb="10" eb="12">
      <t>ショウガイ</t>
    </rPh>
    <rPh sb="13" eb="14">
      <t>シュ</t>
    </rPh>
    <rPh sb="14" eb="16">
      <t>フメイ</t>
    </rPh>
    <phoneticPr fontId="18"/>
  </si>
  <si>
    <t>区分1（呼吸器系、神経系）</t>
  </si>
  <si>
    <t>区分1（呼吸器系）</t>
  </si>
  <si>
    <t>区分1A-1C</t>
  </si>
  <si>
    <t>LC50：40 ppm（45 mg/m3 )(4hr)（ラット）</t>
    <phoneticPr fontId="18"/>
  </si>
  <si>
    <t>水素とホウ素に分解</t>
    <rPh sb="7" eb="9">
      <t>ブンカイ</t>
    </rPh>
    <phoneticPr fontId="18"/>
  </si>
  <si>
    <t>1.13（25℃）</t>
    <phoneticPr fontId="18"/>
  </si>
  <si>
    <t xml:space="preserve"> 0.210（15℃） </t>
    <phoneticPr fontId="18"/>
  </si>
  <si>
    <t>－92.5℃</t>
  </si>
  <si>
    <t>－165℃</t>
  </si>
  <si>
    <t>B2H6</t>
  </si>
  <si>
    <t>diborane</t>
    <phoneticPr fontId="18"/>
  </si>
  <si>
    <t>ジボラン（ほう素化合物）</t>
    <rPh sb="7" eb="8">
      <t>ソ</t>
    </rPh>
    <rPh sb="8" eb="11">
      <t>カゴウブツ</t>
    </rPh>
    <phoneticPr fontId="18"/>
  </si>
  <si>
    <t>8巻</t>
    <rPh sb="1" eb="2">
      <t>カン</t>
    </rPh>
    <phoneticPr fontId="18"/>
  </si>
  <si>
    <t>19287-45-7</t>
    <phoneticPr fontId="18"/>
  </si>
  <si>
    <t>ほう素はガラス繊維の原料、特殊ガラス、陶磁器のうわ薬、化学反応の触媒、接着剤、目薬、殺虫剤、防虫剤、原子力発電所の制御棒</t>
    <phoneticPr fontId="18"/>
  </si>
  <si>
    <t>妊孕性低下、精子減少（ラット）</t>
    <rPh sb="0" eb="1">
      <t>ニン</t>
    </rPh>
    <rPh sb="1" eb="2">
      <t>ハラ</t>
    </rPh>
    <rPh sb="2" eb="3">
      <t>セイ</t>
    </rPh>
    <rPh sb="3" eb="5">
      <t>テイカ</t>
    </rPh>
    <rPh sb="6" eb="8">
      <t>セイシ</t>
    </rPh>
    <rPh sb="8" eb="10">
      <t>ゲンショウ</t>
    </rPh>
    <phoneticPr fontId="18"/>
  </si>
  <si>
    <t>LD50：310 mg/kg（イヌ）、LD50：650 mg/kg（ラット）</t>
    <phoneticPr fontId="18"/>
  </si>
  <si>
    <t>0.44(気体、25℃)</t>
    <phoneticPr fontId="18"/>
  </si>
  <si>
    <t>0.0119mmHg(2,140℃)</t>
    <phoneticPr fontId="18"/>
  </si>
  <si>
    <t>2.34 、2.35</t>
    <phoneticPr fontId="18"/>
  </si>
  <si>
    <t>4,000℃、3,660℃</t>
  </si>
  <si>
    <t>2,077℃、2,300℃、2,190℃</t>
    <phoneticPr fontId="18"/>
  </si>
  <si>
    <t>B</t>
  </si>
  <si>
    <t>boron</t>
    <phoneticPr fontId="18"/>
  </si>
  <si>
    <t>ほう素</t>
  </si>
  <si>
    <t>7440-42-8</t>
    <phoneticPr fontId="18"/>
  </si>
  <si>
    <t>ほうろう鉄器、ガラス、陶磁器、金属ろう付、皮なめし、なっ染、防腐剤、医薬品、化粧品、熱処理剤、写真、顔料（ギネーグリーン）、なたねの増産用、乾燥剤用（ほう酸鉛、ほう酸マンガン）、過ほう酸塩原料、軟水硬化剤、防腐剤、不凍液原料、コンデンサ用化成原料</t>
    <phoneticPr fontId="18"/>
  </si>
  <si>
    <t>不妊、奇形（マウス、ラット、ウサギ）</t>
    <rPh sb="0" eb="2">
      <t>フニン</t>
    </rPh>
    <rPh sb="3" eb="5">
      <t>キケイ</t>
    </rPh>
    <phoneticPr fontId="18"/>
  </si>
  <si>
    <t>呼吸器障害（ヒト）、精巣萎縮（ラット）</t>
    <rPh sb="10" eb="12">
      <t>セイソウ</t>
    </rPh>
    <rPh sb="12" eb="14">
      <t>イシュク</t>
    </rPh>
    <phoneticPr fontId="18"/>
  </si>
  <si>
    <t>嘔吐、心・腎不全、痙攣（ヒト）</t>
    <rPh sb="0" eb="2">
      <t>オウト</t>
    </rPh>
    <rPh sb="3" eb="4">
      <t>ココロ</t>
    </rPh>
    <rPh sb="5" eb="8">
      <t>ジンフゼン</t>
    </rPh>
    <rPh sb="9" eb="11">
      <t>ケイレン</t>
    </rPh>
    <phoneticPr fontId="18"/>
  </si>
  <si>
    <t>区分1（呼吸器）、区分2（生殖器（男性））</t>
  </si>
  <si>
    <t>区分1（中枢神経系、消化管）、区分3（気道刺激性）</t>
  </si>
  <si>
    <t>LD50：2,660 mg/kg（ラット）</t>
    <phoneticPr fontId="18"/>
  </si>
  <si>
    <t>-1.53 (22℃、pH7.5)</t>
    <phoneticPr fontId="18"/>
  </si>
  <si>
    <t>ごくわずか (20℃)</t>
    <phoneticPr fontId="18"/>
  </si>
  <si>
    <t>2.4、2.367</t>
    <phoneticPr fontId="18"/>
  </si>
  <si>
    <t>1575℃</t>
  </si>
  <si>
    <t>743℃、741℃、&gt;1000℃</t>
    <phoneticPr fontId="18"/>
  </si>
  <si>
    <t>Na2B4O7</t>
  </si>
  <si>
    <t>sodium tetraborate</t>
    <phoneticPr fontId="18"/>
  </si>
  <si>
    <t>四ほう酸ナトリウム</t>
    <phoneticPr fontId="18"/>
  </si>
  <si>
    <t>1330-43-4</t>
    <phoneticPr fontId="18"/>
  </si>
  <si>
    <t>2.46、2.464、1.799(20℃)</t>
    <phoneticPr fontId="18"/>
  </si>
  <si>
    <t>1,434℃</t>
  </si>
  <si>
    <t>966℃、&gt;500℃</t>
    <phoneticPr fontId="18"/>
  </si>
  <si>
    <t>NaBO2</t>
  </si>
  <si>
    <t>Sodium metaborate</t>
    <phoneticPr fontId="18"/>
  </si>
  <si>
    <t>メタほう酸ナトリウム</t>
    <phoneticPr fontId="18"/>
  </si>
  <si>
    <t>7775-19-1</t>
    <phoneticPr fontId="18"/>
  </si>
  <si>
    <t>発光ダイオード素材・ホウ素化合物原料、ケイ素塩化学分析試薬</t>
    <phoneticPr fontId="18"/>
  </si>
  <si>
    <t>LD50：3,163 mg/kg（マウス）</t>
    <phoneticPr fontId="18"/>
  </si>
  <si>
    <t>ごくわずか</t>
    <phoneticPr fontId="18"/>
  </si>
  <si>
    <t>2.55、2.46(結晶)</t>
    <phoneticPr fontId="18"/>
  </si>
  <si>
    <t>～1860℃</t>
  </si>
  <si>
    <t>450℃、450℃(結晶)、&gt;400℃</t>
    <phoneticPr fontId="18"/>
  </si>
  <si>
    <t>B2O3</t>
  </si>
  <si>
    <t>boron oxide</t>
    <phoneticPr fontId="18"/>
  </si>
  <si>
    <t>三酸化二ほう素</t>
    <phoneticPr fontId="18"/>
  </si>
  <si>
    <t>14巻、TOXNET</t>
    <rPh sb="2" eb="3">
      <t>カン</t>
    </rPh>
    <phoneticPr fontId="18"/>
  </si>
  <si>
    <t>1303-86-2</t>
    <phoneticPr fontId="18"/>
  </si>
  <si>
    <t>0.14(2013)</t>
    <phoneticPr fontId="18"/>
  </si>
  <si>
    <t>4,200（全国 2013）</t>
    <phoneticPr fontId="18"/>
  </si>
  <si>
    <t>3900（全国 2013）</t>
    <phoneticPr fontId="18"/>
  </si>
  <si>
    <t>6,100（全国 2013）</t>
    <phoneticPr fontId="18"/>
  </si>
  <si>
    <t>130（全国 2012）</t>
    <phoneticPr fontId="18"/>
  </si>
  <si>
    <t>0.14（全国 2013）</t>
    <phoneticPr fontId="18"/>
  </si>
  <si>
    <t>&lt;3.2（試験生物：コイ、試験期間：4 週間、試験濃度：5 mg/L）、&lt;33（試験生物：コイ、試験期間：4 週間、試験濃度：0.5 mg/L）（備考：定常状態におけるBCF は試験濃度5 mg/L で&lt;3.2、0.5 mg/L で&lt;33）</t>
    <phoneticPr fontId="18"/>
  </si>
  <si>
    <t>boron compounds</t>
  </si>
  <si>
    <t>ほう素化合物</t>
  </si>
  <si>
    <t>0.012(1998)</t>
    <phoneticPr fontId="18"/>
  </si>
  <si>
    <t>0.005(1998)</t>
    <phoneticPr fontId="18"/>
  </si>
  <si>
    <t>0.00092(2001)</t>
    <phoneticPr fontId="18"/>
  </si>
  <si>
    <t>0.01(1998)</t>
    <phoneticPr fontId="18"/>
  </si>
  <si>
    <t>0.01(1999)</t>
    <phoneticPr fontId="18"/>
  </si>
  <si>
    <t>&lt; 0.01（全国1998）</t>
    <phoneticPr fontId="18"/>
  </si>
  <si>
    <t>&lt; 0.05（全国1998）</t>
    <rPh sb="7" eb="9">
      <t>ゼンコク</t>
    </rPh>
    <phoneticPr fontId="18"/>
  </si>
  <si>
    <t>0.00092（東京2001）</t>
    <rPh sb="8" eb="10">
      <t>トウキョウ</t>
    </rPh>
    <phoneticPr fontId="18"/>
  </si>
  <si>
    <t>0.012（全国1998）</t>
    <rPh sb="6" eb="8">
      <t>ゼンコク</t>
    </rPh>
    <phoneticPr fontId="18"/>
  </si>
  <si>
    <t>0.01（全国1999）</t>
    <rPh sb="5" eb="7">
      <t>ゼンコク</t>
    </rPh>
    <phoneticPr fontId="18"/>
  </si>
  <si>
    <t>木材保護材、植物成長調節剤、除草剤</t>
    <phoneticPr fontId="18"/>
  </si>
  <si>
    <t>39～198（試験生物：コイ、試験期間：8 週間、被験物質設定濃度：3 μg/L）、(45)～224（試験生物：コイ、試験期間：8 週間、被験物質設定濃度：0.3 μg/L）</t>
    <phoneticPr fontId="18"/>
  </si>
  <si>
    <t>BOD 1%、HPLC 0％（試験期間：4 週間、被験物質濃度：100 mg/L、活性汚泥濃度：30 mg/L）</t>
    <phoneticPr fontId="18"/>
  </si>
  <si>
    <t>OH ラジカルとの反応で半減期：9.7～97 日</t>
    <phoneticPr fontId="18"/>
  </si>
  <si>
    <t>嫌気的分解は遅いが、土壌中において嫌気的状態になると脱ハロゲン反応による分解速度が増す</t>
    <rPh sb="6" eb="7">
      <t>オソ</t>
    </rPh>
    <phoneticPr fontId="18"/>
  </si>
  <si>
    <t>肝・腎障害（ラット）</t>
    <rPh sb="0" eb="1">
      <t>カン</t>
    </rPh>
    <rPh sb="2" eb="3">
      <t>ジン</t>
    </rPh>
    <rPh sb="3" eb="5">
      <t>ショウガイ</t>
    </rPh>
    <phoneticPr fontId="18"/>
  </si>
  <si>
    <t>粘膜刺激、神経障害</t>
    <rPh sb="0" eb="2">
      <t>ネンマク</t>
    </rPh>
    <rPh sb="2" eb="4">
      <t>シゲキ</t>
    </rPh>
    <rPh sb="5" eb="7">
      <t>シンケイ</t>
    </rPh>
    <rPh sb="7" eb="9">
      <t>ショウガイ</t>
    </rPh>
    <phoneticPr fontId="18"/>
  </si>
  <si>
    <t>区分1（血液系、神経系、呼吸器、心臓、肝臓、腎臓）</t>
  </si>
  <si>
    <t>区分1（中枢神経系、心臓）、区分3（気道刺激性）</t>
  </si>
  <si>
    <t>LC50：60mg/kg、130mg/kg 4　40mg/kg（ウサギ）</t>
    <phoneticPr fontId="18"/>
  </si>
  <si>
    <t>LDLo：29 mg/kg（ヒト）、LDL0：401mg/kg （ヒト・男）、LD50：110mg/kg（ラット）</t>
    <rPh sb="36" eb="37">
      <t>オトコ</t>
    </rPh>
    <phoneticPr fontId="18"/>
  </si>
  <si>
    <t>14 mg/L (20℃)、80 mg/L</t>
    <phoneticPr fontId="18"/>
  </si>
  <si>
    <t>4.70±0.03 (25℃)、4.71±0.05 (25℃)</t>
    <phoneticPr fontId="18"/>
  </si>
  <si>
    <t>3.32 (pH=7.2)、5.12 (pH=1.4)、5.07、4.07、5.01</t>
    <phoneticPr fontId="18"/>
  </si>
  <si>
    <t>10.89（25℃,気体）</t>
    <phoneticPr fontId="18"/>
  </si>
  <si>
    <t>1.978(22℃)</t>
    <phoneticPr fontId="18"/>
  </si>
  <si>
    <t>310℃(分解)、309～310℃(分解)</t>
  </si>
  <si>
    <t>174℃、190～191℃、188℃、191℃</t>
    <phoneticPr fontId="18"/>
  </si>
  <si>
    <t>C6Cl5OH</t>
  </si>
  <si>
    <t>pentachlorophenol</t>
  </si>
  <si>
    <t>ペンタクロロフェノール</t>
    <phoneticPr fontId="18"/>
  </si>
  <si>
    <t>1巻、5巻（追）</t>
    <rPh sb="1" eb="2">
      <t>カン</t>
    </rPh>
    <rPh sb="4" eb="5">
      <t>カン</t>
    </rPh>
    <rPh sb="6" eb="7">
      <t>ツイ</t>
    </rPh>
    <phoneticPr fontId="18"/>
  </si>
  <si>
    <t>87-86-5</t>
    <phoneticPr fontId="18"/>
  </si>
  <si>
    <t>0.31(2004)</t>
    <phoneticPr fontId="18"/>
  </si>
  <si>
    <t>0.007（全国2004）</t>
    <phoneticPr fontId="18"/>
  </si>
  <si>
    <t>0.015（全国2004）</t>
    <phoneticPr fontId="18"/>
  </si>
  <si>
    <t>0.02（全国2004）</t>
    <phoneticPr fontId="18"/>
  </si>
  <si>
    <t>0.31（全国2004）</t>
    <phoneticPr fontId="18"/>
  </si>
  <si>
    <t>医薬品合成原料、保香剤、紫外線吸収剤</t>
    <phoneticPr fontId="18"/>
  </si>
  <si>
    <t>(3.4)～9.2（試験生物：コイ、試験期間：6 週間、被験物質濃度：0.3 mg/L）、(3.4)～(12)（試験生物：コイ、試験期間：6 週間、被験物質濃度：0.03 mg/L）</t>
    <phoneticPr fontId="18"/>
  </si>
  <si>
    <t>BOD 0%、GC 3%（試験期間:2 週間、被験物質濃度:100 mg/L、活性汚泥濃度：30 mg/L）</t>
    <phoneticPr fontId="18"/>
  </si>
  <si>
    <t>OH ラジカルとの反応で半減期：1.5 日～15 日</t>
    <phoneticPr fontId="18"/>
  </si>
  <si>
    <t>なし（ウサギ、ラット）</t>
    <phoneticPr fontId="18"/>
  </si>
  <si>
    <t>腎症、骨髄障害（ラット、マウス）</t>
    <rPh sb="0" eb="1">
      <t>ジン</t>
    </rPh>
    <rPh sb="1" eb="2">
      <t>ショウ</t>
    </rPh>
    <rPh sb="3" eb="5">
      <t>コツズイ</t>
    </rPh>
    <rPh sb="5" eb="7">
      <t>ショウガイ</t>
    </rPh>
    <phoneticPr fontId="18"/>
  </si>
  <si>
    <t>区分2 (肝臓、腎臓、血液系)</t>
  </si>
  <si>
    <t>LD50：3,535 mg/kg（ウサギ）</t>
    <phoneticPr fontId="18"/>
  </si>
  <si>
    <t>LD50：1,900 mg/kg（ラット）</t>
    <phoneticPr fontId="18"/>
  </si>
  <si>
    <t>137 mg/L (25℃)</t>
  </si>
  <si>
    <t>3.18</t>
    <phoneticPr fontId="18"/>
  </si>
  <si>
    <t>7.45(気体、25℃)</t>
    <phoneticPr fontId="18"/>
  </si>
  <si>
    <t>1.111(18℃)</t>
    <phoneticPr fontId="18"/>
  </si>
  <si>
    <t>305.4℃(760 mmHg)、305℃</t>
  </si>
  <si>
    <t>47.9℃(α)、26℃(β)、48.5℃、49～51℃</t>
    <phoneticPr fontId="18"/>
  </si>
  <si>
    <t>C13H10O</t>
  </si>
  <si>
    <t>benzophenone</t>
  </si>
  <si>
    <t>ベンゾフェノン</t>
  </si>
  <si>
    <t>6巻</t>
    <rPh sb="1" eb="2">
      <t>カン</t>
    </rPh>
    <phoneticPr fontId="18"/>
  </si>
  <si>
    <t>119-61-9</t>
    <phoneticPr fontId="18"/>
  </si>
  <si>
    <t>農薬(除草剤）</t>
    <phoneticPr fontId="18"/>
  </si>
  <si>
    <t>胎仔減少、筋骨格異常（種不明）</t>
    <rPh sb="0" eb="2">
      <t>タイシ</t>
    </rPh>
    <rPh sb="2" eb="4">
      <t>ゲンショウ</t>
    </rPh>
    <rPh sb="5" eb="6">
      <t>キン</t>
    </rPh>
    <rPh sb="6" eb="8">
      <t>コッカク</t>
    </rPh>
    <rPh sb="8" eb="10">
      <t>イジョウ</t>
    </rPh>
    <rPh sb="11" eb="12">
      <t>シュ</t>
    </rPh>
    <rPh sb="12" eb="14">
      <t>フメイ</t>
    </rPh>
    <phoneticPr fontId="18"/>
  </si>
  <si>
    <t>腎障害（種不明）</t>
    <rPh sb="0" eb="3">
      <t>ジンショウガイ</t>
    </rPh>
    <rPh sb="4" eb="5">
      <t>シュ</t>
    </rPh>
    <rPh sb="5" eb="7">
      <t>フメイ</t>
    </rPh>
    <phoneticPr fontId="18"/>
  </si>
  <si>
    <t>区分2（血液系 腎臓 ）</t>
  </si>
  <si>
    <t>0.004g/L (20℃)</t>
    <phoneticPr fontId="18"/>
  </si>
  <si>
    <t>3.23</t>
    <phoneticPr fontId="18"/>
  </si>
  <si>
    <t>4.8E-11mmHg(20℃)</t>
    <phoneticPr fontId="18"/>
  </si>
  <si>
    <t>1.32 to 1.34</t>
    <phoneticPr fontId="18"/>
  </si>
  <si>
    <t>352-455℃</t>
    <phoneticPr fontId="18"/>
  </si>
  <si>
    <t>134.8℃</t>
    <phoneticPr fontId="18"/>
  </si>
  <si>
    <t>C16H14N2O2S</t>
    <phoneticPr fontId="18"/>
  </si>
  <si>
    <t>2-(2-benzothiazolyloxy)-N-methylacetanilide; mefenacet</t>
  </si>
  <si>
    <t>2-(2-ベンゾチアゾリルオキシ)-N-メチルアセトアニリド（メフェナセット）</t>
    <phoneticPr fontId="18"/>
  </si>
  <si>
    <t>73250-68-7</t>
    <phoneticPr fontId="18"/>
  </si>
  <si>
    <t>水溶性塗料、エステル系耐熱性可塑剤原料、ポリアミドイミド原料、エポキシ樹脂硬化剤、接着剤、安定剤、繊維処理剤、界面活性剤、染料、顔料</t>
    <phoneticPr fontId="18"/>
  </si>
  <si>
    <t>0.0036（ラット）</t>
    <phoneticPr fontId="18"/>
  </si>
  <si>
    <t>アレルギー（ヒト、ラット）</t>
    <phoneticPr fontId="18"/>
  </si>
  <si>
    <t>眼・粘膜刺激</t>
    <rPh sb="0" eb="1">
      <t>メ</t>
    </rPh>
    <rPh sb="2" eb="4">
      <t>ネンマク</t>
    </rPh>
    <rPh sb="4" eb="6">
      <t>シゲキ</t>
    </rPh>
    <phoneticPr fontId="18"/>
  </si>
  <si>
    <t>区分1 （呼吸器、血液系・免疫系）</t>
  </si>
  <si>
    <t>TCL0：15 mg/m3 (24hr)（ラット）、LC50：&gt; 7.4 mg/L(4h)（ラット）（ミスト）</t>
    <phoneticPr fontId="18"/>
  </si>
  <si>
    <t>LD50：5,600 mg/kg（ラット）</t>
    <phoneticPr fontId="18"/>
  </si>
  <si>
    <t>LD50：2,730 mg/kg（ラット）</t>
    <phoneticPr fontId="18"/>
  </si>
  <si>
    <t>1.95</t>
  </si>
  <si>
    <t>7.86</t>
  </si>
  <si>
    <t>390℃</t>
  </si>
  <si>
    <t>161～163.5℃</t>
  </si>
  <si>
    <t>C9H4O5</t>
  </si>
  <si>
    <t>1,2,4-benzenetricarboxylic 1,2-anhydride</t>
  </si>
  <si>
    <t>1,2,4-ベンゼントリカルボン酸1,2-無水物</t>
  </si>
  <si>
    <t>7巻</t>
    <rPh sb="1" eb="2">
      <t>カン</t>
    </rPh>
    <phoneticPr fontId="18"/>
  </si>
  <si>
    <t>552-30-7</t>
    <phoneticPr fontId="18"/>
  </si>
  <si>
    <t>4(2000)</t>
    <phoneticPr fontId="18"/>
  </si>
  <si>
    <t>16（全国1986）</t>
    <rPh sb="3" eb="5">
      <t>ゼンコク</t>
    </rPh>
    <phoneticPr fontId="18"/>
  </si>
  <si>
    <t>12（全国1986）</t>
    <rPh sb="3" eb="5">
      <t>ゼンコク</t>
    </rPh>
    <phoneticPr fontId="18"/>
  </si>
  <si>
    <t>4（全国2000）</t>
    <rPh sb="2" eb="4">
      <t>ゼンコク</t>
    </rPh>
    <phoneticPr fontId="18"/>
  </si>
  <si>
    <t>純ベンゼンでは染料、合成ゴム、合成洗剤、有機顔料、有機ゴム薬品、医薬品、香料、合成繊維(ナイロン)、合成樹脂(ポリスチレン、フェノール、ポリエステル)、食品(コハク酸、ズルチン)、農薬(2,4-D、クロルピクリンなど)、可塑剤、写真薬品、爆薬(ピクリン酸)、防虫剤(パラジクロロベンゼン)、防腐剤(PCP)、絶縁油(PCD)、熱媒、溶剤級ベンゼンでは塗料、農薬、医薬品など一般溶剤、油脂、抽出剤、石油精製など、その他アルコール変性用</t>
    <phoneticPr fontId="18"/>
  </si>
  <si>
    <t>4.3(キンギョ)、30(淡水産藻類)、153～225(ミジンコ)</t>
    <phoneticPr fontId="18"/>
  </si>
  <si>
    <t>39～41％（試験期間：2 週間、被験物質：100mg/L、活性汚泥：30mg/L）</t>
    <phoneticPr fontId="18"/>
  </si>
  <si>
    <t>OH ラジカルとの反応で半減期は6.7～13.4日</t>
    <phoneticPr fontId="18"/>
  </si>
  <si>
    <t>嫌気的条件下での分解は早い。メタン発酵条件下では20 週間まで分解されず、40 週間後に72％に減少し120 週間後には99％分解</t>
    <phoneticPr fontId="18"/>
  </si>
  <si>
    <t>あり（詳細不明）</t>
    <rPh sb="3" eb="5">
      <t>ショウサイ</t>
    </rPh>
    <rPh sb="5" eb="7">
      <t>フメイ</t>
    </rPh>
    <phoneticPr fontId="18"/>
  </si>
  <si>
    <t>骨髄、神経障害（ヒト）</t>
    <rPh sb="0" eb="2">
      <t>コツズイ</t>
    </rPh>
    <rPh sb="3" eb="5">
      <t>シンケイ</t>
    </rPh>
    <rPh sb="5" eb="7">
      <t>ショウガイ</t>
    </rPh>
    <phoneticPr fontId="18"/>
  </si>
  <si>
    <t>肺障害、鎮静（ヒト）</t>
    <rPh sb="0" eb="1">
      <t>ハイ</t>
    </rPh>
    <rPh sb="1" eb="3">
      <t>ショウガイ</t>
    </rPh>
    <rPh sb="4" eb="6">
      <t>チンセイ</t>
    </rPh>
    <phoneticPr fontId="18"/>
  </si>
  <si>
    <t>区分1（中枢神経系、造血系）</t>
  </si>
  <si>
    <t>LC50：44.66mg/L(4h)（ラット）（蒸気）</t>
    <rPh sb="24" eb="26">
      <t>ジョウキ</t>
    </rPh>
    <phoneticPr fontId="18"/>
  </si>
  <si>
    <t>LD50：＞8200mg/kg （ラット））</t>
    <phoneticPr fontId="18"/>
  </si>
  <si>
    <t>LD50：1620mg/kg（ラット）</t>
    <phoneticPr fontId="18"/>
  </si>
  <si>
    <t>2.13</t>
  </si>
  <si>
    <t>3.25(気体、20℃)</t>
    <phoneticPr fontId="18"/>
  </si>
  <si>
    <t>94.8mmHg</t>
    <phoneticPr fontId="18"/>
  </si>
  <si>
    <t>0.8787(15/4℃)</t>
    <phoneticPr fontId="18"/>
  </si>
  <si>
    <t>80.1℃</t>
  </si>
  <si>
    <t>5.5℃</t>
    <phoneticPr fontId="18"/>
  </si>
  <si>
    <t>C6H6</t>
  </si>
  <si>
    <t>benzene</t>
  </si>
  <si>
    <t>ベンゼン</t>
  </si>
  <si>
    <t>2巻</t>
    <rPh sb="1" eb="2">
      <t>カン</t>
    </rPh>
    <phoneticPr fontId="18"/>
  </si>
  <si>
    <t>71-43-2</t>
    <phoneticPr fontId="18"/>
  </si>
  <si>
    <t>0.3(2000)</t>
    <phoneticPr fontId="18"/>
  </si>
  <si>
    <t>&lt;1(2011)</t>
    <phoneticPr fontId="18"/>
  </si>
  <si>
    <t>117(2004)</t>
    <phoneticPr fontId="18"/>
  </si>
  <si>
    <t>0.44(2012)</t>
    <phoneticPr fontId="18"/>
  </si>
  <si>
    <t>&lt;0.3（全国2000）</t>
    <phoneticPr fontId="18"/>
  </si>
  <si>
    <t>&lt;1（大阪府2011）</t>
    <phoneticPr fontId="18"/>
  </si>
  <si>
    <t>117（全国2004）</t>
    <phoneticPr fontId="18"/>
  </si>
  <si>
    <t>0.44（全国2012）</t>
    <phoneticPr fontId="18"/>
  </si>
  <si>
    <t>医薬品、石けん・洗剤用、食品用香料原料、染料</t>
    <phoneticPr fontId="18"/>
  </si>
  <si>
    <t>BOD 66%、TOC 98%、HPLC 100%（試験期間：2 週間、被験物質濃度：100 mg/L、活性汚泥濃度：30 mg/L）</t>
    <phoneticPr fontId="18"/>
  </si>
  <si>
    <t>OH ラジカルとの反応で半減期：4.9～49 時間、硝酸ラジカルとの反応で半減期：13 日</t>
    <phoneticPr fontId="18"/>
  </si>
  <si>
    <t>分解率：95%（試験期間：14 日、被験物質濃度：30 mgC/L、汚泥濃度：100 mgC/L、人工下水を用いた試験）</t>
    <rPh sb="0" eb="2">
      <t>ブンカイ</t>
    </rPh>
    <rPh sb="2" eb="3">
      <t>リツ</t>
    </rPh>
    <rPh sb="8" eb="10">
      <t>シケン</t>
    </rPh>
    <rPh sb="10" eb="12">
      <t>キカン</t>
    </rPh>
    <rPh sb="16" eb="17">
      <t>ヒ</t>
    </rPh>
    <rPh sb="18" eb="19">
      <t>ヒ</t>
    </rPh>
    <rPh sb="19" eb="20">
      <t>シルシ</t>
    </rPh>
    <rPh sb="20" eb="22">
      <t>ブッシツ</t>
    </rPh>
    <rPh sb="22" eb="24">
      <t>ノウド</t>
    </rPh>
    <rPh sb="34" eb="36">
      <t>オデイ</t>
    </rPh>
    <rPh sb="36" eb="38">
      <t>ノウド</t>
    </rPh>
    <rPh sb="49" eb="51">
      <t>ジンコウ</t>
    </rPh>
    <rPh sb="51" eb="53">
      <t>ゲスイ</t>
    </rPh>
    <rPh sb="54" eb="55">
      <t>モチ</t>
    </rPh>
    <rPh sb="57" eb="59">
      <t>シケン</t>
    </rPh>
    <phoneticPr fontId="18"/>
  </si>
  <si>
    <t>5.4（ラット）</t>
    <phoneticPr fontId="18"/>
  </si>
  <si>
    <t>143（ラット・マウス）</t>
    <phoneticPr fontId="18"/>
  </si>
  <si>
    <t>なし（マウス、ラット）</t>
    <phoneticPr fontId="18"/>
  </si>
  <si>
    <t>粘膜変性（マウス）、神経障害（ラット）</t>
    <rPh sb="0" eb="2">
      <t>ネンマク</t>
    </rPh>
    <rPh sb="2" eb="4">
      <t>ヘンセイ</t>
    </rPh>
    <rPh sb="10" eb="12">
      <t>シンケイ</t>
    </rPh>
    <rPh sb="12" eb="14">
      <t>ショウガイ</t>
    </rPh>
    <phoneticPr fontId="18"/>
  </si>
  <si>
    <t>皮膚炎、粘膜刺激</t>
    <rPh sb="0" eb="2">
      <t>ヒフ</t>
    </rPh>
    <rPh sb="2" eb="3">
      <t>エン</t>
    </rPh>
    <rPh sb="4" eb="6">
      <t>ネンマク</t>
    </rPh>
    <rPh sb="6" eb="8">
      <t>シゲキ</t>
    </rPh>
    <phoneticPr fontId="18"/>
  </si>
  <si>
    <t>区分2 （中枢神経系、血液系、肝臓、呼吸器</t>
  </si>
  <si>
    <t>区分2 （中枢神経系）、区分3 （気道刺激性、麻酔作用）</t>
  </si>
  <si>
    <t>LC：&gt;500 mg/m3（ラット）</t>
    <phoneticPr fontId="18"/>
  </si>
  <si>
    <t>LD50：&gt;1,250 mg/kg（ウサギ）</t>
    <phoneticPr fontId="18"/>
  </si>
  <si>
    <t>LD50：1500 mg/kg（ラット）</t>
    <phoneticPr fontId="18"/>
  </si>
  <si>
    <t>14.90 (25℃)</t>
  </si>
  <si>
    <t>1.48</t>
  </si>
  <si>
    <t>1.27mmHg(25℃)、1mmHg(26℃)</t>
    <phoneticPr fontId="18"/>
  </si>
  <si>
    <t>1.0401(25℃)</t>
    <phoneticPr fontId="18"/>
  </si>
  <si>
    <t>178.7℃、179℃</t>
  </si>
  <si>
    <t>-57.12℃、-56.5℃</t>
    <phoneticPr fontId="18"/>
  </si>
  <si>
    <t>C7H6O</t>
  </si>
  <si>
    <t>benzaldehyde</t>
  </si>
  <si>
    <t>ベンズアルデヒド</t>
  </si>
  <si>
    <t>100-52-7</t>
    <phoneticPr fontId="18"/>
  </si>
  <si>
    <t>0.00006（2005）</t>
    <phoneticPr fontId="18"/>
  </si>
  <si>
    <t>0.05（2001）</t>
    <phoneticPr fontId="18"/>
  </si>
  <si>
    <t>0.0081（1989）</t>
    <phoneticPr fontId="18"/>
  </si>
  <si>
    <t>&lt;0.001（全国2002）</t>
    <phoneticPr fontId="18"/>
  </si>
  <si>
    <t>&lt;0.001（全国2002～2003）</t>
    <phoneticPr fontId="18"/>
  </si>
  <si>
    <t>&lt;0.05（全国2001）</t>
    <phoneticPr fontId="18"/>
  </si>
  <si>
    <t>0.05（全国2001）</t>
    <phoneticPr fontId="18"/>
  </si>
  <si>
    <t>&lt;0.00006（全国 2005）</t>
    <phoneticPr fontId="18"/>
  </si>
  <si>
    <t>0.0081（全国1989）</t>
    <phoneticPr fontId="18"/>
  </si>
  <si>
    <t>染料、合成樹脂、香料、重合物生成防止剤</t>
    <phoneticPr fontId="18"/>
  </si>
  <si>
    <t>BOD(A) 70.9%、BOD(B) 72.9%、TOC(B) 93.8%、GC(B) 100%（試験期間：2 週間、被験物質濃度：100mg/L、活性汚泥濃度：30mg/L）</t>
    <phoneticPr fontId="18"/>
  </si>
  <si>
    <t>OH ラジカルとの反応で半減期：22～220 時間、オゾンとの反応で半減期：67～400 日、硝酸ラジカルとの反応で半減期：&gt;59 日</t>
    <phoneticPr fontId="18"/>
  </si>
  <si>
    <t>1.1（ラット、モルモット）</t>
    <phoneticPr fontId="18"/>
  </si>
  <si>
    <t>通常はない</t>
    <rPh sb="0" eb="2">
      <t>ツウジョウ</t>
    </rPh>
    <phoneticPr fontId="18"/>
  </si>
  <si>
    <t>神経障害（ヒト）、広範な臓器障害（ラット、マウス）</t>
    <rPh sb="0" eb="2">
      <t>シンケイ</t>
    </rPh>
    <rPh sb="2" eb="4">
      <t>ショウガイ</t>
    </rPh>
    <rPh sb="9" eb="11">
      <t>コウハン</t>
    </rPh>
    <rPh sb="12" eb="14">
      <t>ゾウキ</t>
    </rPh>
    <rPh sb="14" eb="16">
      <t>ショウガイ</t>
    </rPh>
    <phoneticPr fontId="18"/>
  </si>
  <si>
    <t>区分1（肝臓、神経系、呼吸器系）、区分2（心臓）</t>
  </si>
  <si>
    <t>LC50：740、780 mg/m3（2 hr）（ラット）</t>
    <phoneticPr fontId="18"/>
  </si>
  <si>
    <t>LDLo：10mL/kg（モルモット）</t>
    <phoneticPr fontId="18"/>
  </si>
  <si>
    <t>LD50：440-1230 mg/kg（ラット）</t>
    <phoneticPr fontId="18"/>
  </si>
  <si>
    <t>493 mg/L (20℃)、555 mg/L (30℃)</t>
    <phoneticPr fontId="18"/>
  </si>
  <si>
    <t>反応速度定数：1.28×10-5 1/sec(25℃、pH=7)で半減期：15 時間（pH を7 と仮定して計算）、反応速度定数：2.90×10-4 1/min(20℃、pH=7)で半減期：40 時間（pH を7 と仮定して計算）</t>
    <phoneticPr fontId="18"/>
  </si>
  <si>
    <t>2.30</t>
  </si>
  <si>
    <t>5.18(気体、25℃)</t>
    <phoneticPr fontId="18"/>
  </si>
  <si>
    <t>1.30mmHg(25℃)</t>
    <phoneticPr fontId="18"/>
  </si>
  <si>
    <t>1.1004(20℃)</t>
    <phoneticPr fontId="18"/>
  </si>
  <si>
    <t>179℃</t>
  </si>
  <si>
    <t>-45℃、-48～-43℃、-39.2℃</t>
    <phoneticPr fontId="18"/>
  </si>
  <si>
    <t>C7H7Cl</t>
  </si>
  <si>
    <t>benzyl chloride</t>
  </si>
  <si>
    <t>塩化ベンジル（ベンジル=クロリド）</t>
    <phoneticPr fontId="18"/>
  </si>
  <si>
    <t>100-44-7</t>
    <phoneticPr fontId="18"/>
  </si>
  <si>
    <t>&lt;0.004(2006)</t>
    <phoneticPr fontId="18"/>
  </si>
  <si>
    <t>&lt;0.004（全国2006）</t>
    <phoneticPr fontId="18"/>
  </si>
  <si>
    <t>紫外線吸収剤の原料、医薬品、農薬、染料、顔料</t>
    <phoneticPr fontId="18"/>
  </si>
  <si>
    <t>OH ラジカルとの反応で半減期：1.8～18 時間</t>
    <phoneticPr fontId="18"/>
  </si>
  <si>
    <t>0.091（ラット）</t>
    <phoneticPr fontId="18"/>
  </si>
  <si>
    <t>0.00048（ラット）</t>
    <phoneticPr fontId="18"/>
  </si>
  <si>
    <t>胎仔減少（ラット）、精巣異常（ウサギ）</t>
    <rPh sb="2" eb="4">
      <t>ゲンショウ</t>
    </rPh>
    <rPh sb="10" eb="12">
      <t>セイソウ</t>
    </rPh>
    <rPh sb="12" eb="14">
      <t>イジョウ</t>
    </rPh>
    <phoneticPr fontId="18"/>
  </si>
  <si>
    <t>呼吸器障害</t>
    <rPh sb="0" eb="3">
      <t>コキュウキ</t>
    </rPh>
    <rPh sb="3" eb="5">
      <t>ショウガイ</t>
    </rPh>
    <phoneticPr fontId="18"/>
  </si>
  <si>
    <t>嘔吐、粘膜刺激</t>
    <rPh sb="0" eb="2">
      <t>オウト</t>
    </rPh>
    <rPh sb="3" eb="5">
      <t>ネンマク</t>
    </rPh>
    <rPh sb="5" eb="7">
      <t>シゲキ</t>
    </rPh>
    <phoneticPr fontId="18"/>
  </si>
  <si>
    <t>区分1（吸入暴露：肝臓、腎臓、甲状腺、血液、呼吸器）</t>
  </si>
  <si>
    <t>区分3（麻酔作用、気道刺激性）</t>
  </si>
  <si>
    <t>LC50：150 mg/m3（2 hr、ラット）</t>
    <phoneticPr fontId="18"/>
  </si>
  <si>
    <t>LD50：4000mg/kg（ウサギ）</t>
    <phoneticPr fontId="18"/>
  </si>
  <si>
    <t>LD50：702-1590mg/kg（ラット）</t>
    <phoneticPr fontId="18"/>
  </si>
  <si>
    <t>0.25g/L(39℃) 、53.0mg/L(5℃)</t>
    <phoneticPr fontId="18"/>
  </si>
  <si>
    <t>半減期： 11 秒（25℃、pH7）</t>
  </si>
  <si>
    <t>2.92～4.1、3.9</t>
    <phoneticPr fontId="18"/>
  </si>
  <si>
    <t>2.6mmHg (25℃)、0.2mmHg (20℃)</t>
    <phoneticPr fontId="18"/>
  </si>
  <si>
    <t>1.3723(20℃)、1.38</t>
    <phoneticPr fontId="18"/>
  </si>
  <si>
    <t>221℃、220.8℃ (760 mmHg)、220.8℃、220.7℃</t>
  </si>
  <si>
    <t>-4.42℃、-5℃、-4.8℃</t>
    <phoneticPr fontId="18"/>
  </si>
  <si>
    <t>C7H5Cl3</t>
  </si>
  <si>
    <t>benzylidyne trichloride</t>
  </si>
  <si>
    <t>ベンジリジン=トリクロリド</t>
    <phoneticPr fontId="18"/>
  </si>
  <si>
    <t>12巻、TOXNET</t>
    <rPh sb="2" eb="3">
      <t>カン</t>
    </rPh>
    <phoneticPr fontId="18"/>
  </si>
  <si>
    <t>98-07-7</t>
    <phoneticPr fontId="18"/>
  </si>
  <si>
    <t>0.00012(2004)</t>
    <phoneticPr fontId="18"/>
  </si>
  <si>
    <t>0.037(2003)</t>
    <phoneticPr fontId="18"/>
  </si>
  <si>
    <t>0.14(2006)</t>
    <phoneticPr fontId="18"/>
  </si>
  <si>
    <t>0.047(2002)</t>
    <phoneticPr fontId="18"/>
  </si>
  <si>
    <t>0.00003(2004)</t>
    <phoneticPr fontId="18"/>
  </si>
  <si>
    <t>0.000082（川崎市、愛知県、大阪市、2005）</t>
    <phoneticPr fontId="18"/>
  </si>
  <si>
    <t>0.00080（全国2005）</t>
    <phoneticPr fontId="18"/>
  </si>
  <si>
    <t>0.011（愛知県、大阪市、2005）</t>
    <phoneticPr fontId="18"/>
  </si>
  <si>
    <t>0.013（全国2005）</t>
    <phoneticPr fontId="18"/>
  </si>
  <si>
    <t>0.095（大阪府2007）</t>
    <phoneticPr fontId="18"/>
  </si>
  <si>
    <t>0.012（全国2003）</t>
    <phoneticPr fontId="18"/>
  </si>
  <si>
    <t>0.00012（全国2004）</t>
    <phoneticPr fontId="18"/>
  </si>
  <si>
    <t>0.00003（全国2004）</t>
    <phoneticPr fontId="18"/>
  </si>
  <si>
    <t>半導体工業、金属メッキ、フォトマスク、写真工業、泡消火剤、医療機器</t>
    <phoneticPr fontId="18"/>
  </si>
  <si>
    <t>704 (粘土)、374 (Clay Loam)、1260(Sandy Loam)、571 (河川底質)</t>
    <phoneticPr fontId="18"/>
  </si>
  <si>
    <t>210～850（試験生物：コイ、試験期間：58 日間、試験濃度：20μg/L）、200～1500（試験生物：コイ、試験期間：58 日間、試験濃度：2μg/L）（備考：定常状態におけるBCF:720(試験濃度：20 μg/L)）、1124（可食部、試験生物：ブルーギル、試験期間：62 日間、試験濃度：86 μg/L）、4013（非可食部、試験生物：ブルーギル、試験期間：62 日間、試験濃度：86μg/L）、2796（全魚体、試験生物：ブルーギル、試験期間：62 日間、試験濃度：86μg/L）</t>
    <phoneticPr fontId="18"/>
  </si>
  <si>
    <t>BOD 0%、TOC 6%、LC-MS 3%（試験期間：4 週間、被験物質濃度：100mg/L、活性汚泥濃度：30 mg/L）</t>
    <phoneticPr fontId="18"/>
  </si>
  <si>
    <t>下水汚泥を用いた嫌気的分解試験において、生分解なし</t>
    <phoneticPr fontId="18"/>
  </si>
  <si>
    <t>0.03（ラット）</t>
    <phoneticPr fontId="18"/>
  </si>
  <si>
    <t>胎仔死亡率上昇、奇形（ラット）（本物質が胎児に移行？）</t>
    <rPh sb="2" eb="5">
      <t>シボウリツ</t>
    </rPh>
    <rPh sb="5" eb="7">
      <t>ジョウショウ</t>
    </rPh>
    <rPh sb="8" eb="10">
      <t>キケイ</t>
    </rPh>
    <rPh sb="16" eb="17">
      <t>ホン</t>
    </rPh>
    <rPh sb="17" eb="19">
      <t>ブッシツ</t>
    </rPh>
    <rPh sb="20" eb="22">
      <t>タイジ</t>
    </rPh>
    <rPh sb="23" eb="25">
      <t>イコウ</t>
    </rPh>
    <phoneticPr fontId="18"/>
  </si>
  <si>
    <t>神経障害（ラット、サル）</t>
    <rPh sb="0" eb="2">
      <t>シンケイ</t>
    </rPh>
    <rPh sb="2" eb="4">
      <t>ショウガイ</t>
    </rPh>
    <phoneticPr fontId="18"/>
  </si>
  <si>
    <t>眼刺激、神経障害</t>
    <rPh sb="0" eb="1">
      <t>メ</t>
    </rPh>
    <rPh sb="1" eb="3">
      <t>シゲキ</t>
    </rPh>
    <rPh sb="4" eb="6">
      <t>シンケイ</t>
    </rPh>
    <rPh sb="6" eb="8">
      <t>ショウガイ</t>
    </rPh>
    <phoneticPr fontId="18"/>
  </si>
  <si>
    <t>区分1 （肝臓、血液系）</t>
  </si>
  <si>
    <t>区分1A
追加区分：授乳に対する、又は授乳を介した影響</t>
  </si>
  <si>
    <t>LC50：1.3 mg/L(4h)（ラット）（粉じん・ミスト）</t>
    <rPh sb="23" eb="24">
      <t>フン</t>
    </rPh>
    <phoneticPr fontId="18"/>
  </si>
  <si>
    <t>LD50：154 mg/kg（ラット）</t>
    <phoneticPr fontId="18"/>
  </si>
  <si>
    <t>519 mg/L (20±0.5℃)、680 mg/L (24～25℃)、570 mg/L、370 mg/L (淡水)、12.4 mg/L (未ろ過海水)、25 mg/L (ろ過海水)、12.4 mg/L (天然海水、22～23℃)、20.0 mg/L (3.5%NaCl 溶液、22～24℃)</t>
    <phoneticPr fontId="18"/>
  </si>
  <si>
    <t>6.28 (推定値)</t>
    <phoneticPr fontId="18"/>
  </si>
  <si>
    <t>20.46(気体、25℃)</t>
    <phoneticPr fontId="18"/>
  </si>
  <si>
    <t>～0.6、1.25</t>
    <phoneticPr fontId="18"/>
  </si>
  <si>
    <t>260℃</t>
  </si>
  <si>
    <t>90℃</t>
    <phoneticPr fontId="18"/>
  </si>
  <si>
    <t>500.13(酸）</t>
    <phoneticPr fontId="18"/>
  </si>
  <si>
    <t>C8F17O3SX(X はH, K など)</t>
    <phoneticPr fontId="18"/>
  </si>
  <si>
    <t>perfluoro(octane-1-sulfonic acid); PFOS</t>
  </si>
  <si>
    <t>ペルフルオロ（オクタン-1-スルホン酸）（ＰＦＯＳ）</t>
    <phoneticPr fontId="18"/>
  </si>
  <si>
    <t>6巻、東京化成</t>
    <rPh sb="1" eb="2">
      <t>カン</t>
    </rPh>
    <rPh sb="3" eb="5">
      <t>トウキョウ</t>
    </rPh>
    <rPh sb="5" eb="7">
      <t>カセイ</t>
    </rPh>
    <phoneticPr fontId="18"/>
  </si>
  <si>
    <t>1763-23-1</t>
    <phoneticPr fontId="18"/>
  </si>
  <si>
    <t>water-soluble salts of peroxodisulfuric acid</t>
  </si>
  <si>
    <t>ペルオキソ二硫酸の水溶性塩</t>
  </si>
  <si>
    <t>beryllium and its compounds</t>
  </si>
  <si>
    <t>ベリリウム及びその化合物</t>
  </si>
  <si>
    <t>医薬・染料原料、選鉱剤</t>
    <phoneticPr fontId="18"/>
  </si>
  <si>
    <t>肝・腎・血液・神経障害（ヒト）、肝・腎障害（ラット）</t>
    <rPh sb="0" eb="1">
      <t>カン</t>
    </rPh>
    <rPh sb="2" eb="3">
      <t>ジン</t>
    </rPh>
    <rPh sb="4" eb="6">
      <t>ケツエキ</t>
    </rPh>
    <rPh sb="7" eb="9">
      <t>シンケイ</t>
    </rPh>
    <rPh sb="9" eb="11">
      <t>ショウガイ</t>
    </rPh>
    <rPh sb="16" eb="17">
      <t>カン</t>
    </rPh>
    <rPh sb="18" eb="21">
      <t>ジンショウガイ</t>
    </rPh>
    <phoneticPr fontId="18"/>
  </si>
  <si>
    <t>眼刺激、皮膚炎</t>
    <rPh sb="0" eb="1">
      <t>メ</t>
    </rPh>
    <rPh sb="1" eb="3">
      <t>シゲキ</t>
    </rPh>
    <rPh sb="4" eb="6">
      <t>ヒフ</t>
    </rPh>
    <rPh sb="6" eb="7">
      <t>エン</t>
    </rPh>
    <phoneticPr fontId="18"/>
  </si>
  <si>
    <t>区分1 （神経系、肝臓、腎臓、膀胱、血液系）</t>
  </si>
  <si>
    <t>区分1 （中枢神経系、血液系、腎臓）、区分3 （気道刺激性）</t>
  </si>
  <si>
    <t>LC50：2.2mg/L/4H（ラット）（粉じん）</t>
    <rPh sb="21" eb="22">
      <t>フン</t>
    </rPh>
    <phoneticPr fontId="18"/>
  </si>
  <si>
    <t>LD50：＞10000mg/kg（ラット、ウサギ）</t>
    <phoneticPr fontId="18"/>
  </si>
  <si>
    <t>LD50：1,960、1320 mg/kg（ラット）</t>
    <phoneticPr fontId="18"/>
  </si>
  <si>
    <t>5.90</t>
  </si>
  <si>
    <t>1.22</t>
    <phoneticPr fontId="18"/>
  </si>
  <si>
    <t>285℃</t>
  </si>
  <si>
    <t>121.6℃</t>
  </si>
  <si>
    <t>C10H8O</t>
  </si>
  <si>
    <t>betanaphthol</t>
  </si>
  <si>
    <t>ベタナフトール（2-ナフトール）</t>
    <phoneticPr fontId="18"/>
  </si>
  <si>
    <t>135-19-3</t>
    <phoneticPr fontId="18"/>
  </si>
  <si>
    <t>0.5(2001)</t>
    <phoneticPr fontId="18"/>
  </si>
  <si>
    <t>1(1996-7)</t>
    <phoneticPr fontId="18"/>
  </si>
  <si>
    <t>98(1998)</t>
    <phoneticPr fontId="18"/>
  </si>
  <si>
    <t>17(1995)</t>
    <phoneticPr fontId="18"/>
  </si>
  <si>
    <t>0.5（全国2001）</t>
    <rPh sb="4" eb="6">
      <t>ゼンコク</t>
    </rPh>
    <phoneticPr fontId="18"/>
  </si>
  <si>
    <t>98（全国1998）</t>
    <rPh sb="3" eb="5">
      <t>ゼンコク</t>
    </rPh>
    <phoneticPr fontId="18"/>
  </si>
  <si>
    <t>16.8（関東1995）</t>
    <rPh sb="5" eb="7">
      <t>カントウ</t>
    </rPh>
    <phoneticPr fontId="18"/>
  </si>
  <si>
    <t>食用油脂抽出溶剤及び接着剤溶剤、塗料、インキなどの各種溶剤</t>
    <phoneticPr fontId="18"/>
  </si>
  <si>
    <t>2.24、2.89</t>
    <phoneticPr fontId="18"/>
  </si>
  <si>
    <t>100 %(試験期間：4 週間、被験物質：100 mg/L、活性汚泥：30 mg/L)</t>
    <phoneticPr fontId="18"/>
  </si>
  <si>
    <t>1（ヒト）</t>
    <phoneticPr fontId="18"/>
  </si>
  <si>
    <t>神経障害（ヒト）</t>
    <rPh sb="0" eb="2">
      <t>シンケイ</t>
    </rPh>
    <rPh sb="2" eb="4">
      <t>ショウガイ</t>
    </rPh>
    <phoneticPr fontId="18"/>
  </si>
  <si>
    <t>粘膜刺激、麻酔作用（ヒト）</t>
    <rPh sb="0" eb="2">
      <t>ネンマク</t>
    </rPh>
    <rPh sb="2" eb="4">
      <t>シゲキ</t>
    </rPh>
    <rPh sb="5" eb="7">
      <t>マスイ</t>
    </rPh>
    <rPh sb="7" eb="9">
      <t>サヨウ</t>
    </rPh>
    <phoneticPr fontId="18"/>
  </si>
  <si>
    <t>TCLo：190 ppm（ヒト）</t>
    <phoneticPr fontId="18"/>
  </si>
  <si>
    <t>3297mg/kgで死亡例あり（ウサギ）</t>
    <rPh sb="10" eb="12">
      <t>シボウ</t>
    </rPh>
    <rPh sb="12" eb="13">
      <t>レイ</t>
    </rPh>
    <phoneticPr fontId="18"/>
  </si>
  <si>
    <t>LD50：15800、28700、32400 mg/kg（ラット）</t>
    <phoneticPr fontId="18"/>
  </si>
  <si>
    <t>9.47 mg/L</t>
  </si>
  <si>
    <t>3.9～4.11</t>
    <phoneticPr fontId="18"/>
  </si>
  <si>
    <t>13～20.7 kPa (15.8～20 ℃)</t>
    <phoneticPr fontId="18"/>
  </si>
  <si>
    <t>0.655～0.660</t>
    <phoneticPr fontId="18"/>
  </si>
  <si>
    <t>68.7℃</t>
  </si>
  <si>
    <t>-95.3℃</t>
    <phoneticPr fontId="18"/>
  </si>
  <si>
    <t>C6H14</t>
  </si>
  <si>
    <t>n-hexane</t>
  </si>
  <si>
    <t>n-ヘキサン</t>
  </si>
  <si>
    <t>110-54-3</t>
    <phoneticPr fontId="18"/>
  </si>
  <si>
    <t>0.00018(2013)</t>
    <phoneticPr fontId="18"/>
  </si>
  <si>
    <t>0.00018（全国 2013）</t>
    <phoneticPr fontId="18"/>
  </si>
  <si>
    <t>ウレタン系塗料、塗膜、印刷インキ、接着剤やエラストマー</t>
    <phoneticPr fontId="18"/>
  </si>
  <si>
    <t>BOD 14% (平均値)、TOC 37% (平均値) 、GC 100% (平均値)（試験期間：4 週間、被験物質濃度：100 mg/L、活性汚泥濃度：30 mg/L）、分解率 (逆転条件)：TOC 87% (平均値)6)（試験期間：4 週間、被験物質濃度：30 mg/L、活性汚泥濃度：100 mg/L）6</t>
    <phoneticPr fontId="18"/>
  </si>
  <si>
    <t>OH ラジカルとの反応で半減期： 8.1～81 時間</t>
    <phoneticPr fontId="18"/>
  </si>
  <si>
    <t>0.0061（ラット）</t>
    <phoneticPr fontId="18"/>
  </si>
  <si>
    <t>LC50：18.2-50.8 ppm(4h)（ラット）（蒸気）</t>
    <rPh sb="28" eb="30">
      <t>ジョウキ</t>
    </rPh>
    <phoneticPr fontId="18"/>
  </si>
  <si>
    <t>LD50：570-599 mg/kg（ウサギ）</t>
    <phoneticPr fontId="18"/>
  </si>
  <si>
    <t>LD50：105-960 mg/kg（ラット）</t>
    <phoneticPr fontId="18"/>
  </si>
  <si>
    <t>反応、117 mg/L 25℃</t>
    <phoneticPr fontId="18"/>
  </si>
  <si>
    <t>半減期： 5 分 (20℃、初期濃度 200 mg/L)、10 分 (20℃、初期濃度 2 mg/L)</t>
    <phoneticPr fontId="18"/>
  </si>
  <si>
    <t>1.08</t>
    <phoneticPr fontId="18"/>
  </si>
  <si>
    <t>255℃</t>
  </si>
  <si>
    <t>-67℃</t>
    <phoneticPr fontId="18"/>
  </si>
  <si>
    <t>C8H12N2O2</t>
  </si>
  <si>
    <t>hexamethylene diisocyanate</t>
  </si>
  <si>
    <t>ヘキサメチレン=ジイソシアネート</t>
    <phoneticPr fontId="18"/>
  </si>
  <si>
    <t>822-06-0</t>
    <phoneticPr fontId="18"/>
  </si>
  <si>
    <t>2(1987)</t>
    <phoneticPr fontId="18"/>
  </si>
  <si>
    <t>&lt;0.46（全国 1987）</t>
    <phoneticPr fontId="18"/>
  </si>
  <si>
    <t>&lt;2（全国 1987）</t>
    <phoneticPr fontId="18"/>
  </si>
  <si>
    <t>合成樹脂原料、添加剤(ゴム用)</t>
    <phoneticPr fontId="18"/>
  </si>
  <si>
    <t>BOD 55.5%、TOC 96.9％、GC 100％ (試験期間：2 週間、被験物質濃度：100mg/L、活性汚泥濃度：30 mg/L)</t>
    <phoneticPr fontId="18"/>
  </si>
  <si>
    <t>OH ラジカルとの反応で半減期：0.93～9.3 時間</t>
    <phoneticPr fontId="18"/>
  </si>
  <si>
    <t>0.029（ラット）</t>
    <phoneticPr fontId="18"/>
  </si>
  <si>
    <t>皮膚炎（ヒト）、粘膜変性、肺・肝障害（ラット）</t>
    <rPh sb="0" eb="2">
      <t>ヒフ</t>
    </rPh>
    <rPh sb="2" eb="3">
      <t>エン</t>
    </rPh>
    <rPh sb="8" eb="10">
      <t>ネンマク</t>
    </rPh>
    <rPh sb="10" eb="12">
      <t>ヘンセイ</t>
    </rPh>
    <rPh sb="13" eb="14">
      <t>ハイ</t>
    </rPh>
    <rPh sb="15" eb="16">
      <t>カン</t>
    </rPh>
    <rPh sb="16" eb="18">
      <t>ショウガイ</t>
    </rPh>
    <phoneticPr fontId="18"/>
  </si>
  <si>
    <t>区分1（気道）</t>
  </si>
  <si>
    <t>区分1（呼吸器）、区分2（全身毒性）</t>
  </si>
  <si>
    <t>LC50：&gt;0.95 mg/L(4h)（ラット）（粉じん）</t>
    <rPh sb="25" eb="26">
      <t>フン</t>
    </rPh>
    <phoneticPr fontId="18"/>
  </si>
  <si>
    <t>LD50：1110 mg/kg（ウサギ）</t>
    <phoneticPr fontId="18"/>
  </si>
  <si>
    <t>LD50：750-1127 mg/kg（ラット）</t>
    <phoneticPr fontId="18"/>
  </si>
  <si>
    <t>2460 g/L at 4.5℃</t>
    <phoneticPr fontId="18"/>
  </si>
  <si>
    <t>11.02</t>
  </si>
  <si>
    <t>4.75(気体、25℃)</t>
    <phoneticPr fontId="18"/>
  </si>
  <si>
    <t>0.118mmHg(外挿値、25℃)</t>
    <phoneticPr fontId="18"/>
  </si>
  <si>
    <t>0.799(無水物、60℃)</t>
  </si>
  <si>
    <t>205℃(760mmHg)</t>
  </si>
  <si>
    <t>41.5℃</t>
  </si>
  <si>
    <t>C6H16N2</t>
  </si>
  <si>
    <t>hexamethylenediamine</t>
  </si>
  <si>
    <t>1,6-ヘキサンジアミン（ヘキサメチレンジアミン）</t>
    <phoneticPr fontId="18"/>
  </si>
  <si>
    <t>3巻</t>
    <rPh sb="1" eb="2">
      <t>カン</t>
    </rPh>
    <phoneticPr fontId="18"/>
  </si>
  <si>
    <t>124-09-4</t>
    <phoneticPr fontId="18"/>
  </si>
  <si>
    <t>抗生物質製造用凝集剤，コンディショニング剤原料，帯電防止剤</t>
    <phoneticPr fontId="18"/>
  </si>
  <si>
    <t>不明（ウサギ）</t>
    <rPh sb="0" eb="2">
      <t>フメイ</t>
    </rPh>
    <phoneticPr fontId="18"/>
  </si>
  <si>
    <t>LD50：4.3 mL/kg（ウサギ）</t>
    <phoneticPr fontId="18"/>
  </si>
  <si>
    <t>LD50：400～600 mg/kg（マウス）</t>
    <phoneticPr fontId="18"/>
  </si>
  <si>
    <t>440mg/L (30℃)</t>
    <phoneticPr fontId="18"/>
  </si>
  <si>
    <t>0.28mmHg(25℃、推定値)</t>
    <phoneticPr fontId="18"/>
  </si>
  <si>
    <t>0.968 (25wt.% in water)</t>
    <phoneticPr fontId="18"/>
  </si>
  <si>
    <t>232～234℃</t>
    <phoneticPr fontId="18"/>
  </si>
  <si>
    <t>C19H42ClN</t>
    <phoneticPr fontId="18"/>
  </si>
  <si>
    <t>hexadecyltrimethylammonium chloride</t>
  </si>
  <si>
    <t>ヘキサデシルトリメチルアンモニウム=クロリド</t>
  </si>
  <si>
    <t>112-02-7</t>
    <phoneticPr fontId="18"/>
  </si>
  <si>
    <t>肝変性（ラット）</t>
    <rPh sb="0" eb="1">
      <t>カン</t>
    </rPh>
    <rPh sb="1" eb="3">
      <t>ヘンセイ</t>
    </rPh>
    <phoneticPr fontId="18"/>
  </si>
  <si>
    <t>区分1(腎臓)、区分2（肝臓）</t>
  </si>
  <si>
    <t>LC50：0.0126mg/L（ラット）（粉じん）</t>
    <rPh sb="21" eb="22">
      <t>フン</t>
    </rPh>
    <phoneticPr fontId="18"/>
  </si>
  <si>
    <t>LD50：681mg/kg（ラット）</t>
    <phoneticPr fontId="18"/>
  </si>
  <si>
    <t>LD50：37.4mg/kg（ラット）</t>
    <phoneticPr fontId="18"/>
  </si>
  <si>
    <t>α体：0.41mg/L、β体：0.30mg/L、0.45 mg/L (20℃)</t>
    <phoneticPr fontId="18"/>
  </si>
  <si>
    <t>3.55-3.62、4.74 ( α体 )、4.79 ( β体 )、 3.83</t>
    <phoneticPr fontId="18"/>
  </si>
  <si>
    <t>α体：1.9 * 10-3 Pa、β体：9.2 x 10-5 Pa、αβ混合物：1.7 x 10-3 Pa (25℃)、1.2 Pa (80℃)</t>
    <phoneticPr fontId="18"/>
  </si>
  <si>
    <t>1.745 (20℃)</t>
    <phoneticPr fontId="18"/>
  </si>
  <si>
    <t xml:space="preserve">α体：340-345℃(沸点)、β体：330-340℃(1013.3hPa)（沸点）、106℃ (93Pa)（沸点） </t>
  </si>
  <si>
    <t>α体：108.4℃、β体：212.8℃(融点) 7) 70-100 ℃(融点)(工業用)、106℃(融点)(純品)</t>
    <phoneticPr fontId="18"/>
  </si>
  <si>
    <t>C9H6Cl6O3S</t>
    <phoneticPr fontId="18"/>
  </si>
  <si>
    <t>6,7,8,9,10,10-hexachloro-1,5,5a,6,9,9a-hexahydro-6,9-methano-2,4,3-benzodioxathiepine 3-oxide; endosulfan</t>
  </si>
  <si>
    <t>ヘキサクロロヘキサヒドロメタノベンゾジオキサチエピンオキサイド（ベンゾエピン）</t>
    <phoneticPr fontId="18"/>
  </si>
  <si>
    <t>115-29-7</t>
    <phoneticPr fontId="18"/>
  </si>
  <si>
    <t>流産（ウサギ）、胎仔減少、精巣縮小(F3)（ラット）</t>
    <rPh sb="0" eb="2">
      <t>リュウザン</t>
    </rPh>
    <rPh sb="8" eb="10">
      <t>タイシ</t>
    </rPh>
    <rPh sb="10" eb="12">
      <t>ゲンショウ</t>
    </rPh>
    <rPh sb="13" eb="15">
      <t>セイソウ</t>
    </rPh>
    <rPh sb="15" eb="17">
      <t>シュクショウ</t>
    </rPh>
    <phoneticPr fontId="18"/>
  </si>
  <si>
    <t>粘膜変性（ラット）</t>
    <rPh sb="0" eb="2">
      <t>ネンマク</t>
    </rPh>
    <rPh sb="2" eb="4">
      <t>ヘンセイ</t>
    </rPh>
    <phoneticPr fontId="18"/>
  </si>
  <si>
    <t>区分1（呼吸器、腎臓）、区分2（肝臓、精巣）</t>
  </si>
  <si>
    <t>LC50：0.14、0.23 mg/L(4hr)（ラット）（粉じん・ミスト）</t>
    <rPh sb="30" eb="31">
      <t>フン</t>
    </rPh>
    <phoneticPr fontId="18"/>
  </si>
  <si>
    <t>LD50：&gt; 2,000 mg/kg（ウサギ）</t>
    <phoneticPr fontId="18"/>
  </si>
  <si>
    <t>LD50：2,631 mg/kg（ラット）</t>
    <phoneticPr fontId="18"/>
  </si>
  <si>
    <t>0.0127mg/L (20℃)</t>
    <phoneticPr fontId="18"/>
  </si>
  <si>
    <t>5.2</t>
    <phoneticPr fontId="18"/>
  </si>
  <si>
    <t>235～240℃(0.05 mmHg)</t>
  </si>
  <si>
    <t>138～139℃</t>
    <phoneticPr fontId="18"/>
  </si>
  <si>
    <t>C60H78OSn2</t>
    <phoneticPr fontId="18"/>
  </si>
  <si>
    <t>hexakis(2-methyl-2-phenylpropyl)distannoxane; fenbutatin oxide</t>
  </si>
  <si>
    <t>酸化フェンブタスズ（ヘキサキス(2-メチル-2-フェニルプロピル)ジスタノキサン）</t>
    <phoneticPr fontId="18"/>
  </si>
  <si>
    <t>13356-08-6</t>
    <phoneticPr fontId="18"/>
  </si>
  <si>
    <t>0.005(2001)</t>
    <phoneticPr fontId="18"/>
  </si>
  <si>
    <t>0.21(1998)</t>
    <phoneticPr fontId="18"/>
  </si>
  <si>
    <t>&lt; 0.95（全国1975）</t>
    <rPh sb="7" eb="9">
      <t>ゼンコク</t>
    </rPh>
    <phoneticPr fontId="18"/>
  </si>
  <si>
    <t>&lt; 0.01（全国1999）</t>
    <rPh sb="7" eb="9">
      <t>ゼンコク</t>
    </rPh>
    <phoneticPr fontId="18"/>
  </si>
  <si>
    <t>0.21（全国1998）</t>
    <rPh sb="5" eb="7">
      <t>ゼンコク</t>
    </rPh>
    <phoneticPr fontId="18"/>
  </si>
  <si>
    <t>食糧及び土壌燻蒸剤、有機合成</t>
    <phoneticPr fontId="18"/>
  </si>
  <si>
    <t>17 % (試験期間：4 週間、被験物質：5.01 mg/L、活性汚泥：2 mg/L)、15 % (試験期間：4 週間、被験物質：10.0 mg/L、活性汚泥：2 mg/L)</t>
    <phoneticPr fontId="18"/>
  </si>
  <si>
    <t>0.28（ラット）</t>
    <phoneticPr fontId="18"/>
  </si>
  <si>
    <t>0.14（ラット）</t>
    <phoneticPr fontId="18"/>
  </si>
  <si>
    <t>奇形（ウサギ）</t>
    <rPh sb="0" eb="2">
      <t>キケイ</t>
    </rPh>
    <phoneticPr fontId="18"/>
  </si>
  <si>
    <t>粘膜障害（ラット）</t>
    <rPh sb="0" eb="2">
      <t>ネンマク</t>
    </rPh>
    <rPh sb="2" eb="4">
      <t>ショウガイ</t>
    </rPh>
    <phoneticPr fontId="18"/>
  </si>
  <si>
    <t>神経・粘膜障害</t>
    <rPh sb="0" eb="2">
      <t>シンケイ</t>
    </rPh>
    <rPh sb="3" eb="5">
      <t>ネンマク</t>
    </rPh>
    <rPh sb="5" eb="7">
      <t>ショウガイ</t>
    </rPh>
    <phoneticPr fontId="18"/>
  </si>
  <si>
    <t>区分1（神経系、心臓、血液）</t>
  </si>
  <si>
    <t>区分1（神経系、呼吸器、肝臓、腎臓、消化器系）</t>
  </si>
  <si>
    <t>35 ppm（136 mg/m3）（ヒト）</t>
    <phoneticPr fontId="18"/>
  </si>
  <si>
    <t>TDLo：800 ppm（310 mg/m3）（ヒト）</t>
    <phoneticPr fontId="18"/>
  </si>
  <si>
    <t>LD50：104、214 mg/kg（ラット）</t>
    <phoneticPr fontId="18"/>
  </si>
  <si>
    <t>1.5 ml / 100 ml (20 ℃)、1.52E+04 mg/L 25℃</t>
    <phoneticPr fontId="18"/>
  </si>
  <si>
    <t>1.19</t>
  </si>
  <si>
    <t>3.88（25℃,気体）</t>
    <phoneticPr fontId="18"/>
  </si>
  <si>
    <t>166 kPa (20 ℃)</t>
    <phoneticPr fontId="18"/>
  </si>
  <si>
    <t>1.732(20 ℃)</t>
    <phoneticPr fontId="18"/>
  </si>
  <si>
    <t>4℃</t>
  </si>
  <si>
    <t>-94℃</t>
    <phoneticPr fontId="18"/>
  </si>
  <si>
    <t>CH3Br</t>
  </si>
  <si>
    <t>bromomethane; methyl bromide</t>
  </si>
  <si>
    <t>臭化メチル（ブロモメタン）</t>
    <phoneticPr fontId="18"/>
  </si>
  <si>
    <t>74-83-9</t>
    <phoneticPr fontId="18"/>
  </si>
  <si>
    <t>0.01（1997）</t>
    <phoneticPr fontId="18"/>
  </si>
  <si>
    <t>0.17（1998～1999）</t>
    <phoneticPr fontId="18"/>
  </si>
  <si>
    <t>＜0.001（全国2002）</t>
    <phoneticPr fontId="18"/>
  </si>
  <si>
    <t>＜0.001（全国2002～2003）</t>
    <phoneticPr fontId="18"/>
  </si>
  <si>
    <t>&lt;0.01（全国1997）</t>
    <phoneticPr fontId="18"/>
  </si>
  <si>
    <t>&lt;0.17（全国 1998～1999）</t>
    <phoneticPr fontId="18"/>
  </si>
  <si>
    <t>医薬、農薬、感光剤の原料</t>
    <rPh sb="10" eb="12">
      <t>ゲンリョウ</t>
    </rPh>
    <phoneticPr fontId="18"/>
  </si>
  <si>
    <t>BOD 83%、TOC 90％、GC 100％（試験期間：4 週間、被験物質濃度：100 mg/L、活性汚泥濃度：30 mg/L）</t>
    <phoneticPr fontId="18"/>
  </si>
  <si>
    <t>OH ラジカルとの反応で半減期：6.1～61 日</t>
    <phoneticPr fontId="18"/>
  </si>
  <si>
    <t>17（ラット）</t>
    <phoneticPr fontId="18"/>
  </si>
  <si>
    <t>月経停止、精子減少、血液障害（ヒト）、胎仔数減少（ラット）、奇形（マウス）</t>
    <rPh sb="0" eb="2">
      <t>ゲッケイ</t>
    </rPh>
    <rPh sb="2" eb="4">
      <t>テイシ</t>
    </rPh>
    <rPh sb="5" eb="7">
      <t>セイシ</t>
    </rPh>
    <rPh sb="7" eb="9">
      <t>ゲンショウ</t>
    </rPh>
    <rPh sb="10" eb="12">
      <t>ケツエキ</t>
    </rPh>
    <rPh sb="12" eb="14">
      <t>ショウガイ</t>
    </rPh>
    <rPh sb="21" eb="22">
      <t>スウ</t>
    </rPh>
    <rPh sb="22" eb="24">
      <t>ゲンショウ</t>
    </rPh>
    <rPh sb="30" eb="32">
      <t>キケイ</t>
    </rPh>
    <phoneticPr fontId="18"/>
  </si>
  <si>
    <t>血液・神経障害（ラット）</t>
    <rPh sb="0" eb="2">
      <t>ケツエキ</t>
    </rPh>
    <rPh sb="3" eb="5">
      <t>シンケイ</t>
    </rPh>
    <rPh sb="5" eb="7">
      <t>ショウガイ</t>
    </rPh>
    <phoneticPr fontId="18"/>
  </si>
  <si>
    <t>区分1 （血液系、精巣、卵巣）</t>
  </si>
  <si>
    <t>LC50：31,171 ppm [157,000 mg/m3]（4 hr）（マウス）</t>
    <phoneticPr fontId="18"/>
  </si>
  <si>
    <t>半減期： 2.1 日(25℃、pH を7 として計算</t>
    <phoneticPr fontId="18"/>
  </si>
  <si>
    <t>2.14</t>
  </si>
  <si>
    <t>5.03</t>
  </si>
  <si>
    <t>216mmHg (25℃、外挿値)</t>
    <phoneticPr fontId="18"/>
  </si>
  <si>
    <t>1.3140(20℃)</t>
    <phoneticPr fontId="18"/>
  </si>
  <si>
    <t>59.5(760 mmHg)</t>
  </si>
  <si>
    <t>-89℃</t>
  </si>
  <si>
    <t>C3H7Br</t>
  </si>
  <si>
    <t>2-bromopropane</t>
  </si>
  <si>
    <t>2-ブロモプロパン</t>
  </si>
  <si>
    <t>75-26-3</t>
    <phoneticPr fontId="18"/>
  </si>
  <si>
    <t>0.0027(2012)</t>
    <phoneticPr fontId="18"/>
  </si>
  <si>
    <t>0.17(2004)</t>
    <phoneticPr fontId="18"/>
  </si>
  <si>
    <t>0.0073（全国2012）</t>
    <phoneticPr fontId="18"/>
  </si>
  <si>
    <t>0.0027（全国2012）</t>
    <phoneticPr fontId="18"/>
  </si>
  <si>
    <t>&lt;0.01（全国1999）</t>
    <phoneticPr fontId="18"/>
  </si>
  <si>
    <t>0.17（全国2004）</t>
    <phoneticPr fontId="18"/>
  </si>
  <si>
    <t>工業用洗浄剤、合成繊維補助剤、染料、香料、医薬品、有機合成、調味料、安息香酸</t>
    <phoneticPr fontId="18"/>
  </si>
  <si>
    <t>BOD 70% (平均値)、HPLC 41% (平均値)（試験期間：4 週間、被験物質濃度：100 mg/L、活性汚泥濃度：30 mg/L）</t>
    <phoneticPr fontId="18"/>
  </si>
  <si>
    <t>OH ラジカルとの反応で半減期： 4.5～45 日</t>
    <phoneticPr fontId="18"/>
  </si>
  <si>
    <t>0.13（ヒト）</t>
    <phoneticPr fontId="18"/>
  </si>
  <si>
    <t>精子異常</t>
    <rPh sb="0" eb="2">
      <t>セイシ</t>
    </rPh>
    <rPh sb="2" eb="4">
      <t>イジョウ</t>
    </rPh>
    <phoneticPr fontId="18"/>
  </si>
  <si>
    <t>区分1（中枢神経系）</t>
  </si>
  <si>
    <t>区分3（気道刺激性、麻酔作用）</t>
  </si>
  <si>
    <t>LC50：19,700 mg/m3（ラット）</t>
    <phoneticPr fontId="18"/>
  </si>
  <si>
    <t>LD50：3,600 mg/kg（ラット）</t>
    <phoneticPr fontId="18"/>
  </si>
  <si>
    <t>半減期：26 日</t>
  </si>
  <si>
    <t>2.1、2.10</t>
    <phoneticPr fontId="18"/>
  </si>
  <si>
    <t>140mmHg、111mmHg(20℃)</t>
    <phoneticPr fontId="18"/>
  </si>
  <si>
    <t>1.3537(20℃)</t>
    <phoneticPr fontId="18"/>
  </si>
  <si>
    <t>70.8℃、71.1℃、71℃</t>
  </si>
  <si>
    <t>-110.1℃、-110℃</t>
    <phoneticPr fontId="18"/>
  </si>
  <si>
    <t>1-bromopropane</t>
  </si>
  <si>
    <t>1-ブロモプロパン</t>
  </si>
  <si>
    <t>106-94-5</t>
    <phoneticPr fontId="18"/>
  </si>
  <si>
    <t>なし（ラット、イヌ）</t>
    <phoneticPr fontId="18"/>
  </si>
  <si>
    <t>区分3(麻酔作用)</t>
  </si>
  <si>
    <t>LC50：＞4.2mg/L(4hr)（ラット）（ミスト）</t>
    <phoneticPr fontId="18"/>
  </si>
  <si>
    <t>LD50：691mg/kg（ラット）</t>
    <phoneticPr fontId="18"/>
  </si>
  <si>
    <t>0.81g/L (20℃）</t>
    <phoneticPr fontId="18"/>
  </si>
  <si>
    <t>2.14 (pH6.2, 25℃）</t>
    <phoneticPr fontId="18"/>
  </si>
  <si>
    <t xml:space="preserve">1.55 (25℃/25℃) </t>
    <phoneticPr fontId="18"/>
  </si>
  <si>
    <t xml:space="preserve"> 210℃（分解）</t>
  </si>
  <si>
    <t>151.1-156.6℃</t>
    <phoneticPr fontId="18"/>
  </si>
  <si>
    <t>C9H13O2N2Br</t>
    <phoneticPr fontId="18"/>
  </si>
  <si>
    <t>5-bromo-3-sec-butyl-6-methyl-1,2,3,4-tetrahydropyrimidine-2,4-dione; bromacil</t>
  </si>
  <si>
    <t>5-ブロモ-3-sec-ブチル-6-メチル-1,2,3,4-テトラヒドロピリミジン-2,4-ジオン（ブロマシル）</t>
    <phoneticPr fontId="18"/>
  </si>
  <si>
    <t>314-40-9</t>
    <phoneticPr fontId="18"/>
  </si>
  <si>
    <t>半導体ドライエッチング、航空機　、コンピューター室等の消火剤、冷媒、エアゾール噴射剤、プラスチックフォーム発泡剤</t>
    <phoneticPr fontId="18"/>
  </si>
  <si>
    <t>なし（種不明）</t>
    <rPh sb="3" eb="4">
      <t>シュ</t>
    </rPh>
    <rPh sb="4" eb="6">
      <t>フメイ</t>
    </rPh>
    <phoneticPr fontId="18"/>
  </si>
  <si>
    <t>297mg/L (25℃)</t>
    <phoneticPr fontId="18"/>
  </si>
  <si>
    <t>1.86</t>
    <phoneticPr fontId="18"/>
  </si>
  <si>
    <t>1434kPa (20℃)</t>
    <phoneticPr fontId="18"/>
  </si>
  <si>
    <t>-58℃</t>
  </si>
  <si>
    <t xml:space="preserve"> -168℃</t>
    <phoneticPr fontId="18"/>
  </si>
  <si>
    <t>CBrF3</t>
    <phoneticPr fontId="18"/>
  </si>
  <si>
    <t>bromotrifluoromethane; halone-1301</t>
  </si>
  <si>
    <t>ブロモトリフルオロメタン（ハロン-1301）</t>
    <phoneticPr fontId="18"/>
  </si>
  <si>
    <t>75-63-8</t>
    <phoneticPr fontId="18"/>
  </si>
  <si>
    <t>0.0013(1996)</t>
    <phoneticPr fontId="18"/>
  </si>
  <si>
    <t>0.004（2006）</t>
    <phoneticPr fontId="18"/>
  </si>
  <si>
    <t>0.02（1999）</t>
    <phoneticPr fontId="18"/>
  </si>
  <si>
    <t>28（2012）</t>
    <phoneticPr fontId="18"/>
  </si>
  <si>
    <t>0.48（1994）</t>
    <phoneticPr fontId="18"/>
  </si>
  <si>
    <t>0.033(2012)</t>
    <phoneticPr fontId="18"/>
  </si>
  <si>
    <t>&lt;0.0012（川崎市 2013）</t>
    <phoneticPr fontId="18"/>
  </si>
  <si>
    <t>&lt;0.001（全国 2002）</t>
    <phoneticPr fontId="18"/>
  </si>
  <si>
    <t>0.011（山口県、福岡県、2006）</t>
    <phoneticPr fontId="18"/>
  </si>
  <si>
    <t>&lt;0.004（北海道 2006）</t>
    <phoneticPr fontId="18"/>
  </si>
  <si>
    <t>0.02（全国 1999）</t>
    <phoneticPr fontId="18"/>
  </si>
  <si>
    <t>28（全国 2012）</t>
    <phoneticPr fontId="18"/>
  </si>
  <si>
    <t>0.0013（仙台市 1996）</t>
    <phoneticPr fontId="18"/>
  </si>
  <si>
    <t>0.22（仙台市 1994）</t>
    <phoneticPr fontId="18"/>
  </si>
  <si>
    <t>0.033（全国 2012）</t>
    <phoneticPr fontId="18"/>
  </si>
  <si>
    <t xml:space="preserve"> 試薬（トリハロメタン測定用） </t>
    <rPh sb="1" eb="3">
      <t>シヤク</t>
    </rPh>
    <rPh sb="11" eb="14">
      <t>ソクテイヨウ</t>
    </rPh>
    <phoneticPr fontId="18"/>
  </si>
  <si>
    <t>BOD、TOC、GC の平均値 35%（試験期間：1 週間、被験物質濃度：5 mg/L）、BOD、TOC、GC の平均値 34%（試験期間：1 週間、被験物質濃度：10 mg/L）</t>
    <phoneticPr fontId="18"/>
  </si>
  <si>
    <t>OH ラジカルとの反応で半減期：68 日～680 日</t>
    <phoneticPr fontId="18"/>
  </si>
  <si>
    <t>0.61 mg/kg/day（ラット）</t>
    <phoneticPr fontId="18"/>
  </si>
  <si>
    <t>死産、奇形（ヒト）</t>
    <rPh sb="0" eb="2">
      <t>シザン</t>
    </rPh>
    <rPh sb="3" eb="5">
      <t>キケイ</t>
    </rPh>
    <phoneticPr fontId="18"/>
  </si>
  <si>
    <t>肝・腎障害</t>
    <rPh sb="0" eb="1">
      <t>カン</t>
    </rPh>
    <rPh sb="2" eb="3">
      <t>ジン</t>
    </rPh>
    <rPh sb="3" eb="5">
      <t>ショウガイ</t>
    </rPh>
    <phoneticPr fontId="18"/>
  </si>
  <si>
    <t>区分2（肝臓、腎臓、甲状腺）</t>
  </si>
  <si>
    <t>LD50：430 mg/kg（ラット）</t>
    <phoneticPr fontId="18"/>
  </si>
  <si>
    <t>半減期：13.7～137 年（pH を8～7)</t>
    <phoneticPr fontId="18"/>
  </si>
  <si>
    <t>2.00</t>
    <phoneticPr fontId="18"/>
  </si>
  <si>
    <t>50mmHg(20℃)</t>
    <phoneticPr fontId="18"/>
  </si>
  <si>
    <t>1.98(20℃)</t>
    <phoneticPr fontId="18"/>
  </si>
  <si>
    <t>90℃(760 mmHg)、87℃(760 mmHg)、90℃、88.4～88.6℃、91～92℃</t>
  </si>
  <si>
    <t>-56.0℃、-55℃</t>
    <phoneticPr fontId="18"/>
  </si>
  <si>
    <t>CHBrCl2</t>
  </si>
  <si>
    <t>bromodichloromethane</t>
  </si>
  <si>
    <t>ブロモジクロロメタン</t>
  </si>
  <si>
    <t>75-27-4</t>
    <phoneticPr fontId="18"/>
  </si>
  <si>
    <t>溶剤、洗浄剤、冷媒</t>
    <phoneticPr fontId="18"/>
  </si>
  <si>
    <t>神経・心・血液障害（ヒト）</t>
    <rPh sb="0" eb="2">
      <t>シンケイ</t>
    </rPh>
    <rPh sb="3" eb="4">
      <t>シン</t>
    </rPh>
    <rPh sb="5" eb="7">
      <t>ケツエキ</t>
    </rPh>
    <rPh sb="7" eb="9">
      <t>ショウガイ</t>
    </rPh>
    <phoneticPr fontId="18"/>
  </si>
  <si>
    <t>区分1（心臓 ）、区分2（血液系 神経系 ）、区分3（気道刺激性 麻酔作用 ）</t>
    <phoneticPr fontId="18"/>
  </si>
  <si>
    <t>LC50： 31,300 ppm(4hr)（ラット）（ガス）</t>
    <phoneticPr fontId="18"/>
  </si>
  <si>
    <t>277mg/L (25℃) (推定値)</t>
    <phoneticPr fontId="18"/>
  </si>
  <si>
    <t>2.1</t>
    <phoneticPr fontId="18"/>
  </si>
  <si>
    <t>2060mmHg（25mmHg）→25℃か？、2070mmHg(25℃)</t>
    <phoneticPr fontId="18"/>
  </si>
  <si>
    <t>-4℃</t>
  </si>
  <si>
    <t>-159.5℃</t>
    <phoneticPr fontId="18"/>
  </si>
  <si>
    <t>CBrClF2</t>
    <phoneticPr fontId="18"/>
  </si>
  <si>
    <t>bromochlorodifluoromethane; halone-1211</t>
  </si>
  <si>
    <t>ブロモクロロジフルオロメタン（ハロン-1211）</t>
    <phoneticPr fontId="18"/>
  </si>
  <si>
    <t>353-59-3</t>
    <phoneticPr fontId="18"/>
  </si>
  <si>
    <t>合成原料，光沢剤，サルファ剤製造，トリクロロエチレンの安定剤，スチールの防食剤</t>
    <phoneticPr fontId="18"/>
  </si>
  <si>
    <t>0.21（ラット）</t>
    <phoneticPr fontId="18"/>
  </si>
  <si>
    <t>0.05（ラット）</t>
    <phoneticPr fontId="18"/>
  </si>
  <si>
    <t>肝障害、粘膜変性（ラット）</t>
    <rPh sb="0" eb="1">
      <t>カン</t>
    </rPh>
    <rPh sb="1" eb="3">
      <t>ショウガイ</t>
    </rPh>
    <rPh sb="4" eb="6">
      <t>ネンマク</t>
    </rPh>
    <rPh sb="6" eb="8">
      <t>ヘンセイ</t>
    </rPh>
    <phoneticPr fontId="18"/>
  </si>
  <si>
    <t>粘膜刺激、肝障害</t>
    <rPh sb="0" eb="2">
      <t>ネンマク</t>
    </rPh>
    <rPh sb="2" eb="4">
      <t>シゲキ</t>
    </rPh>
    <rPh sb="5" eb="6">
      <t>カン</t>
    </rPh>
    <rPh sb="6" eb="8">
      <t>ショウガイ</t>
    </rPh>
    <phoneticPr fontId="18"/>
  </si>
  <si>
    <t>区分1（肝臓、腎臓）</t>
  </si>
  <si>
    <t>LC50：1,800 mg/m3（ラット）</t>
    <phoneticPr fontId="18"/>
  </si>
  <si>
    <t>LD50：24mg/kg（ウサギ）</t>
    <phoneticPr fontId="18"/>
  </si>
  <si>
    <t>LD50：32mg/kg（ラット）</t>
    <phoneticPr fontId="18"/>
  </si>
  <si>
    <t>－0.38</t>
  </si>
  <si>
    <t>2.29</t>
  </si>
  <si>
    <t>0.97</t>
    <phoneticPr fontId="18"/>
  </si>
  <si>
    <t>114～115℃（760 mmHg）</t>
  </si>
  <si>
    <t>－48～－52℃</t>
  </si>
  <si>
    <t>C3H4O</t>
  </si>
  <si>
    <t>2-propyn-1-ol</t>
  </si>
  <si>
    <t>2-プロピン-1-オール</t>
  </si>
  <si>
    <t>107-19-7</t>
    <phoneticPr fontId="18"/>
  </si>
  <si>
    <t>ジチオカーバメート系殺菌剤、農薬（殺菌剤）</t>
    <phoneticPr fontId="18"/>
  </si>
  <si>
    <t>胎仔減少、奇形（ラット、ウサギ）</t>
    <rPh sb="0" eb="2">
      <t>タイシ</t>
    </rPh>
    <rPh sb="2" eb="4">
      <t>ゲンショウ</t>
    </rPh>
    <rPh sb="5" eb="7">
      <t>キケイ</t>
    </rPh>
    <phoneticPr fontId="18"/>
  </si>
  <si>
    <t>LC50：＞0.557mg/L(4hr)（ラット）（粉じん）</t>
    <rPh sb="26" eb="27">
      <t>フン</t>
    </rPh>
    <phoneticPr fontId="18"/>
  </si>
  <si>
    <t>LD50：＞1,000mg/kg（ラット）</t>
    <phoneticPr fontId="18"/>
  </si>
  <si>
    <t>LD50：＞2500mg/kg（ラット）</t>
    <phoneticPr fontId="18"/>
  </si>
  <si>
    <t>&lt;0.01g/L (20℃)</t>
    <phoneticPr fontId="18"/>
  </si>
  <si>
    <t>2.06</t>
    <phoneticPr fontId="18"/>
  </si>
  <si>
    <t>1.2E-6 mmHg(20℃)</t>
    <phoneticPr fontId="18"/>
  </si>
  <si>
    <t>358-482℃</t>
    <phoneticPr fontId="18"/>
  </si>
  <si>
    <t xml:space="preserve">C5H8N2S4Zn </t>
    <phoneticPr fontId="18"/>
  </si>
  <si>
    <t>polymer of N,N'-propylenebis(dithiocarbamic acid) and zinc; propineb</t>
  </si>
  <si>
    <t>N,N'-プロピレンビス(ジチオカルバミン酸)と亜鉛の重合物（プロピネブ）</t>
    <phoneticPr fontId="18"/>
  </si>
  <si>
    <t>12071-83-9</t>
    <phoneticPr fontId="18"/>
  </si>
  <si>
    <t>合成樹脂原料，有機合成原料，溶剤，洗浄剤</t>
    <phoneticPr fontId="18"/>
  </si>
  <si>
    <t>呼吸器障害（ヒト）、肝・腎障害（ラット、マウス）</t>
    <rPh sb="0" eb="3">
      <t>コキュウキ</t>
    </rPh>
    <rPh sb="3" eb="5">
      <t>ショウガイ</t>
    </rPh>
    <rPh sb="10" eb="11">
      <t>カン</t>
    </rPh>
    <rPh sb="12" eb="13">
      <t>ジン</t>
    </rPh>
    <rPh sb="13" eb="15">
      <t>ショウガイ</t>
    </rPh>
    <phoneticPr fontId="18"/>
  </si>
  <si>
    <t>神経・肝障害（ヒト）</t>
    <rPh sb="0" eb="2">
      <t>シンケイ</t>
    </rPh>
    <rPh sb="3" eb="4">
      <t>カン</t>
    </rPh>
    <rPh sb="4" eb="6">
      <t>ショウガイ</t>
    </rPh>
    <phoneticPr fontId="18"/>
  </si>
  <si>
    <t>区分1（肝臓、腎臓、呼吸器系）、区分2（精巣、卵巣）</t>
  </si>
  <si>
    <t>区分2（中枢神経系、消化器系、肝臓）、区分3（気道刺激性）</t>
  </si>
  <si>
    <t>LC50：2,800 mg/m3 (2 hr)（ラット）</t>
    <phoneticPr fontId="18"/>
  </si>
  <si>
    <t>LDL0：234 mg/kg（ウサギ）</t>
    <phoneticPr fontId="18"/>
  </si>
  <si>
    <t>1.34</t>
  </si>
  <si>
    <t>2.78（25℃）</t>
    <phoneticPr fontId="18"/>
  </si>
  <si>
    <t>0.94</t>
    <phoneticPr fontId="18"/>
  </si>
  <si>
    <t>31.5℃</t>
  </si>
  <si>
    <t>－85.6℃</t>
  </si>
  <si>
    <t>C4H4O</t>
  </si>
  <si>
    <t>furan</t>
  </si>
  <si>
    <t>フラン</t>
  </si>
  <si>
    <t>110-00-9</t>
    <phoneticPr fontId="18"/>
  </si>
  <si>
    <t>0.01(2005)</t>
    <phoneticPr fontId="18"/>
  </si>
  <si>
    <t>&lt;0.003（全国 2003）</t>
    <phoneticPr fontId="18"/>
  </si>
  <si>
    <t>&lt;0.01（全国 2003）</t>
    <phoneticPr fontId="18"/>
  </si>
  <si>
    <t>&lt;0.01（全国 2005）</t>
    <phoneticPr fontId="18"/>
  </si>
  <si>
    <t>219 (black silver carp)</t>
  </si>
  <si>
    <t>OH ラジカルとの反応で半減期：1.1～11 時間、</t>
    <phoneticPr fontId="18"/>
  </si>
  <si>
    <t>土壌中半減期：42～70 日</t>
    <phoneticPr fontId="18"/>
  </si>
  <si>
    <t>肝・腎・肺など多臓器障害（ラット）</t>
    <rPh sb="0" eb="1">
      <t>カン</t>
    </rPh>
    <rPh sb="2" eb="3">
      <t>ジン</t>
    </rPh>
    <rPh sb="4" eb="5">
      <t>ハイ</t>
    </rPh>
    <rPh sb="7" eb="10">
      <t>タゾウキ</t>
    </rPh>
    <rPh sb="10" eb="12">
      <t>ショウガイ</t>
    </rPh>
    <phoneticPr fontId="18"/>
  </si>
  <si>
    <t>区分1 （腎臓）、区分2 （眼、甲状腺、呼吸器、肝臓、胆嚢、膵臓、膀胱）</t>
  </si>
  <si>
    <t>LC50：&gt; 3.34 mg/L(4h)（ラット）（ミスト・粉じん）</t>
    <rPh sb="30" eb="31">
      <t>フン</t>
    </rPh>
    <phoneticPr fontId="18"/>
  </si>
  <si>
    <t>LD50：13,000 mg/kg（ウサギ）</t>
    <phoneticPr fontId="18"/>
  </si>
  <si>
    <t>LD50：1,740 mg/kg（ラット）</t>
    <phoneticPr fontId="18"/>
  </si>
  <si>
    <t>20 mg/L(20℃)、23 mg/L(24℃)</t>
    <phoneticPr fontId="18"/>
  </si>
  <si>
    <t>なし（25℃、pH=3, 6, 9）</t>
    <phoneticPr fontId="18"/>
  </si>
  <si>
    <t>4.50</t>
  </si>
  <si>
    <t>12.75(気体、25℃)</t>
    <phoneticPr fontId="18"/>
  </si>
  <si>
    <t>1.070(25℃)</t>
    <phoneticPr fontId="18"/>
  </si>
  <si>
    <t>156℃(0.5 mmHg)、196℃(0.5 mmHg)</t>
  </si>
  <si>
    <t>&lt;-5℃、-5℃</t>
    <phoneticPr fontId="18"/>
  </si>
  <si>
    <t>C17H26ClNO2</t>
  </si>
  <si>
    <t>N-butoxymethyl-2-chloro-2',6'-diethylacetanilide; butachlor</t>
  </si>
  <si>
    <t>ブタクロール（N-ブトキシメチル-2-クロロ-2',6'-ジエチルアセトアニリド）</t>
    <phoneticPr fontId="18"/>
  </si>
  <si>
    <t>8巻、NITE、富士フィルム</t>
    <rPh sb="1" eb="2">
      <t>カン</t>
    </rPh>
    <rPh sb="8" eb="10">
      <t>フジ</t>
    </rPh>
    <phoneticPr fontId="18"/>
  </si>
  <si>
    <t>23184-66-9</t>
    <phoneticPr fontId="18"/>
  </si>
  <si>
    <t>0.0774+4</t>
  </si>
  <si>
    <t>0.0084+4</t>
  </si>
  <si>
    <t>&lt;0.1(1999)</t>
    <phoneticPr fontId="18"/>
  </si>
  <si>
    <t>0.21(2009)</t>
    <phoneticPr fontId="18"/>
  </si>
  <si>
    <t>18(2011~2013)</t>
    <phoneticPr fontId="18"/>
  </si>
  <si>
    <t>0.23(1998)</t>
    <phoneticPr fontId="18"/>
  </si>
  <si>
    <t>0.19（全国 2009）</t>
    <phoneticPr fontId="18"/>
  </si>
  <si>
    <t>0.21（全国 2009）</t>
    <phoneticPr fontId="18"/>
  </si>
  <si>
    <t>&lt;0.1（全国 1999）</t>
    <phoneticPr fontId="18"/>
  </si>
  <si>
    <t>18（全国 2011~2013）</t>
    <phoneticPr fontId="18"/>
  </si>
  <si>
    <t>0.23（全国 1998）</t>
    <phoneticPr fontId="18"/>
  </si>
  <si>
    <t>ブタノール、クロトン酸、ソルビン酸などの各種化学品及び医薬品原料</t>
    <phoneticPr fontId="18"/>
  </si>
  <si>
    <t>OH ラジカルとの反応で半減期：1.8～18 時間、オゾンとの反応で半減期：1.5～9.2 日（反応速度定数：1.74×10-18 cm3/(分子･sec)、オゾンとの反応で半減期：3.0～18 日（反応速度定数：9.0×10-19 cm3/(分子･sec)、硝酸ラジカルとの反応で半減期：6.6 日</t>
    <phoneticPr fontId="18"/>
  </si>
  <si>
    <t>良、TOC 64%（平均値）、HPLC 100%（平均値）（試験期間：4 週間、被験物質濃度：100 mg/L、活性汚泥濃度：30 mg/L）</t>
    <rPh sb="0" eb="1">
      <t>リョウ</t>
    </rPh>
    <phoneticPr fontId="18"/>
  </si>
  <si>
    <t>0.15（ラット）</t>
    <phoneticPr fontId="18"/>
  </si>
  <si>
    <t>0.2（ラット）</t>
    <phoneticPr fontId="18"/>
  </si>
  <si>
    <t>粘膜障害（ラット）、湿疹（ヒト）</t>
    <rPh sb="0" eb="2">
      <t>ネンマク</t>
    </rPh>
    <rPh sb="2" eb="4">
      <t>ショウガイ</t>
    </rPh>
    <rPh sb="10" eb="12">
      <t>シッシン</t>
    </rPh>
    <phoneticPr fontId="18"/>
  </si>
  <si>
    <t>LC50：1.4mg/L/4h（ラット）（蒸気）</t>
    <rPh sb="21" eb="23">
      <t>ジョウキ</t>
    </rPh>
    <phoneticPr fontId="18"/>
  </si>
  <si>
    <t>LD50：380mg/kg（ウサギ）</t>
    <phoneticPr fontId="18"/>
  </si>
  <si>
    <t>LD50：80mg/kg（ラット）、104、240mg/kg（マウス）</t>
    <phoneticPr fontId="18"/>
  </si>
  <si>
    <t>0.60</t>
  </si>
  <si>
    <t>36.9mmHg(25℃、trans-体)、30.0mmHg(20℃)、30.0mmHg(25℃、trans-体)、19mmHg(20℃)、&lt;32mmHg(20℃)</t>
    <phoneticPr fontId="18"/>
  </si>
  <si>
    <t>0.8516(20℃, trans-体)、0.85</t>
    <phoneticPr fontId="18"/>
  </si>
  <si>
    <t>102.2℃ (760 mmHg、trans-体)、102.2℃、104℃ (760mmHg)、104℃ (760 mmHg、trans-体)、104℃、99℃</t>
  </si>
  <si>
    <t>-76.6℃ (trans-体)、-69℃3)、-76.5℃)、-74℃ (trans-体)、-69℃ (trans-体、凝固点)、-75℃</t>
    <phoneticPr fontId="18"/>
  </si>
  <si>
    <t>C4H6O</t>
  </si>
  <si>
    <t>2-butenal</t>
  </si>
  <si>
    <t>クロトンアルデヒド（2-ブテナール）</t>
    <phoneticPr fontId="18"/>
  </si>
  <si>
    <t>13巻</t>
    <rPh sb="2" eb="3">
      <t>カン</t>
    </rPh>
    <phoneticPr fontId="18"/>
  </si>
  <si>
    <t>4170-30-3</t>
    <phoneticPr fontId="18"/>
  </si>
  <si>
    <t>骨障害（ヒト）</t>
    <rPh sb="0" eb="1">
      <t>ホネ</t>
    </rPh>
    <rPh sb="1" eb="3">
      <t>ショウガイ</t>
    </rPh>
    <phoneticPr fontId="18"/>
  </si>
  <si>
    <t>粘膜腐食</t>
    <rPh sb="0" eb="2">
      <t>ネンマク</t>
    </rPh>
    <rPh sb="2" eb="4">
      <t>フショク</t>
    </rPh>
    <phoneticPr fontId="18"/>
  </si>
  <si>
    <t>区分1 （骨）</t>
  </si>
  <si>
    <t>45.3g/100mL (25℃)</t>
    <phoneticPr fontId="18"/>
  </si>
  <si>
    <t>4.37（Kow）</t>
    <phoneticPr fontId="18"/>
  </si>
  <si>
    <t>1.015</t>
  </si>
  <si>
    <t>分解、238℃</t>
    <phoneticPr fontId="18"/>
  </si>
  <si>
    <t>FH4N</t>
  </si>
  <si>
    <t>Ammoniumfluoride</t>
    <phoneticPr fontId="18"/>
  </si>
  <si>
    <t>ふっ化アンモニウム</t>
    <phoneticPr fontId="18"/>
  </si>
  <si>
    <t>6巻（追）、HSDB</t>
    <rPh sb="1" eb="2">
      <t>カン</t>
    </rPh>
    <rPh sb="3" eb="4">
      <t>ツイ</t>
    </rPh>
    <phoneticPr fontId="18"/>
  </si>
  <si>
    <t>12125-01-8</t>
    <phoneticPr fontId="18"/>
  </si>
  <si>
    <t>代替フロンの原料、ガラスの表面加工・ゴルフクラブ・ステンレス鍋の表面処理、半導体の表面処理剤、フライパン加工</t>
    <phoneticPr fontId="18"/>
  </si>
  <si>
    <t>骨障害（ヒト、ラット）、神経・粘膜障害（ラット）</t>
    <rPh sb="0" eb="1">
      <t>ホネ</t>
    </rPh>
    <rPh sb="1" eb="3">
      <t>ショウガイ</t>
    </rPh>
    <rPh sb="12" eb="14">
      <t>シンケイ</t>
    </rPh>
    <rPh sb="15" eb="17">
      <t>ネンマク</t>
    </rPh>
    <rPh sb="17" eb="19">
      <t>ショウガイ</t>
    </rPh>
    <phoneticPr fontId="18"/>
  </si>
  <si>
    <t>腐食、低Ca血症（ヒト）</t>
    <rPh sb="0" eb="2">
      <t>フショク</t>
    </rPh>
    <rPh sb="3" eb="4">
      <t>テイ</t>
    </rPh>
    <rPh sb="6" eb="7">
      <t>ケツ</t>
    </rPh>
    <rPh sb="7" eb="8">
      <t>ショウ</t>
    </rPh>
    <phoneticPr fontId="18"/>
  </si>
  <si>
    <t>区分1（神経系、歯、骨、呼吸器）</t>
  </si>
  <si>
    <t>区分1（呼吸器、心血管系）</t>
  </si>
  <si>
    <t>LC50：653-1,166 ppm(4h)（ラット）（蒸気）</t>
    <rPh sb="28" eb="30">
      <t>ジョウキ</t>
    </rPh>
    <phoneticPr fontId="18"/>
  </si>
  <si>
    <t>自由に混和</t>
    <rPh sb="0" eb="2">
      <t>ジユウ</t>
    </rPh>
    <rPh sb="3" eb="5">
      <t>コンワ</t>
    </rPh>
    <phoneticPr fontId="18"/>
  </si>
  <si>
    <t>3.20(25℃)</t>
  </si>
  <si>
    <t>-1.4</t>
  </si>
  <si>
    <t>0.82(気体、25℃)</t>
    <phoneticPr fontId="18"/>
  </si>
  <si>
    <t>774.8mmHg(20℃)</t>
    <phoneticPr fontId="18"/>
  </si>
  <si>
    <t>0.901(22℃、液体)</t>
    <phoneticPr fontId="18"/>
  </si>
  <si>
    <t>20℃、19.51℃</t>
  </si>
  <si>
    <t>-83.35℃、-83.36℃</t>
    <phoneticPr fontId="18"/>
  </si>
  <si>
    <t>HF</t>
  </si>
  <si>
    <t>Hydrofluoric acid</t>
    <phoneticPr fontId="18"/>
  </si>
  <si>
    <t>ふっ化水素（ふっ化水素酸）</t>
    <rPh sb="11" eb="12">
      <t>サン</t>
    </rPh>
    <phoneticPr fontId="18"/>
  </si>
  <si>
    <t>7664-39-3</t>
    <phoneticPr fontId="18"/>
  </si>
  <si>
    <t>歯科材料</t>
    <rPh sb="0" eb="2">
      <t>シカ</t>
    </rPh>
    <rPh sb="2" eb="4">
      <t>ザイリョウ</t>
    </rPh>
    <phoneticPr fontId="18"/>
  </si>
  <si>
    <t>&lt;0.66（試験生物：コイ、試験期間：4 週間、試験濃度：5 mg/L）、&lt;6.4（試験生物：コイ、試験期間：4 週間、試験濃度：0.5mg/L）</t>
    <phoneticPr fontId="18"/>
  </si>
  <si>
    <t>歯・心・精巣障害（マウス、ラット）</t>
    <rPh sb="0" eb="1">
      <t>ハ</t>
    </rPh>
    <rPh sb="2" eb="3">
      <t>シン</t>
    </rPh>
    <rPh sb="4" eb="6">
      <t>セイソウ</t>
    </rPh>
    <rPh sb="6" eb="8">
      <t>ショウガイ</t>
    </rPh>
    <phoneticPr fontId="18"/>
  </si>
  <si>
    <t>嘔吐、胃腸・心障害（ヒト）</t>
    <rPh sb="0" eb="2">
      <t>オウト</t>
    </rPh>
    <rPh sb="3" eb="5">
      <t>イチョウ</t>
    </rPh>
    <rPh sb="6" eb="7">
      <t>シン</t>
    </rPh>
    <rPh sb="7" eb="9">
      <t>ショウガイ</t>
    </rPh>
    <phoneticPr fontId="18"/>
  </si>
  <si>
    <t>区分1（歯、骨）、区分2（心臓、肝臓、腎臓、生殖器（男性））</t>
  </si>
  <si>
    <t>区分1（神経系、心臓、腎臓）</t>
  </si>
  <si>
    <t>LD50：69-279.1 mg/kg（ラット）</t>
    <phoneticPr fontId="18"/>
  </si>
  <si>
    <t>-0.77</t>
    <phoneticPr fontId="18"/>
  </si>
  <si>
    <t>2.8(20℃)</t>
    <phoneticPr fontId="18"/>
  </si>
  <si>
    <t>1704℃</t>
  </si>
  <si>
    <t>996℃、993℃</t>
    <phoneticPr fontId="18"/>
  </si>
  <si>
    <t>FNa</t>
  </si>
  <si>
    <t>Sodiumhydrogendifluoride</t>
    <phoneticPr fontId="18"/>
  </si>
  <si>
    <t>ふっ化ナトリウム</t>
    <phoneticPr fontId="18"/>
  </si>
  <si>
    <t>7681-49-4</t>
    <phoneticPr fontId="18"/>
  </si>
  <si>
    <t>有機化合物のフッ素化剤、発酵制御剤、殺虫剤成分</t>
    <phoneticPr fontId="18"/>
  </si>
  <si>
    <t>LD50：245 mg/kg（ラット）</t>
    <phoneticPr fontId="18"/>
  </si>
  <si>
    <t>0.98mmHg(885℃)</t>
    <phoneticPr fontId="18"/>
  </si>
  <si>
    <t>2.48(20℃)</t>
    <phoneticPr fontId="18"/>
  </si>
  <si>
    <t>1502℃、1505℃</t>
  </si>
  <si>
    <t>858℃、859.9℃</t>
    <phoneticPr fontId="18"/>
  </si>
  <si>
    <t>FK</t>
  </si>
  <si>
    <t>Potassiumfluoride</t>
    <phoneticPr fontId="18"/>
  </si>
  <si>
    <t>ふっ化カリウム</t>
    <phoneticPr fontId="18"/>
  </si>
  <si>
    <t>7789-23-3</t>
    <phoneticPr fontId="18"/>
  </si>
  <si>
    <t>2200(2004)</t>
    <phoneticPr fontId="18"/>
  </si>
  <si>
    <t>1,500（全国2004）</t>
    <phoneticPr fontId="18"/>
  </si>
  <si>
    <t>2400（全国2004）</t>
    <phoneticPr fontId="18"/>
  </si>
  <si>
    <t>ふっ化物のエアロゾルは湿性沈着で半減期は50 時間、乾性沈着の半減期は12 日</t>
    <phoneticPr fontId="18"/>
  </si>
  <si>
    <t>hydrogen fluoride and its water-soluble salts</t>
  </si>
  <si>
    <t>ふっ化水素及びその水溶性塩</t>
  </si>
  <si>
    <t>酸化防止剤原料，香料原料</t>
    <phoneticPr fontId="18"/>
  </si>
  <si>
    <t>1.3（ラット）</t>
    <phoneticPr fontId="18"/>
  </si>
  <si>
    <t>胎仔数減少（ラット）</t>
    <rPh sb="0" eb="1">
      <t>タイ</t>
    </rPh>
    <rPh sb="2" eb="3">
      <t>スウ</t>
    </rPh>
    <rPh sb="3" eb="5">
      <t>ゲンショウ</t>
    </rPh>
    <phoneticPr fontId="18"/>
  </si>
  <si>
    <t>肝障害（ラット）</t>
    <rPh sb="0" eb="1">
      <t>カン</t>
    </rPh>
    <rPh sb="1" eb="3">
      <t>ショウガイ</t>
    </rPh>
    <phoneticPr fontId="18"/>
  </si>
  <si>
    <t>区分2（腎、中枢神経系）</t>
  </si>
  <si>
    <t>LD50：1,200 mg/kg（マウス）</t>
    <phoneticPr fontId="18"/>
  </si>
  <si>
    <t>LD50：320～800 mg/kg(雄)、130～320 mg/kg(雌)（ラット）</t>
    <phoneticPr fontId="18"/>
  </si>
  <si>
    <t>3.97</t>
  </si>
  <si>
    <t>6.72（25℃）</t>
    <phoneticPr fontId="18"/>
  </si>
  <si>
    <t>0.922(80℃)</t>
    <phoneticPr fontId="18"/>
  </si>
  <si>
    <t>224℃（760 mmHg）</t>
  </si>
  <si>
    <t>46.5℃</t>
  </si>
  <si>
    <t>C11H16O</t>
  </si>
  <si>
    <t>2-tert-butyl-5-methylphenol</t>
  </si>
  <si>
    <t>2-tert-ブチル-5-メチルフェノール</t>
    <phoneticPr fontId="18"/>
  </si>
  <si>
    <t>88-60-8</t>
    <phoneticPr fontId="18"/>
  </si>
  <si>
    <t>スルフェンアミド加硫促進剤（ゴム）</t>
    <phoneticPr fontId="18"/>
  </si>
  <si>
    <t>肝障害、溶血（種不明）</t>
    <rPh sb="0" eb="1">
      <t>カン</t>
    </rPh>
    <rPh sb="1" eb="3">
      <t>ショウガイ</t>
    </rPh>
    <rPh sb="4" eb="5">
      <t>ヨウ</t>
    </rPh>
    <rPh sb="5" eb="6">
      <t>ケツ</t>
    </rPh>
    <rPh sb="7" eb="8">
      <t>シュ</t>
    </rPh>
    <rPh sb="8" eb="10">
      <t>フメイ</t>
    </rPh>
    <phoneticPr fontId="18"/>
  </si>
  <si>
    <t>区分2（腎臓 血液系 肝臓 ）</t>
    <phoneticPr fontId="18"/>
  </si>
  <si>
    <t>分類できない</t>
    <phoneticPr fontId="18"/>
  </si>
  <si>
    <t>区分外</t>
    <phoneticPr fontId="18"/>
  </si>
  <si>
    <t>区分1</t>
    <phoneticPr fontId="18"/>
  </si>
  <si>
    <t>分類対象外</t>
    <phoneticPr fontId="18"/>
  </si>
  <si>
    <t>LD50：&gt;7,940 mg/kg（ウサギ）</t>
    <phoneticPr fontId="18"/>
  </si>
  <si>
    <t>0.3mg/L</t>
    <phoneticPr fontId="18"/>
  </si>
  <si>
    <t>4.38</t>
    <phoneticPr fontId="18"/>
  </si>
  <si>
    <t>1.03E-06mmHg(25℃)</t>
    <phoneticPr fontId="18"/>
  </si>
  <si>
    <t>1.29 (25/4℃)</t>
    <phoneticPr fontId="18"/>
  </si>
  <si>
    <t>344℃</t>
    <phoneticPr fontId="18"/>
  </si>
  <si>
    <t>108℃</t>
    <phoneticPr fontId="18"/>
  </si>
  <si>
    <t xml:space="preserve">C11H14N2S2 </t>
    <phoneticPr fontId="18"/>
  </si>
  <si>
    <t>N-(tert-butyl)-2-benzothiazolesulfenamide</t>
  </si>
  <si>
    <t>N-(tert-ブチル)-2-ベンゾチアゾールスルフェンアミド</t>
    <phoneticPr fontId="18"/>
  </si>
  <si>
    <t>95-31-8</t>
    <phoneticPr fontId="18"/>
  </si>
  <si>
    <t>殺ダニ剤</t>
  </si>
  <si>
    <t>区分2（肝臓 ）</t>
  </si>
  <si>
    <t>LC50=2.7mg/L（ラット）（粉じん）</t>
    <rPh sb="18" eb="19">
      <t>フン</t>
    </rPh>
    <phoneticPr fontId="18"/>
  </si>
  <si>
    <t>LD50：595mg/kg（ラット）</t>
    <phoneticPr fontId="18"/>
  </si>
  <si>
    <t>2.6mg/L (25℃)</t>
    <phoneticPr fontId="18"/>
  </si>
  <si>
    <t>4.61</t>
    <phoneticPr fontId="18"/>
  </si>
  <si>
    <t>&lt;7.3E-08 mmHg(20℃)</t>
    <phoneticPr fontId="18"/>
  </si>
  <si>
    <t>0.5(24.1℃)</t>
    <phoneticPr fontId="18"/>
  </si>
  <si>
    <t>307-475℃</t>
    <phoneticPr fontId="18"/>
  </si>
  <si>
    <t>61-62℃</t>
    <phoneticPr fontId="18"/>
  </si>
  <si>
    <t>C18H24ClN3O</t>
    <phoneticPr fontId="18"/>
  </si>
  <si>
    <t>N-(4-tert-butylbenzyl)-4-chloro-3-ethyl-1-methylpyrazole-5-carboxamide; tebufenpyrad</t>
  </si>
  <si>
    <t>N-(4-tert-ブチルベンジル)-4-クロロ-3-エチル-1-メチルピラゾール-5-カルボキサミド（別名テブフェンピラド）</t>
    <rPh sb="52" eb="54">
      <t>ベツメイ</t>
    </rPh>
    <phoneticPr fontId="18"/>
  </si>
  <si>
    <t>119168-77-3</t>
    <phoneticPr fontId="18"/>
  </si>
  <si>
    <t>LC50：0.62mg/L（ラット）（粉じん）</t>
    <rPh sb="19" eb="20">
      <t>フン</t>
    </rPh>
    <phoneticPr fontId="18"/>
  </si>
  <si>
    <t>LD50：570mg/kg（ラット）</t>
    <phoneticPr fontId="18"/>
  </si>
  <si>
    <t>1.2E-05g/L at 20℃</t>
    <phoneticPr fontId="18"/>
  </si>
  <si>
    <t>6.37</t>
    <phoneticPr fontId="18"/>
  </si>
  <si>
    <t>1.9E-06 at 20℃</t>
    <phoneticPr fontId="18"/>
  </si>
  <si>
    <t>308-465℃</t>
    <phoneticPr fontId="18"/>
  </si>
  <si>
    <t>111-112℃</t>
    <phoneticPr fontId="18"/>
  </si>
  <si>
    <t>C19H25ClN2OS</t>
    <phoneticPr fontId="18"/>
  </si>
  <si>
    <t>2-tert-butyl-5-(4-tert-butylbenzylthio)-4-chloro-3(2H)-pyridazinone; pyridaben</t>
  </si>
  <si>
    <t>2-tert-ブチル-5-(4-tert-ブチルベンジルチオ)-4-クロロ-3(2H)-ピリダジノン（別名ピリダベン）</t>
    <rPh sb="51" eb="53">
      <t>ベツメイ</t>
    </rPh>
    <phoneticPr fontId="18"/>
  </si>
  <si>
    <t>96489-71-3</t>
    <phoneticPr fontId="18"/>
  </si>
  <si>
    <t>血球減少（種不明）</t>
    <rPh sb="0" eb="2">
      <t>ケッキュウ</t>
    </rPh>
    <rPh sb="2" eb="4">
      <t>ゲンショウ</t>
    </rPh>
    <rPh sb="5" eb="6">
      <t>シュ</t>
    </rPh>
    <rPh sb="6" eb="8">
      <t>フメイ</t>
    </rPh>
    <phoneticPr fontId="18"/>
  </si>
  <si>
    <t>LC50：＞0.625mg/L(4hr)（ラット）</t>
    <phoneticPr fontId="18"/>
  </si>
  <si>
    <t>LD50：1400mg/kg（ラット）</t>
    <phoneticPr fontId="18"/>
  </si>
  <si>
    <t>LD50：1750mg/kg（ラット）</t>
    <phoneticPr fontId="18"/>
  </si>
  <si>
    <t>0.5 mg/L</t>
    <phoneticPr fontId="18"/>
  </si>
  <si>
    <t>5.0</t>
    <phoneticPr fontId="18"/>
  </si>
  <si>
    <t>0.0000003mmHg</t>
    <phoneticPr fontId="18"/>
  </si>
  <si>
    <t>1.1</t>
    <phoneticPr fontId="18"/>
  </si>
  <si>
    <t>&lt;25℃</t>
    <phoneticPr fontId="18"/>
  </si>
  <si>
    <t>C19H26O4S</t>
    <phoneticPr fontId="18"/>
  </si>
  <si>
    <t>2-(4-tert-butylphenoxy)cyclohexyl 2-propynyl sulfite; propargite; BPPS</t>
  </si>
  <si>
    <t>2-(4-tert-ブチルフェノキシ)シクロヘキシル=2-プロピニル=スルフィット（プロパルギット又はＢＰＰＳ）</t>
    <phoneticPr fontId="18"/>
  </si>
  <si>
    <t>2312-35-8</t>
    <phoneticPr fontId="18"/>
  </si>
  <si>
    <t>0.0016(2003)</t>
    <phoneticPr fontId="18"/>
  </si>
  <si>
    <t>0.11(2004)</t>
    <phoneticPr fontId="18"/>
  </si>
  <si>
    <t>0.06(2004)</t>
    <phoneticPr fontId="18"/>
  </si>
  <si>
    <t>0.00057(2001)</t>
    <phoneticPr fontId="18"/>
  </si>
  <si>
    <t>0.002（全国 2004）</t>
    <phoneticPr fontId="18"/>
  </si>
  <si>
    <t>0.007（滋賀県 2003～2005）</t>
    <phoneticPr fontId="18"/>
  </si>
  <si>
    <t>&lt;0.01（全国 2004）</t>
    <phoneticPr fontId="18"/>
  </si>
  <si>
    <t>0.11（全国 2004）</t>
    <phoneticPr fontId="18"/>
  </si>
  <si>
    <t>&lt;0.005（全国 1998）</t>
    <phoneticPr fontId="18"/>
  </si>
  <si>
    <t>0.06（全国 2004）</t>
    <phoneticPr fontId="18"/>
  </si>
  <si>
    <t>0.0016（全国 2003）</t>
    <phoneticPr fontId="18"/>
  </si>
  <si>
    <t>0.00057（全国 2001）</t>
    <phoneticPr fontId="18"/>
  </si>
  <si>
    <t>接着剤、印刷インク原料、ポリカーボネート樹脂の分子量調節剤、合成樹脂の改質剤、香料、界面活性剤</t>
    <phoneticPr fontId="18"/>
  </si>
  <si>
    <t>20～43（試験生物：コイ、試験期間：8 週間、試験濃度：0.04 mg/L）、&lt;48～88（試験生物：コイ、試験期間：8 週間、試験濃度：0.004 mg/L）</t>
    <phoneticPr fontId="18"/>
  </si>
  <si>
    <t>BOD 0%、TOC 1.2%、GC (－)*%、吸光光度計 (－)*%（被験物質濃度：30 mg/L、活性汚泥濃度：100 mg/L）</t>
    <phoneticPr fontId="18"/>
  </si>
  <si>
    <t>OH ラジカルとの反応で半減期：1.6～16 時間</t>
    <phoneticPr fontId="18"/>
  </si>
  <si>
    <t>7（ラット）</t>
    <phoneticPr fontId="18"/>
  </si>
  <si>
    <t>白斑（ヒト）</t>
    <rPh sb="0" eb="2">
      <t>ハクハン</t>
    </rPh>
    <phoneticPr fontId="18"/>
  </si>
  <si>
    <t>LC50：&gt;0.044 mg/L(4h)（蒸気）、&gt;5.6 mg/L（粉じん）（ラット）</t>
    <rPh sb="21" eb="23">
      <t>ジョウキ</t>
    </rPh>
    <rPh sb="35" eb="36">
      <t>フン</t>
    </rPh>
    <phoneticPr fontId="18"/>
  </si>
  <si>
    <t>LD50：2,318、&gt;16,000 mg/kg（ウサギ）</t>
    <phoneticPr fontId="18"/>
  </si>
  <si>
    <t>LD50：3,250（ラット）</t>
    <phoneticPr fontId="18"/>
  </si>
  <si>
    <t>580 mg/1,000g (25℃)、580 mg/L (25℃)、500～800 mg/L (20℃)</t>
    <phoneticPr fontId="18"/>
  </si>
  <si>
    <t>10.23 (25℃)、10.39 (25℃)</t>
    <phoneticPr fontId="18"/>
  </si>
  <si>
    <t>安定（pH 4, 7, 9、25℃）</t>
  </si>
  <si>
    <t>3.31、2.4、3.3</t>
    <phoneticPr fontId="18"/>
  </si>
  <si>
    <t>0.0381mmHg(25℃)</t>
    <phoneticPr fontId="18"/>
  </si>
  <si>
    <t>0.908(80℃)</t>
    <phoneticPr fontId="18"/>
  </si>
  <si>
    <t>244℃ (760mmHg)、237℃、237℃ (760mmHg)、236℃</t>
  </si>
  <si>
    <t>100℃、98℃、99℃</t>
    <phoneticPr fontId="18"/>
  </si>
  <si>
    <t>C10H14O</t>
  </si>
  <si>
    <t>4-tert-butylphenol</t>
  </si>
  <si>
    <t>4-tert-ブチルフェノール</t>
    <phoneticPr fontId="18"/>
  </si>
  <si>
    <t>98-54-4</t>
    <phoneticPr fontId="18"/>
  </si>
  <si>
    <t>ニトロセルロース，アセチルセルロース，天然および、合成樹脂，アルコール可溶染料の溶媒，防湿セロハンの接着，速乾ワニス，エナメル，つめみがきに使用.鉄， 硫酸根，二硫化炭素の定量用試薬， Kar1 Fischer試薬</t>
    <phoneticPr fontId="18"/>
  </si>
  <si>
    <t>LC50：&gt; 1.78 mg/L(4h)（ラット）</t>
    <phoneticPr fontId="18"/>
  </si>
  <si>
    <t>LD50：5,560 mg/kg（ウサギ）</t>
    <phoneticPr fontId="18"/>
  </si>
  <si>
    <t>LD50：600 mg/kg（モルモット）、320 mg/kg（ラット）</t>
    <phoneticPr fontId="18"/>
  </si>
  <si>
    <t>3.27</t>
    <phoneticPr fontId="18"/>
  </si>
  <si>
    <t>6.14（25℃）</t>
    <phoneticPr fontId="18"/>
  </si>
  <si>
    <t>0.981 (20℃)</t>
    <phoneticPr fontId="18"/>
  </si>
  <si>
    <t>228℃</t>
  </si>
  <si>
    <t>14℃</t>
  </si>
  <si>
    <t>o-sec-butylphenol</t>
  </si>
  <si>
    <t>2-sec-ブチルフェノール</t>
    <phoneticPr fontId="18"/>
  </si>
  <si>
    <t>89-72-5</t>
    <phoneticPr fontId="18"/>
  </si>
  <si>
    <t>樹脂製造用重合剤、硬化剤</t>
    <phoneticPr fontId="18"/>
  </si>
  <si>
    <t>0.3（ラット）</t>
    <phoneticPr fontId="18"/>
  </si>
  <si>
    <t>粘膜変性、炎症（ラット、マウス）</t>
    <rPh sb="0" eb="2">
      <t>ネンマク</t>
    </rPh>
    <rPh sb="2" eb="4">
      <t>ヘンセイ</t>
    </rPh>
    <rPh sb="5" eb="7">
      <t>エンショウ</t>
    </rPh>
    <phoneticPr fontId="18"/>
  </si>
  <si>
    <t>区分1（呼吸器）、区分2（神経系）、区分3（麻酔作用）</t>
  </si>
  <si>
    <t>LC50：1.8 mg/L(4h)（ラット）（蒸気）</t>
    <rPh sb="23" eb="25">
      <t>ジョウキ</t>
    </rPh>
    <phoneticPr fontId="18"/>
  </si>
  <si>
    <t>LD50：470 mg/kg（ラット）</t>
    <phoneticPr fontId="18"/>
  </si>
  <si>
    <t>LD50：370、560 mg/kg（ラット）</t>
    <phoneticPr fontId="18"/>
  </si>
  <si>
    <t>0.94</t>
  </si>
  <si>
    <t>3.69</t>
  </si>
  <si>
    <t>5.47mmHg（25℃）</t>
    <phoneticPr fontId="18"/>
  </si>
  <si>
    <t>0.8960 (20℃)</t>
    <phoneticPr fontId="18"/>
  </si>
  <si>
    <t>35℃（20mmHg）</t>
  </si>
  <si>
    <t>－8℃</t>
    <phoneticPr fontId="18"/>
  </si>
  <si>
    <t>C4H10O2</t>
  </si>
  <si>
    <t>揮発</t>
    <phoneticPr fontId="18"/>
  </si>
  <si>
    <t>tert-butyl hydroperoxide</t>
  </si>
  <si>
    <t>tert-ブチル=ヒドロペルオキシド</t>
  </si>
  <si>
    <t>75-91-2</t>
    <phoneticPr fontId="18"/>
  </si>
  <si>
    <t>プラスチック添加用酸化防止剤，食品添加物</t>
    <phoneticPr fontId="18"/>
  </si>
  <si>
    <t>傾眠（ヒト）</t>
    <rPh sb="0" eb="1">
      <t>ケイ</t>
    </rPh>
    <rPh sb="1" eb="2">
      <t>ミン</t>
    </rPh>
    <phoneticPr fontId="18"/>
  </si>
  <si>
    <t>LD50：2,500 mg/kg（ラット）</t>
    <phoneticPr fontId="18"/>
  </si>
  <si>
    <t>3.04mol/kg (25℃)、213 mg/L 25℃</t>
    <phoneticPr fontId="18"/>
  </si>
  <si>
    <t xml:space="preserve">(0.5)、3.5(Pow) </t>
    <phoneticPr fontId="18"/>
  </si>
  <si>
    <t>2.48E-03 mm Hg 25℃</t>
    <phoneticPr fontId="18"/>
  </si>
  <si>
    <t>1.0587 (20,4℃)</t>
    <phoneticPr fontId="18"/>
  </si>
  <si>
    <t>264～270℃ (733mmHg)</t>
  </si>
  <si>
    <t>48～55℃</t>
    <phoneticPr fontId="18"/>
  </si>
  <si>
    <t>C11H16O2</t>
    <phoneticPr fontId="18"/>
  </si>
  <si>
    <t>butylhydroxyanisole; BHA</t>
  </si>
  <si>
    <t>tert-ブチル-4-メトキシフェノール （ブチルヒドロキシアニソール）（ＢＨＡ）</t>
    <phoneticPr fontId="18"/>
  </si>
  <si>
    <t>25013-16-5</t>
    <phoneticPr fontId="18"/>
  </si>
  <si>
    <t>(殺ダニ剤)</t>
    <phoneticPr fontId="18"/>
  </si>
  <si>
    <t>血球増加、肝肥大（ラット）、肝・腎障害（イヌ）</t>
    <rPh sb="0" eb="2">
      <t>ケッキュウ</t>
    </rPh>
    <rPh sb="2" eb="4">
      <t>ゾウカ</t>
    </rPh>
    <rPh sb="5" eb="6">
      <t>カン</t>
    </rPh>
    <rPh sb="6" eb="8">
      <t>ヒダイ</t>
    </rPh>
    <rPh sb="14" eb="15">
      <t>カン</t>
    </rPh>
    <rPh sb="16" eb="17">
      <t>ジン</t>
    </rPh>
    <rPh sb="17" eb="19">
      <t>ショウガイ</t>
    </rPh>
    <phoneticPr fontId="18"/>
  </si>
  <si>
    <t>区分2（血液系 肝臓 腎臓 ）</t>
  </si>
  <si>
    <t>区分1（神経系 ）</t>
  </si>
  <si>
    <t>LC50：0.33mg/L（ラット）（粉じん）</t>
    <rPh sb="19" eb="20">
      <t>フン</t>
    </rPh>
    <phoneticPr fontId="18"/>
  </si>
  <si>
    <t>LD50：245mg/kg（ラット）</t>
    <phoneticPr fontId="18"/>
  </si>
  <si>
    <t>0.015E-03g/L</t>
    <phoneticPr fontId="18"/>
  </si>
  <si>
    <t>5.01 (20℃)</t>
    <phoneticPr fontId="18"/>
  </si>
  <si>
    <t>5.6E-08mmHg(25℃)</t>
    <phoneticPr fontId="18"/>
  </si>
  <si>
    <t>1.25 (20℃)</t>
    <phoneticPr fontId="18"/>
  </si>
  <si>
    <t>308-546℃</t>
    <phoneticPr fontId="18"/>
  </si>
  <si>
    <t>101.1-102.4℃</t>
    <phoneticPr fontId="18"/>
  </si>
  <si>
    <t>C24H27N3O4</t>
    <phoneticPr fontId="18"/>
  </si>
  <si>
    <t>tert-butyl 4-({[(1,3-dimethyl-5-phenoxy-4-pyrazolyl)methylidene]aminooxy}methyl)benzoate; fenpyroximate</t>
  </si>
  <si>
    <t>tert-ブチル=4-({[(1,3-ジメチル-5-フェノキシ-4-ピラゾリル)メチリデン]アミノオキシ}メチル)ベンゾアート（別名フェンピロキシメート）</t>
    <rPh sb="64" eb="66">
      <t>ベツメイ</t>
    </rPh>
    <phoneticPr fontId="18"/>
  </si>
  <si>
    <t>134098-61-6</t>
    <phoneticPr fontId="18"/>
  </si>
  <si>
    <t>肝障害、溶血（ラット）</t>
    <rPh sb="0" eb="1">
      <t>カン</t>
    </rPh>
    <rPh sb="1" eb="3">
      <t>ショウガイ</t>
    </rPh>
    <rPh sb="4" eb="5">
      <t>ヨウ</t>
    </rPh>
    <rPh sb="5" eb="6">
      <t>ケツ</t>
    </rPh>
    <phoneticPr fontId="18"/>
  </si>
  <si>
    <t>区分2（血液肝臓）</t>
  </si>
  <si>
    <t>LD50：&gt;3500mg/kg（ラット）</t>
    <phoneticPr fontId="18"/>
  </si>
  <si>
    <t>0.7mg/l (24℃）</t>
    <phoneticPr fontId="18"/>
  </si>
  <si>
    <t>4.80</t>
    <phoneticPr fontId="18"/>
  </si>
  <si>
    <t>1.26mg/l</t>
    <phoneticPr fontId="18"/>
  </si>
  <si>
    <t>317-431℃</t>
    <phoneticPr fontId="18"/>
  </si>
  <si>
    <t>88-90℃</t>
    <phoneticPr fontId="18"/>
  </si>
  <si>
    <t>C15H18Cl2N2O3</t>
    <phoneticPr fontId="18"/>
  </si>
  <si>
    <t>5-tert-butyl-3-(2,4-dichloro-5-isopropoxyphenyl)-1,3,4-oxadiazol-2(3H)-one; oxadiazon</t>
  </si>
  <si>
    <t>オキサジアゾン（別名5-tert-ブチル-3-（2,4-ジクロロ-5-イソプロポキシフェニル）-1,3,4-オキサジアゾール-2（3H）-オン）</t>
    <rPh sb="8" eb="10">
      <t>ベツメイ</t>
    </rPh>
    <phoneticPr fontId="18"/>
  </si>
  <si>
    <t>19666-30-9</t>
    <phoneticPr fontId="18"/>
  </si>
  <si>
    <t>腎障害(ラット）</t>
    <rPh sb="0" eb="3">
      <t>ジンショウガイ</t>
    </rPh>
    <phoneticPr fontId="18"/>
  </si>
  <si>
    <t>呼吸障害、鼻出欠（ラット、マウス）</t>
    <rPh sb="0" eb="2">
      <t>コキュウ</t>
    </rPh>
    <rPh sb="2" eb="4">
      <t>ショウガイ</t>
    </rPh>
    <rPh sb="5" eb="6">
      <t>ビ</t>
    </rPh>
    <rPh sb="6" eb="8">
      <t>シュッケツ</t>
    </rPh>
    <phoneticPr fontId="18"/>
  </si>
  <si>
    <t>区分2（腎臓 ）</t>
  </si>
  <si>
    <t>区分1（呼吸器 ）</t>
  </si>
  <si>
    <t>LC50：0.497mg/L（ラット）（粉じん）</t>
    <rPh sb="20" eb="21">
      <t>フン</t>
    </rPh>
    <phoneticPr fontId="18"/>
  </si>
  <si>
    <t>LD50：366mg/kg（ラット）</t>
    <phoneticPr fontId="18"/>
  </si>
  <si>
    <t>0.0005g/L (20℃)</t>
    <phoneticPr fontId="18"/>
  </si>
  <si>
    <t>6</t>
  </si>
  <si>
    <t>1.43E-10mmHg</t>
    <phoneticPr fontId="18"/>
  </si>
  <si>
    <t>1.03 to 1.07</t>
    <phoneticPr fontId="18"/>
  </si>
  <si>
    <t>329-483℃</t>
    <phoneticPr fontId="18"/>
  </si>
  <si>
    <t>145.8℃</t>
    <phoneticPr fontId="18"/>
  </si>
  <si>
    <t>C23H32N2OS</t>
    <phoneticPr fontId="18"/>
  </si>
  <si>
    <t>1-tert-Butyl-3-(2,6-diisopropyl-4-phenoxyphenyl)thiourea; diafenthiuron</t>
  </si>
  <si>
    <t>1-tert-ブチル-3-(2,6-ジイソプロピル-4-フェノキシフェニル)チオ尿素（ジアフェンチウロン）</t>
    <phoneticPr fontId="18"/>
  </si>
  <si>
    <t>80060-09-9</t>
    <phoneticPr fontId="18"/>
  </si>
  <si>
    <t>LC50：＞5.0mg/L(4hr)（ラット）（粉じん）</t>
    <rPh sb="24" eb="25">
      <t>フン</t>
    </rPh>
    <phoneticPr fontId="18"/>
  </si>
  <si>
    <t>LD50：＞5,000mg/kg（ウサギ）</t>
    <phoneticPr fontId="18"/>
  </si>
  <si>
    <t>0.44mg/L</t>
    <phoneticPr fontId="18"/>
  </si>
  <si>
    <t>3.31 (25℃)</t>
    <phoneticPr fontId="18"/>
  </si>
  <si>
    <t>3.975E-007mmHg (25℃)</t>
    <phoneticPr fontId="18"/>
  </si>
  <si>
    <t>1.172 (20℃)</t>
    <phoneticPr fontId="18"/>
  </si>
  <si>
    <t>307-449℃</t>
    <phoneticPr fontId="18"/>
  </si>
  <si>
    <t>48-49℃</t>
    <phoneticPr fontId="18"/>
  </si>
  <si>
    <t>C20H20FNO4</t>
    <phoneticPr fontId="18"/>
  </si>
  <si>
    <t>butyl (R)-2-[4-(4-cyano-2-fluorophenoxy)phenoxy]propionate; cyhalofop-butyl</t>
  </si>
  <si>
    <t>ブチル=(R)-2-[4-(4-シアノ-2-フルオロフェノキシ)フェノキシ]プロピオナート（シハロホップブチル）</t>
    <phoneticPr fontId="18"/>
  </si>
  <si>
    <t>122008-85-9</t>
    <phoneticPr fontId="18"/>
  </si>
  <si>
    <t>殺虫殺菌剤</t>
    <phoneticPr fontId="18"/>
  </si>
  <si>
    <t>肝障害（イヌ）</t>
    <rPh sb="0" eb="1">
      <t>カン</t>
    </rPh>
    <rPh sb="1" eb="3">
      <t>ショウガイ</t>
    </rPh>
    <phoneticPr fontId="18"/>
  </si>
  <si>
    <t>区分2(肝臓)</t>
  </si>
  <si>
    <t>0.81(pH7)(25℃）</t>
    <phoneticPr fontId="18"/>
  </si>
  <si>
    <t>1.338(20℃）</t>
    <phoneticPr fontId="18"/>
  </si>
  <si>
    <t>276-520℃</t>
    <phoneticPr fontId="18"/>
  </si>
  <si>
    <t>分解、140℃</t>
    <phoneticPr fontId="18"/>
  </si>
  <si>
    <t>C14H18N4O3</t>
    <phoneticPr fontId="18"/>
  </si>
  <si>
    <t>methyl N-[1-(N-n-butylcarbamoyl)-1H-2-benzimidazolyl]carbamate; benomyl</t>
  </si>
  <si>
    <t>N-[1-(N-n-ブチルカルバモイル)-1H-2-ベンゾイミダゾリル]カルバミン酸メチル　(別名ベノミル)</t>
    <phoneticPr fontId="18"/>
  </si>
  <si>
    <t>17804-35-2</t>
    <phoneticPr fontId="18"/>
  </si>
  <si>
    <t>高分子改質剤</t>
    <phoneticPr fontId="18"/>
  </si>
  <si>
    <t>胎仔減少（ラット、マウス）</t>
    <rPh sb="0" eb="2">
      <t>タイシ</t>
    </rPh>
    <rPh sb="2" eb="4">
      <t>ゲンショウ</t>
    </rPh>
    <phoneticPr fontId="18"/>
  </si>
  <si>
    <t>粘膜変性、精巣萎縮（ラット）</t>
    <rPh sb="0" eb="2">
      <t>ネンマク</t>
    </rPh>
    <rPh sb="2" eb="4">
      <t>ヘンセイ</t>
    </rPh>
    <rPh sb="5" eb="7">
      <t>セイソウ</t>
    </rPh>
    <rPh sb="7" eb="9">
      <t>イシュク</t>
    </rPh>
    <phoneticPr fontId="18"/>
  </si>
  <si>
    <t>区分1 (呼吸器)、区分2 (生殖器 (男性))</t>
  </si>
  <si>
    <t>LC50：948 ppm(4hr)（ラット）</t>
    <phoneticPr fontId="18"/>
  </si>
  <si>
    <t>LD50：788 mg/kg（ウサギ）</t>
    <phoneticPr fontId="18"/>
  </si>
  <si>
    <t>LD50：2,050 mg/kg（ラット）</t>
    <phoneticPr fontId="18"/>
  </si>
  <si>
    <t>20g/L (20℃)</t>
    <phoneticPr fontId="18"/>
  </si>
  <si>
    <t>0.63</t>
    <phoneticPr fontId="18"/>
  </si>
  <si>
    <t>3.2mmHg(25℃)</t>
    <phoneticPr fontId="18"/>
  </si>
  <si>
    <t>0.908 (25℃/4℃)</t>
    <phoneticPr fontId="18"/>
  </si>
  <si>
    <t>164℃</t>
  </si>
  <si>
    <t>C7H14O2</t>
    <phoneticPr fontId="18"/>
  </si>
  <si>
    <t>n-butyl-2,3-epoxypropyl ether</t>
  </si>
  <si>
    <t>n-ブチル-2,3-エポキシプロピルエーテル</t>
    <phoneticPr fontId="18"/>
  </si>
  <si>
    <t>2426-08-6</t>
    <phoneticPr fontId="18"/>
  </si>
  <si>
    <t>血液・肝障害（種不明）</t>
    <rPh sb="0" eb="2">
      <t>ケツエキ</t>
    </rPh>
    <rPh sb="3" eb="4">
      <t>カン</t>
    </rPh>
    <rPh sb="4" eb="6">
      <t>ショウガイ</t>
    </rPh>
    <rPh sb="7" eb="8">
      <t>シュ</t>
    </rPh>
    <rPh sb="8" eb="10">
      <t>フメイ</t>
    </rPh>
    <phoneticPr fontId="18"/>
  </si>
  <si>
    <t>区分2（血液系 肝臓 ）</t>
  </si>
  <si>
    <t>LC50：＞0.43mg/L(4hr)（ラット）（粉じん）</t>
    <rPh sb="25" eb="26">
      <t>フン</t>
    </rPh>
    <phoneticPr fontId="18"/>
  </si>
  <si>
    <t>0.83mg/L</t>
    <phoneticPr fontId="18"/>
  </si>
  <si>
    <t>4.25</t>
    <phoneticPr fontId="18"/>
  </si>
  <si>
    <t>3.0E-08mmHg(25℃)</t>
    <phoneticPr fontId="18"/>
  </si>
  <si>
    <t>1.03 (20℃)</t>
    <phoneticPr fontId="18"/>
  </si>
  <si>
    <t>192.3℃</t>
    <phoneticPr fontId="18"/>
  </si>
  <si>
    <t>C22H28N2O2</t>
    <phoneticPr fontId="18"/>
  </si>
  <si>
    <t>N-tert-butyl-N'-(4-ethylbenzoyl)-3,5-dimethylbenzohydrazide; tebufenozide</t>
  </si>
  <si>
    <t>N-tert-ブチル-N'-(4-エチルベンゾイル)-3,5-ジメチルベンゾヒドラジド（テブフェノジド）</t>
    <phoneticPr fontId="18"/>
  </si>
  <si>
    <t>112410-23-8</t>
    <phoneticPr fontId="18"/>
  </si>
  <si>
    <t>肝・腎・甲状腺肥大（ラット、イヌ）</t>
    <rPh sb="0" eb="1">
      <t>カン</t>
    </rPh>
    <rPh sb="2" eb="3">
      <t>ジン</t>
    </rPh>
    <rPh sb="4" eb="7">
      <t>コウジョウセン</t>
    </rPh>
    <rPh sb="7" eb="9">
      <t>ヒダイ</t>
    </rPh>
    <phoneticPr fontId="18"/>
  </si>
  <si>
    <t>神経・胃腸障害（ラット）</t>
    <rPh sb="0" eb="2">
      <t>シンケイ</t>
    </rPh>
    <rPh sb="3" eb="5">
      <t>イチョウ</t>
    </rPh>
    <rPh sb="5" eb="7">
      <t>ショウガイ</t>
    </rPh>
    <phoneticPr fontId="18"/>
  </si>
  <si>
    <t>区分2(腎臓、肝臓、甲状腺、血液、脳)</t>
  </si>
  <si>
    <t>LC50：4.57mg/L/4H（ラット）（粉じん・ミスト）</t>
    <rPh sb="22" eb="23">
      <t>フン</t>
    </rPh>
    <phoneticPr fontId="18"/>
  </si>
  <si>
    <t>LD50：1635mg/kg（ラット）</t>
    <phoneticPr fontId="18"/>
  </si>
  <si>
    <t>0.387mg/L（20℃）</t>
    <phoneticPr fontId="18"/>
  </si>
  <si>
    <t>4.80（40℃）</t>
    <phoneticPr fontId="18"/>
  </si>
  <si>
    <t>1.044</t>
    <phoneticPr fontId="18"/>
  </si>
  <si>
    <t>267.6℃</t>
  </si>
  <si>
    <t xml:space="preserve"> 104.4-105.3℃</t>
    <phoneticPr fontId="18"/>
  </si>
  <si>
    <t>C16H23N3OS</t>
    <phoneticPr fontId="18"/>
  </si>
  <si>
    <t>2-tert-butylimino-3-isopropyl-5-phenyltetrahydro-4H-1,3,5-thiadiazin-4-one; buprofezin</t>
  </si>
  <si>
    <t xml:space="preserve">2-tert-ブチルイミノ-3-イソプロピル-5-フェニルテトラヒドロ-4H-1,3,5-チアジアジン-4-オン（ブプロフェジン） </t>
    <phoneticPr fontId="18"/>
  </si>
  <si>
    <t>69327-76-0</t>
    <phoneticPr fontId="18"/>
  </si>
  <si>
    <t>0.599(1998)</t>
    <phoneticPr fontId="18"/>
  </si>
  <si>
    <t>&lt;0.01(2001)</t>
    <phoneticPr fontId="18"/>
  </si>
  <si>
    <t>1.6(1998)</t>
    <phoneticPr fontId="18"/>
  </si>
  <si>
    <t>0.1(2001～2002)</t>
    <phoneticPr fontId="18"/>
  </si>
  <si>
    <t>&lt;0.2(2002)</t>
    <phoneticPr fontId="18"/>
  </si>
  <si>
    <t>0.13（2001）</t>
    <phoneticPr fontId="18"/>
  </si>
  <si>
    <t>0.0055(1998)</t>
    <phoneticPr fontId="18"/>
  </si>
  <si>
    <t>0.028（全国2000）</t>
    <phoneticPr fontId="18"/>
  </si>
  <si>
    <t>0.069（全国2000）</t>
    <phoneticPr fontId="18"/>
  </si>
  <si>
    <t>&lt;0.14（全国2000）</t>
    <phoneticPr fontId="18"/>
  </si>
  <si>
    <t>0.599（全国1998）</t>
    <phoneticPr fontId="18"/>
  </si>
  <si>
    <t>0.1（全国2001～2002）</t>
    <phoneticPr fontId="18"/>
  </si>
  <si>
    <t>&lt;0.2（神奈川2002）</t>
    <phoneticPr fontId="18"/>
  </si>
  <si>
    <t>&lt;0.01（全国2001）</t>
    <phoneticPr fontId="18"/>
  </si>
  <si>
    <t>0.13（全国2001）</t>
    <phoneticPr fontId="18"/>
  </si>
  <si>
    <t>0.0035（全国2000）</t>
    <phoneticPr fontId="18"/>
  </si>
  <si>
    <t>プラスチックス添加剤(可塑剤)、床壁用タイル、塗料用、ペースト用、人造皮革・室内装飾用品</t>
    <phoneticPr fontId="18"/>
  </si>
  <si>
    <t>663(ブルーギル、9.73mg/L、21 日)</t>
    <phoneticPr fontId="18"/>
  </si>
  <si>
    <t>BOD 81％、GC 98％、吸光 97％（試験期間：2 週間、被験物質濃度：100mg/L、活性汚泥濃度：30mg/L）</t>
    <phoneticPr fontId="18"/>
  </si>
  <si>
    <t>OH ラジカルとの反応で半減期：5.8～58 時間、光分解で水中では 100 日以上</t>
    <phoneticPr fontId="18"/>
  </si>
  <si>
    <t>2（ラット）</t>
    <phoneticPr fontId="18"/>
  </si>
  <si>
    <t>胎仔数減少、奇形（ラット、マウス）</t>
    <rPh sb="6" eb="8">
      <t>キケイ</t>
    </rPh>
    <phoneticPr fontId="18"/>
  </si>
  <si>
    <t>区分2 (生殖器 (男性))</t>
  </si>
  <si>
    <t>LD50：6,700 mg/kg（ラット）</t>
    <phoneticPr fontId="18"/>
  </si>
  <si>
    <t>LD50：2,330 mg/kg（ラット）</t>
    <phoneticPr fontId="18"/>
  </si>
  <si>
    <t>2.69mg/L(25℃)、2.82mg/L(20℃)、0.710mg/L(24±2℃)</t>
    <phoneticPr fontId="18"/>
  </si>
  <si>
    <t>4.91</t>
    <phoneticPr fontId="18"/>
  </si>
  <si>
    <t>12.77(気体、25℃)</t>
    <phoneticPr fontId="18"/>
  </si>
  <si>
    <t>1.1(25/25℃)、1.111(20/4℃)</t>
    <phoneticPr fontId="18"/>
  </si>
  <si>
    <t>370℃</t>
  </si>
  <si>
    <t>&lt;-35℃, -35℃</t>
    <phoneticPr fontId="18"/>
  </si>
  <si>
    <t>C19H20O4</t>
  </si>
  <si>
    <t>n-butyl benzyl phthalate</t>
  </si>
  <si>
    <t>フタル酸n-ブチル=ベンジル</t>
    <phoneticPr fontId="18"/>
  </si>
  <si>
    <t>85-68-7</t>
    <phoneticPr fontId="18"/>
  </si>
  <si>
    <t>0.34(1998)</t>
    <phoneticPr fontId="18"/>
  </si>
  <si>
    <t>1.1(1998)</t>
    <phoneticPr fontId="18"/>
  </si>
  <si>
    <t>6.6(1999)</t>
    <phoneticPr fontId="18"/>
  </si>
  <si>
    <t>0.3(1999)</t>
    <phoneticPr fontId="18"/>
  </si>
  <si>
    <t>0.59(1999)</t>
    <phoneticPr fontId="18"/>
  </si>
  <si>
    <t>0.034(1999)</t>
    <phoneticPr fontId="18"/>
  </si>
  <si>
    <t>0.35（全国1999）</t>
    <phoneticPr fontId="18"/>
  </si>
  <si>
    <t>22（全国1999）</t>
    <phoneticPr fontId="18"/>
  </si>
  <si>
    <t>0.4（全国1999）</t>
    <phoneticPr fontId="18"/>
  </si>
  <si>
    <t>6.6（全国1999）</t>
    <phoneticPr fontId="18"/>
  </si>
  <si>
    <t>0.34（全国1998）</t>
    <phoneticPr fontId="18"/>
  </si>
  <si>
    <t>0.3（全国1999）</t>
    <phoneticPr fontId="18"/>
  </si>
  <si>
    <t>1.1（全国1998）</t>
    <phoneticPr fontId="18"/>
  </si>
  <si>
    <t>0.59（全国1999-2000）</t>
    <phoneticPr fontId="18"/>
  </si>
  <si>
    <t>0.034（全国1999）</t>
    <rPh sb="6" eb="8">
      <t>ゼンコク</t>
    </rPh>
    <phoneticPr fontId="18"/>
  </si>
  <si>
    <t>可塑剤として塩化ビニル製品（シート、レザー、電線被覆材、農ビ用フィルム等）等に添加</t>
    <phoneticPr fontId="18"/>
  </si>
  <si>
    <t>1.0～3.4 (8 週間・1 mg/L)、1.3～29.7 (8 週間・0.1 mg/L)</t>
    <phoneticPr fontId="18"/>
  </si>
  <si>
    <t>29 %(試験期間：2 週間、被験物質：100 mg/L、活性汚泥：30 mg/L)</t>
    <phoneticPr fontId="18"/>
  </si>
  <si>
    <t>水中での光分解の半減期＝143 日</t>
    <phoneticPr fontId="18"/>
  </si>
  <si>
    <t>嫌気汚泥により分解されるとの報告あるが、メタン及び二酸化炭素への完全分解にまでには至っていない</t>
    <phoneticPr fontId="18"/>
  </si>
  <si>
    <t>3.7（ラット）</t>
    <phoneticPr fontId="18"/>
  </si>
  <si>
    <t>奇形、胎仔数減少（マウス）</t>
    <rPh sb="0" eb="2">
      <t>キケイ</t>
    </rPh>
    <rPh sb="6" eb="8">
      <t>ゲンショウ</t>
    </rPh>
    <phoneticPr fontId="18"/>
  </si>
  <si>
    <t>不明（モルモット）</t>
    <rPh sb="0" eb="2">
      <t>フメイ</t>
    </rPh>
    <phoneticPr fontId="18"/>
  </si>
  <si>
    <t>区分2 （肝臓、精巣）</t>
  </si>
  <si>
    <t>区分1B、追加区分：授乳に対する又は授乳を介した影響</t>
  </si>
  <si>
    <t>LC50：&gt; 10.62 mg/L(4h)（ラット）（ミスト）</t>
    <phoneticPr fontId="18"/>
  </si>
  <si>
    <t>LD50：25,000 mg/kg（ウサギ）</t>
    <phoneticPr fontId="18"/>
  </si>
  <si>
    <t>LD50：33,900 mg/kg（ウサギ）</t>
    <phoneticPr fontId="18"/>
  </si>
  <si>
    <t>1 mg/L (25 ℃)</t>
  </si>
  <si>
    <t>強アルカリ、強酸で加水分解3</t>
  </si>
  <si>
    <t>7.74</t>
  </si>
  <si>
    <t>15.97（25℃,気体）</t>
    <phoneticPr fontId="18"/>
  </si>
  <si>
    <t>0.9861 (20 ℃)</t>
  </si>
  <si>
    <t>386℃</t>
  </si>
  <si>
    <t>-55℃</t>
    <phoneticPr fontId="18"/>
  </si>
  <si>
    <t>C24H38O4</t>
  </si>
  <si>
    <t>bis(2-ethylhexyl) phthalate</t>
  </si>
  <si>
    <t>フタル酸ジ（2-エチルヘキシル）</t>
    <phoneticPr fontId="18"/>
  </si>
  <si>
    <t>117-81-7</t>
    <phoneticPr fontId="18"/>
  </si>
  <si>
    <t>0.816(1998)</t>
    <phoneticPr fontId="18"/>
  </si>
  <si>
    <t>0.03(1998)</t>
    <phoneticPr fontId="18"/>
  </si>
  <si>
    <t>1.1(1999)</t>
    <phoneticPr fontId="18"/>
  </si>
  <si>
    <t>0.6(1999)</t>
    <phoneticPr fontId="18"/>
  </si>
  <si>
    <t>0.18(1999)</t>
    <phoneticPr fontId="18"/>
  </si>
  <si>
    <t>3.3(1999-2000)</t>
    <phoneticPr fontId="18"/>
  </si>
  <si>
    <t>0.063(1999)</t>
    <phoneticPr fontId="18"/>
  </si>
  <si>
    <t>0.032（全国1999）</t>
    <phoneticPr fontId="18"/>
  </si>
  <si>
    <t>0.81（全国1999）</t>
    <phoneticPr fontId="18"/>
  </si>
  <si>
    <t>1.1（全国1999）</t>
    <phoneticPr fontId="18"/>
  </si>
  <si>
    <t>0.82（全国 1998）</t>
    <phoneticPr fontId="18"/>
  </si>
  <si>
    <t>0.6（全国 1999）</t>
    <phoneticPr fontId="18"/>
  </si>
  <si>
    <t>0.18（全国 1999）</t>
    <phoneticPr fontId="18"/>
  </si>
  <si>
    <t>0.03（全国1999）</t>
    <rPh sb="5" eb="7">
      <t>ゼンコク</t>
    </rPh>
    <phoneticPr fontId="18"/>
  </si>
  <si>
    <t>3.3（東京1999-2000）</t>
    <rPh sb="4" eb="6">
      <t>トウキョウ</t>
    </rPh>
    <phoneticPr fontId="18"/>
  </si>
  <si>
    <t>0.063（全国 1999）</t>
    <phoneticPr fontId="18"/>
  </si>
  <si>
    <t>ラッカー、接着剤、レザー、印刷インキ、セロハン、染料、殺虫剤の製造、織物用潤滑剤等</t>
    <phoneticPr fontId="18"/>
  </si>
  <si>
    <t>3.1～21 (8 週間・0.05 mg/L)、5.2～176 (8 週間・0.015 mg/L)</t>
    <phoneticPr fontId="18"/>
  </si>
  <si>
    <t>69 %(試験期間：4 週間、被験物質：100 mg/L、活性汚泥：30 mg/L)</t>
    <phoneticPr fontId="18"/>
  </si>
  <si>
    <t>OH ラジカルとの反応で半減期は0.92～1.84日、自然水中での直接光分解半減期は144日</t>
    <phoneticPr fontId="18"/>
  </si>
  <si>
    <t>消化汚泥により2 週間で完全に無機化、。嫌気的な底質-池水混合系で7 日、30 日でそれぞれ41 %、98 %分解</t>
    <phoneticPr fontId="18"/>
  </si>
  <si>
    <t>良。下水、活性汚泥、河川水、土壌中で分解</t>
    <rPh sb="0" eb="1">
      <t>リョウ</t>
    </rPh>
    <phoneticPr fontId="18"/>
  </si>
  <si>
    <t>50（ラット）</t>
    <phoneticPr fontId="18"/>
  </si>
  <si>
    <t>粘膜刺激、低毒性</t>
    <rPh sb="0" eb="2">
      <t>ネンマク</t>
    </rPh>
    <rPh sb="2" eb="4">
      <t>シゲキ</t>
    </rPh>
    <rPh sb="5" eb="8">
      <t>テイドクセイ</t>
    </rPh>
    <phoneticPr fontId="18"/>
  </si>
  <si>
    <t>LC50：≧15.68 mg/L（ラット）（ミスト）</t>
    <phoneticPr fontId="18"/>
  </si>
  <si>
    <t>LD50：&gt; 20,000 mg/kg（ウサギ）</t>
    <phoneticPr fontId="18"/>
  </si>
  <si>
    <t>LD50：6,300-8,000 mg/kg（ラット）</t>
    <phoneticPr fontId="18"/>
  </si>
  <si>
    <t>400 mg/L (25 ℃)</t>
  </si>
  <si>
    <t>4.72</t>
    <phoneticPr fontId="18"/>
  </si>
  <si>
    <t>11.38（25℃,気体）</t>
    <phoneticPr fontId="18"/>
  </si>
  <si>
    <t>&lt;0.01 kPa (20 ℃)</t>
    <phoneticPr fontId="18"/>
  </si>
  <si>
    <t>1.043 (20 ℃)</t>
    <phoneticPr fontId="18"/>
  </si>
  <si>
    <t>340℃</t>
  </si>
  <si>
    <t>-35℃</t>
    <phoneticPr fontId="18"/>
  </si>
  <si>
    <t>C16H22O4</t>
  </si>
  <si>
    <t>di-n-butyl phthalate</t>
  </si>
  <si>
    <t>フタル酸ジ-n-ブチル</t>
  </si>
  <si>
    <t>84-74-2</t>
    <phoneticPr fontId="18"/>
  </si>
  <si>
    <t>&lt;0.01(1998)</t>
    <phoneticPr fontId="18"/>
  </si>
  <si>
    <t>0.9(2001～2002)</t>
    <phoneticPr fontId="18"/>
  </si>
  <si>
    <t>0.2(2001)</t>
    <phoneticPr fontId="18"/>
  </si>
  <si>
    <t>2.8(2001)</t>
    <phoneticPr fontId="18"/>
  </si>
  <si>
    <t>0.0065(2000)</t>
    <phoneticPr fontId="18"/>
  </si>
  <si>
    <t>&lt;0.01（全国2002～2003）</t>
    <phoneticPr fontId="18"/>
  </si>
  <si>
    <t>&lt;0.2（全国2002～2003）</t>
    <phoneticPr fontId="18"/>
  </si>
  <si>
    <t>&lt;0.01（全国1998）</t>
    <phoneticPr fontId="18"/>
  </si>
  <si>
    <t>2.7（全国2001）</t>
    <phoneticPr fontId="18"/>
  </si>
  <si>
    <t>0.0065（全国2000）</t>
    <phoneticPr fontId="18"/>
  </si>
  <si>
    <t>ゴム製品、接着剤、添加剤、有機化学製品用、可塑剤、香料の保留剤</t>
    <phoneticPr fontId="18"/>
  </si>
  <si>
    <t>117(ブルーギル、9.42±2.89μg/L、21 日)、2.07(二枚貝)</t>
    <phoneticPr fontId="18"/>
  </si>
  <si>
    <t>BOD 88％、TOC 97％、HPLC 100％（試験期間：4 週間、被験物質濃度：100mg/L、活性汚泥濃度：30mg/L）</t>
    <phoneticPr fontId="18"/>
  </si>
  <si>
    <t>OH ラジカルとの反応で半減期：21.2 時間～8.8 日</t>
    <phoneticPr fontId="18"/>
  </si>
  <si>
    <t>軽微、精液に移行（ヒト）</t>
    <rPh sb="0" eb="2">
      <t>ケイビ</t>
    </rPh>
    <rPh sb="3" eb="5">
      <t>セイエキ</t>
    </rPh>
    <rPh sb="6" eb="8">
      <t>イコウ</t>
    </rPh>
    <phoneticPr fontId="18"/>
  </si>
  <si>
    <t>吸入、接触</t>
    <rPh sb="0" eb="2">
      <t>キュウニュウ</t>
    </rPh>
    <rPh sb="3" eb="5">
      <t>セッショク</t>
    </rPh>
    <phoneticPr fontId="18"/>
  </si>
  <si>
    <t>TCLo：1,000 mg/m3（ヒト）</t>
    <phoneticPr fontId="18"/>
  </si>
  <si>
    <t>LD50：＞11200mg/kg（ラット）</t>
    <phoneticPr fontId="18"/>
  </si>
  <si>
    <t>TDLo：357 μL/kg（ヒト）、LD50：8600mg/kg（ラット）</t>
    <phoneticPr fontId="18"/>
  </si>
  <si>
    <t>1.08g/L(25℃)、1.2g/L(25℃)、1g/L(25℃)</t>
    <phoneticPr fontId="18"/>
  </si>
  <si>
    <t>半減期：8.8 年 (pH 7)、半減期：110 日(pH 8)</t>
    <phoneticPr fontId="18"/>
  </si>
  <si>
    <t>2.47</t>
    <phoneticPr fontId="18"/>
  </si>
  <si>
    <t>9.08</t>
  </si>
  <si>
    <t>1.232(14℃)</t>
    <phoneticPr fontId="18"/>
  </si>
  <si>
    <t>295℃, 296.1℃, 298℃</t>
  </si>
  <si>
    <t>-40.5℃</t>
    <phoneticPr fontId="18"/>
  </si>
  <si>
    <t>C12H14O4</t>
  </si>
  <si>
    <t>diethyl phthalate</t>
  </si>
  <si>
    <t>フタル酸ジエチル</t>
  </si>
  <si>
    <t>84-66-2</t>
    <phoneticPr fontId="18"/>
  </si>
  <si>
    <t>&lt;0.01(2002)</t>
    <phoneticPr fontId="18"/>
  </si>
  <si>
    <t>0.005(1999)</t>
    <phoneticPr fontId="18"/>
  </si>
  <si>
    <t>&lt;0.002（全国2003）</t>
    <phoneticPr fontId="18"/>
  </si>
  <si>
    <t>0.021（全国2002）</t>
    <phoneticPr fontId="18"/>
  </si>
  <si>
    <t>&lt;0.0050（東京都1999）</t>
    <phoneticPr fontId="18"/>
  </si>
  <si>
    <t>架橋剤、反応性可塑剤、</t>
    <phoneticPr fontId="18"/>
  </si>
  <si>
    <t>BOD 82%(平均値)､GC 96%(平均値) （試験期間：4 週間、被験物質濃度：100 mg/L、活性汚泥濃度：30 mg/L）</t>
    <phoneticPr fontId="18"/>
  </si>
  <si>
    <t>OH ラジカルとの反応で半減期：1.2 時間～12 時間、オゾンとの反応で半減期：0.1～0.7 日</t>
    <phoneticPr fontId="18"/>
  </si>
  <si>
    <t>3.6（ラット）</t>
    <phoneticPr fontId="18"/>
  </si>
  <si>
    <t>胎仔数減少（ラット）</t>
    <rPh sb="2" eb="3">
      <t>スウ</t>
    </rPh>
    <rPh sb="3" eb="5">
      <t>ゲンショウ</t>
    </rPh>
    <phoneticPr fontId="18"/>
  </si>
  <si>
    <t>肝・腎・肺障害</t>
    <rPh sb="0" eb="1">
      <t>カン</t>
    </rPh>
    <rPh sb="2" eb="3">
      <t>ジン</t>
    </rPh>
    <rPh sb="4" eb="5">
      <t>ハイ</t>
    </rPh>
    <rPh sb="5" eb="7">
      <t>ショウガイ</t>
    </rPh>
    <phoneticPr fontId="18"/>
  </si>
  <si>
    <t>LC50：2.1 mg/L/4h（ラット）（粉じん・ミスト）</t>
    <rPh sb="22" eb="23">
      <t>フン</t>
    </rPh>
    <phoneticPr fontId="18"/>
  </si>
  <si>
    <t>LD50：3,300 mg/kg（ウサギ）</t>
    <phoneticPr fontId="18"/>
  </si>
  <si>
    <t>LD50：1,700 mg/kg（ウサギ）</t>
    <phoneticPr fontId="18"/>
  </si>
  <si>
    <t>182 mg/L (20℃)、148 mg/L (20℃、pH=6.9～7.3)</t>
    <phoneticPr fontId="18"/>
  </si>
  <si>
    <t>半減期：&gt;1 年(25℃、pH=4)、半減期：&gt;1 年(25℃、pH=7)、半減期：217 時間(25℃、pH=9)</t>
    <phoneticPr fontId="18"/>
  </si>
  <si>
    <t>3.23</t>
  </si>
  <si>
    <t>10.07</t>
  </si>
  <si>
    <t>1.121(20℃)</t>
    <phoneticPr fontId="18"/>
  </si>
  <si>
    <t>161℃(4 mmHg)、165～167℃ (5 mmHg)、160℃(4 mmHg)</t>
  </si>
  <si>
    <t>-70℃</t>
  </si>
  <si>
    <t>C14H14O4</t>
  </si>
  <si>
    <t>diallyl phthalate</t>
  </si>
  <si>
    <t>フタル酸ジアリル</t>
  </si>
  <si>
    <t>131-17-9</t>
    <phoneticPr fontId="18"/>
  </si>
  <si>
    <t>合成ゴムの原料(SBR, NBR 等)、ABS 樹脂、ナイロン66 の原料</t>
  </si>
  <si>
    <t>13（ファットヘッドミノーに304 日間暴露）</t>
    <phoneticPr fontId="18"/>
  </si>
  <si>
    <t>OH ラジカルとの反応で半減期は6 時間、オゾンとの反応で半減期は37 時間、硝酸ラジカルとの反応で半減期は14 時間</t>
    <phoneticPr fontId="18"/>
  </si>
  <si>
    <t>半減期は28 日</t>
  </si>
  <si>
    <t>揮発性が高い、半減期は7日</t>
    <phoneticPr fontId="18"/>
  </si>
  <si>
    <t>胎仔減少、奇形（ラット、マウス）</t>
    <rPh sb="0" eb="2">
      <t>タイシ</t>
    </rPh>
    <rPh sb="2" eb="4">
      <t>ゲンショウ</t>
    </rPh>
    <rPh sb="5" eb="7">
      <t>キケイ</t>
    </rPh>
    <phoneticPr fontId="18"/>
  </si>
  <si>
    <t>卵巣萎縮、心筋変性（マウス）</t>
    <rPh sb="0" eb="2">
      <t>ランソウ</t>
    </rPh>
    <rPh sb="2" eb="4">
      <t>イシュク</t>
    </rPh>
    <rPh sb="5" eb="7">
      <t>シンキン</t>
    </rPh>
    <rPh sb="7" eb="9">
      <t>ヘンセイ</t>
    </rPh>
    <phoneticPr fontId="18"/>
  </si>
  <si>
    <t>区分1（生殖器（女性））、区分2（心臓、血液系、肝臓）</t>
  </si>
  <si>
    <t>LC50：129,000 ppm(4h)（ラット）（ガス）</t>
    <phoneticPr fontId="18"/>
  </si>
  <si>
    <t>735mg/L(20℃)</t>
    <phoneticPr fontId="18"/>
  </si>
  <si>
    <t>1.99</t>
  </si>
  <si>
    <t>2110mmHg(25℃)</t>
    <phoneticPr fontId="18"/>
  </si>
  <si>
    <t>0.6149(25℃)</t>
    <phoneticPr fontId="18"/>
  </si>
  <si>
    <t>-4.5℃(760mmHg)</t>
  </si>
  <si>
    <t>-108.966℃</t>
    <phoneticPr fontId="18"/>
  </si>
  <si>
    <t>C4H6</t>
  </si>
  <si>
    <t>1,3-butadiene</t>
  </si>
  <si>
    <t>ブタジエン（1,3-ブタジエン）</t>
    <phoneticPr fontId="18"/>
  </si>
  <si>
    <t>106-99-0</t>
    <phoneticPr fontId="18"/>
  </si>
  <si>
    <t>0.05(1998)</t>
    <phoneticPr fontId="18"/>
  </si>
  <si>
    <t>&lt;0.02（川崎市 2003）</t>
    <phoneticPr fontId="18"/>
  </si>
  <si>
    <t>&lt;0.05（川崎市 2003）</t>
    <phoneticPr fontId="18"/>
  </si>
  <si>
    <t>ピレスロイド系殺虫剤</t>
    <phoneticPr fontId="18"/>
  </si>
  <si>
    <t>560(ニジマス)、640(シープスヘッドミノー)</t>
    <phoneticPr fontId="18"/>
  </si>
  <si>
    <t>OH ラジカルとの反応で半減期：0.23～2.3 日、オゾンとの反応で半減期：11～69 日</t>
    <phoneticPr fontId="18"/>
  </si>
  <si>
    <t>土壌中半減期：4～19 日</t>
    <phoneticPr fontId="18"/>
  </si>
  <si>
    <t>LC50：＞0.69mg/L(4h)（ラット）（粉じん）</t>
    <rPh sb="24" eb="25">
      <t>フン</t>
    </rPh>
    <phoneticPr fontId="18"/>
  </si>
  <si>
    <t>LD50：383、430 mg/ kg（ラット）</t>
    <phoneticPr fontId="18"/>
  </si>
  <si>
    <t>0.2 mg/1000g(20℃)</t>
    <phoneticPr fontId="18"/>
  </si>
  <si>
    <t>安定（pH=5 又は7）、半減期：50 日（pH=9、25℃）</t>
    <phoneticPr fontId="18"/>
  </si>
  <si>
    <t>6.50</t>
    <phoneticPr fontId="18"/>
  </si>
  <si>
    <t>16.00(気体、25℃)</t>
    <phoneticPr fontId="18"/>
  </si>
  <si>
    <t>1.23(20℃)</t>
    <phoneticPr fontId="18"/>
  </si>
  <si>
    <t>200℃(0.01 mmHg)、220℃(0.05 mmHg)、200℃(7.50×10-3mmHg)</t>
  </si>
  <si>
    <t>34℃、～35℃、34～39℃、34～35℃</t>
    <phoneticPr fontId="18"/>
  </si>
  <si>
    <t>C21H20Cl2O3</t>
  </si>
  <si>
    <t>3-phenoxybenzyl 3-(2,2-dichlorovinyl)-2,2-dimethylcyclopropanecarboxylate; permethrin</t>
  </si>
  <si>
    <t>3-フェノキシベンジル=3-(2,2-ジクロロビニル)-2,2-ジメチルシクロプロパンカルボキシラート（ペルメトリン）</t>
    <phoneticPr fontId="18"/>
  </si>
  <si>
    <t>７、8巻</t>
    <rPh sb="3" eb="4">
      <t>カン</t>
    </rPh>
    <phoneticPr fontId="18"/>
  </si>
  <si>
    <t>52645-53-1</t>
    <phoneticPr fontId="18"/>
  </si>
  <si>
    <t>0.1(1997)</t>
    <phoneticPr fontId="18"/>
  </si>
  <si>
    <t>0.58(1996)</t>
    <phoneticPr fontId="18"/>
  </si>
  <si>
    <t>0.6(1996)</t>
    <phoneticPr fontId="18"/>
  </si>
  <si>
    <t>0.33（全国1996）</t>
    <phoneticPr fontId="18"/>
  </si>
  <si>
    <t>0.49（全国1996）</t>
    <phoneticPr fontId="18"/>
  </si>
  <si>
    <t>0.43（全国1996）</t>
    <phoneticPr fontId="18"/>
  </si>
  <si>
    <t>0.58（全国1996）</t>
    <phoneticPr fontId="18"/>
  </si>
  <si>
    <t>0.1（全国1997）</t>
    <rPh sb="4" eb="6">
      <t>ゼンコク</t>
    </rPh>
    <phoneticPr fontId="18"/>
  </si>
  <si>
    <t>（全国1996）</t>
  </si>
  <si>
    <t>0.6（全国1996）</t>
    <rPh sb="4" eb="6">
      <t>ゼンコク</t>
    </rPh>
    <phoneticPr fontId="18"/>
  </si>
  <si>
    <t>消毒剤、歯科用(局部麻酔剤)、ピクリン酸、サリチル酸、フェナセチン、染料中間物の製造、合成樹脂(ベークライト)及び可塑剤、2,4PA 原料、合成香料、ビスフェノールＡ、アニリン、2,6-キシレノール(PPO 樹脂原料)、農薬、安定剤、界面活性剤</t>
    <phoneticPr fontId="18"/>
  </si>
  <si>
    <t>魚類(キンギョ)；1.9、ミジンコ；277、藻；200</t>
    <phoneticPr fontId="18"/>
  </si>
  <si>
    <t>85% (試験期間：2 週間、被験物質：100 mg/L、活性汚泥：30 mg/L)</t>
    <phoneticPr fontId="18"/>
  </si>
  <si>
    <t>OH ラジカルとの反応で半減期は15時間、、夜間のNO3 ラジカルとの反応で半減期は15 分</t>
    <phoneticPr fontId="18"/>
  </si>
  <si>
    <t>遅い</t>
    <rPh sb="0" eb="1">
      <t>オソ</t>
    </rPh>
    <phoneticPr fontId="18"/>
  </si>
  <si>
    <t>4.5（ヒト）</t>
    <phoneticPr fontId="18"/>
  </si>
  <si>
    <t>広範な組織障害（モルモット、ウサギ）</t>
    <rPh sb="0" eb="2">
      <t>コウハン</t>
    </rPh>
    <rPh sb="3" eb="5">
      <t>ソシキ</t>
    </rPh>
    <rPh sb="5" eb="7">
      <t>ショウガイ</t>
    </rPh>
    <phoneticPr fontId="18"/>
  </si>
  <si>
    <t>皮膚炎、神経・代謝障害</t>
    <rPh sb="0" eb="2">
      <t>ヒフ</t>
    </rPh>
    <rPh sb="2" eb="3">
      <t>エン</t>
    </rPh>
    <rPh sb="4" eb="6">
      <t>シンケイ</t>
    </rPh>
    <rPh sb="7" eb="9">
      <t>タイシャ</t>
    </rPh>
    <rPh sb="9" eb="11">
      <t>ショウガイ</t>
    </rPh>
    <phoneticPr fontId="18"/>
  </si>
  <si>
    <t>区分1（心血管系、肝臓、消化管、血液系、腎臓、脾臓、胸腺、中枢神経系）</t>
  </si>
  <si>
    <t>区分1（呼吸器、心血管系、腎臓、神経系）</t>
  </si>
  <si>
    <t>LD50：670mg/kg（ラット）</t>
    <phoneticPr fontId="18"/>
  </si>
  <si>
    <t>TDLo：14 mg/kg、LDLo：140 mg/kg（ヒト）</t>
    <phoneticPr fontId="18"/>
  </si>
  <si>
    <t>6,700 mg/L (16 ℃)</t>
    <phoneticPr fontId="18"/>
  </si>
  <si>
    <t>pKa＝9.89 (20 ℃)</t>
    <phoneticPr fontId="18"/>
  </si>
  <si>
    <t>1.46</t>
    <phoneticPr fontId="18"/>
  </si>
  <si>
    <t>3.85（25℃,気体）</t>
    <phoneticPr fontId="18"/>
  </si>
  <si>
    <t>0.2mmHg(20 ℃)</t>
    <phoneticPr fontId="18"/>
  </si>
  <si>
    <t>1.071(20 ℃)</t>
    <phoneticPr fontId="18"/>
  </si>
  <si>
    <t>182℃</t>
  </si>
  <si>
    <t>40.85℃</t>
    <phoneticPr fontId="18"/>
  </si>
  <si>
    <t>C6H6O</t>
  </si>
  <si>
    <t>phenol</t>
  </si>
  <si>
    <t>フェノール</t>
  </si>
  <si>
    <t>108-95-2</t>
    <phoneticPr fontId="18"/>
  </si>
  <si>
    <t>0.01(2012)</t>
    <phoneticPr fontId="18"/>
  </si>
  <si>
    <t>&lt;0.01（全国 2012）</t>
    <phoneticPr fontId="18"/>
  </si>
  <si>
    <t>染料、ゴム添加剤原料、高機能繊維、耐熱性ポリマー原料、エポキシ樹脂硬化剤</t>
    <phoneticPr fontId="18"/>
  </si>
  <si>
    <t>1.3～4.6（試験生物：コイ、試験期間：6 週間、試験濃度：2 mg/L）、&lt;1.6～24（試験生物：コイ、試験期間：6 週間、試験濃度：0.2 mg/L）</t>
    <phoneticPr fontId="18"/>
  </si>
  <si>
    <t>BOD 2%、TOC 0%、HPLC 0%（試験期間：4 週間、被験物質濃度：100 mg/L、活性汚泥濃度：30 mg/L）</t>
    <phoneticPr fontId="18"/>
  </si>
  <si>
    <t>OH ラジカルとの反応で半減期：0.32～3.2 時間</t>
    <phoneticPr fontId="18"/>
  </si>
  <si>
    <t>2.2（ラット）</t>
    <phoneticPr fontId="18"/>
  </si>
  <si>
    <t>腎・神経障害</t>
    <rPh sb="0" eb="1">
      <t>ジン</t>
    </rPh>
    <rPh sb="2" eb="4">
      <t>シンケイ</t>
    </rPh>
    <rPh sb="4" eb="6">
      <t>ショウガイ</t>
    </rPh>
    <phoneticPr fontId="18"/>
  </si>
  <si>
    <t>区分1（神経系、肝臓、腎臓、膀胱）、
区分2（血液）</t>
  </si>
  <si>
    <t>区分1（中枢神経系、血液）</t>
  </si>
  <si>
    <t>LD50：1100 mg/kg（ラット）</t>
    <phoneticPr fontId="18"/>
  </si>
  <si>
    <t>LD50：437 mg/kg（ウサギ）</t>
    <phoneticPr fontId="18"/>
  </si>
  <si>
    <t>pKa1=5.11(20℃)、pKa2=2.50(20℃)、4.98</t>
    <phoneticPr fontId="18"/>
  </si>
  <si>
    <t>-0.33 (pH=7.4)、-0.33</t>
    <phoneticPr fontId="18"/>
  </si>
  <si>
    <t>1.0096 (58℃)、1.139</t>
    <phoneticPr fontId="18"/>
  </si>
  <si>
    <t>282℃ (760mmHg)、284～287℃、282～284℃ (760mmHg)、282℃、284℃</t>
  </si>
  <si>
    <t>65.5℃、62～63℃、62.8℃、63℃、64℃</t>
    <phoneticPr fontId="18"/>
  </si>
  <si>
    <t>C6H8N2</t>
  </si>
  <si>
    <t>phenylenediamine</t>
  </si>
  <si>
    <t>m-フェニレンジアミン</t>
  </si>
  <si>
    <t>108-45-2</t>
    <phoneticPr fontId="18"/>
  </si>
  <si>
    <t>&lt;0.015(2012)</t>
    <phoneticPr fontId="18"/>
  </si>
  <si>
    <t>&lt;0.015（全国2012）</t>
    <phoneticPr fontId="18"/>
  </si>
  <si>
    <t>農薬原料、防錆剤原料、ゴム薬品の原料、医薬品、顔料</t>
    <rPh sb="21" eb="22">
      <t>ヒン</t>
    </rPh>
    <phoneticPr fontId="18"/>
  </si>
  <si>
    <t>BOD 0%、TOC 0%、HPLC 4%（試験期間：4 週間、被験物質濃度：100 mg/L、活性汚泥濃度：30 mg/L）</t>
    <phoneticPr fontId="18"/>
  </si>
  <si>
    <t>OH ラジカルとの反応で半減期：0.36～3.6 時間</t>
    <phoneticPr fontId="18"/>
  </si>
  <si>
    <t>流・死産増加（マウス）</t>
    <rPh sb="0" eb="1">
      <t>リュウ</t>
    </rPh>
    <rPh sb="2" eb="4">
      <t>シザン</t>
    </rPh>
    <rPh sb="4" eb="6">
      <t>ゾウカ</t>
    </rPh>
    <phoneticPr fontId="18"/>
  </si>
  <si>
    <t>神経障害（ラット）、不明（ヒト）</t>
    <rPh sb="0" eb="2">
      <t>シンケイ</t>
    </rPh>
    <rPh sb="2" eb="4">
      <t>ショウガイ</t>
    </rPh>
    <rPh sb="10" eb="12">
      <t>フメイ</t>
    </rPh>
    <phoneticPr fontId="18"/>
  </si>
  <si>
    <t>区分2（血液）</t>
  </si>
  <si>
    <t>区分1（血液系）、区分2（呼吸器、神経系）</t>
  </si>
  <si>
    <t>LC50：＞0.014、＞0.091 mg/L(4h)（ラット・マウス）（粉じん）</t>
    <rPh sb="37" eb="38">
      <t>フン</t>
    </rPh>
    <phoneticPr fontId="18"/>
  </si>
  <si>
    <t>LD50：＞5000 mg/kg（ウサギ）</t>
    <phoneticPr fontId="18"/>
  </si>
  <si>
    <t>LDLo：250 mg/kg（ネコ）</t>
    <phoneticPr fontId="18"/>
  </si>
  <si>
    <t>pKa1=4.57 (20℃)、pKa2=0.80 (20℃)</t>
    <phoneticPr fontId="18"/>
  </si>
  <si>
    <t>0.154、0.2</t>
    <phoneticPr fontId="18"/>
  </si>
  <si>
    <t>257℃、256~258℃、256℃、258℃</t>
  </si>
  <si>
    <t>103℃、103~104℃、103.5℃、102℃</t>
    <phoneticPr fontId="18"/>
  </si>
  <si>
    <t>o-Phenylenediamine</t>
    <phoneticPr fontId="18"/>
  </si>
  <si>
    <t>o-フェニレンジアミン</t>
  </si>
  <si>
    <t>95-54-5</t>
    <phoneticPr fontId="18"/>
  </si>
  <si>
    <t>耐熱性樹脂原料、ゴム加硫性改質剤、殺菌剤、医薬・農薬・染料中間体</t>
    <phoneticPr fontId="18"/>
  </si>
  <si>
    <t>0.25（ラット）</t>
    <phoneticPr fontId="18"/>
  </si>
  <si>
    <t>不明（ヒト）</t>
    <rPh sb="0" eb="2">
      <t>フメイ</t>
    </rPh>
    <phoneticPr fontId="18"/>
  </si>
  <si>
    <t>LD50：153 mg/kg（雄）、188 mg/kg（雌）（ラット）</t>
    <phoneticPr fontId="18"/>
  </si>
  <si>
    <t>1.09</t>
  </si>
  <si>
    <t>7.08（25℃）</t>
    <phoneticPr fontId="18"/>
  </si>
  <si>
    <t>142℃</t>
  </si>
  <si>
    <t>90.5 ℃</t>
  </si>
  <si>
    <t>C10H7NO2</t>
  </si>
  <si>
    <t>N-phenylmaleimide</t>
  </si>
  <si>
    <t>N-フェニルマレイミド</t>
  </si>
  <si>
    <t>941-69-5</t>
    <phoneticPr fontId="18"/>
  </si>
  <si>
    <t>合成樹脂原料、染色キャリアー、各種合成原料、殺菌剤、防腐剤</t>
    <phoneticPr fontId="18"/>
  </si>
  <si>
    <t>39（ラット）</t>
    <phoneticPr fontId="18"/>
  </si>
  <si>
    <t>発育遅延（ラット）</t>
    <rPh sb="0" eb="2">
      <t>ハツイク</t>
    </rPh>
    <rPh sb="2" eb="4">
      <t>チエン</t>
    </rPh>
    <phoneticPr fontId="18"/>
  </si>
  <si>
    <t>皮膚炎（ヒト）、腎障害（ラット）、肝障害（マウス）</t>
    <rPh sb="0" eb="2">
      <t>ヒフ</t>
    </rPh>
    <rPh sb="2" eb="3">
      <t>エン</t>
    </rPh>
    <rPh sb="8" eb="11">
      <t>ジンショウガイ</t>
    </rPh>
    <rPh sb="17" eb="18">
      <t>カン</t>
    </rPh>
    <rPh sb="18" eb="20">
      <t>ショウガイ</t>
    </rPh>
    <phoneticPr fontId="18"/>
  </si>
  <si>
    <t>粘膜刺激、多臓器障害</t>
    <rPh sb="0" eb="2">
      <t>ネンマク</t>
    </rPh>
    <rPh sb="2" eb="4">
      <t>シゲキ</t>
    </rPh>
    <rPh sb="5" eb="8">
      <t>タゾウキ</t>
    </rPh>
    <rPh sb="8" eb="10">
      <t>ショウガイ</t>
    </rPh>
    <phoneticPr fontId="18"/>
  </si>
  <si>
    <t>LC50：&gt; 949 mg/m3 (1hr)（ラット）</t>
    <phoneticPr fontId="18"/>
  </si>
  <si>
    <t>LD50：&gt; 5000 mg/kg（ウサギ）</t>
    <phoneticPr fontId="18"/>
  </si>
  <si>
    <t>LD50：2,000 mg/kg（ラット）</t>
    <phoneticPr fontId="18"/>
  </si>
  <si>
    <t>3.09（実測値）</t>
    <phoneticPr fontId="18"/>
  </si>
  <si>
    <t>6.96（25℃）</t>
    <phoneticPr fontId="18"/>
  </si>
  <si>
    <t>1.2 at 25/25℃</t>
    <phoneticPr fontId="18"/>
  </si>
  <si>
    <t>286℃</t>
  </si>
  <si>
    <t>59℃</t>
  </si>
  <si>
    <t>C12H10O</t>
  </si>
  <si>
    <t>2-phenylphenol</t>
  </si>
  <si>
    <t>o-フェニルフェノール（2-フェニルフェノール）</t>
    <phoneticPr fontId="18"/>
  </si>
  <si>
    <t>90-43-7</t>
    <phoneticPr fontId="18"/>
  </si>
  <si>
    <t>染料　医薬，医薬中間体　合成中間体　糖、アルデヒド、ケトンの検出用試薬，金属沈殿分析</t>
    <phoneticPr fontId="18"/>
  </si>
  <si>
    <t>溶血（ヒト）</t>
    <rPh sb="0" eb="1">
      <t>ヨウ</t>
    </rPh>
    <rPh sb="1" eb="2">
      <t>ケツ</t>
    </rPh>
    <phoneticPr fontId="18"/>
  </si>
  <si>
    <t>血液障害（ヒト）</t>
    <rPh sb="0" eb="2">
      <t>ケツエキ</t>
    </rPh>
    <rPh sb="2" eb="4">
      <t>ショウガイ</t>
    </rPh>
    <phoneticPr fontId="18"/>
  </si>
  <si>
    <t>区分1（血液）</t>
  </si>
  <si>
    <t>分類できない（ミスト）</t>
  </si>
  <si>
    <t>分類対象外（粉じん）</t>
  </si>
  <si>
    <t>LD50：90mg/kg（ウサギ）</t>
    <phoneticPr fontId="18"/>
  </si>
  <si>
    <t>LD50：188mg/kg（ラット）</t>
    <phoneticPr fontId="18"/>
  </si>
  <si>
    <t>14.5g/100ml (25℃)</t>
    <phoneticPr fontId="18"/>
  </si>
  <si>
    <t>1.25</t>
    <phoneticPr fontId="18"/>
  </si>
  <si>
    <t>133Pa (71.8℃)、10Pa（20℃）</t>
    <phoneticPr fontId="18"/>
  </si>
  <si>
    <t xml:space="preserve">243.5℃ (分解） </t>
  </si>
  <si>
    <t>19.5℃</t>
    <phoneticPr fontId="18"/>
  </si>
  <si>
    <t>C6H8N2</t>
    <phoneticPr fontId="18"/>
  </si>
  <si>
    <t>phenylhydrazine</t>
  </si>
  <si>
    <t>フェニルヒドラジン</t>
  </si>
  <si>
    <t>100-63-0</t>
    <phoneticPr fontId="18"/>
  </si>
  <si>
    <t>フェニルエチルアルコール、フェニルアラニンなどの原料、合成樹脂原料、香料</t>
    <phoneticPr fontId="18"/>
  </si>
  <si>
    <t>80～82％(試験期間：2 週間、被験物質：100mg/L、活性汚泥：30mg/L)</t>
    <phoneticPr fontId="18"/>
  </si>
  <si>
    <t>OH ラジカルとの反応で半減期は3.1日、加水分解で半減期は0.17 時間(pH3)、28 時間(pH7)、40.9 時間(pH9)</t>
    <phoneticPr fontId="18"/>
  </si>
  <si>
    <t>29（ラット）</t>
    <phoneticPr fontId="18"/>
  </si>
  <si>
    <t>流産（ラット、ウサギ）</t>
    <rPh sb="0" eb="2">
      <t>リュウザン</t>
    </rPh>
    <phoneticPr fontId="18"/>
  </si>
  <si>
    <t>短命（ラット）</t>
    <rPh sb="0" eb="2">
      <t>タンメイ</t>
    </rPh>
    <phoneticPr fontId="18"/>
  </si>
  <si>
    <t>1.94mg/L(4h)（ラット）（蒸気）で40～50％死亡</t>
    <rPh sb="18" eb="20">
      <t>ジョウキ</t>
    </rPh>
    <rPh sb="28" eb="30">
      <t>シボウ</t>
    </rPh>
    <phoneticPr fontId="18"/>
  </si>
  <si>
    <t>LD50：930mg/kg （ラット）</t>
    <phoneticPr fontId="18"/>
  </si>
  <si>
    <t>LD50：2,000 mg/ kg（ラット）</t>
    <phoneticPr fontId="18"/>
  </si>
  <si>
    <t>3,000 mg/L（25℃）</t>
  </si>
  <si>
    <t>エポキシ基あり</t>
    <phoneticPr fontId="18"/>
  </si>
  <si>
    <t>1.61</t>
  </si>
  <si>
    <t>4.91（25℃）</t>
    <phoneticPr fontId="18"/>
  </si>
  <si>
    <t>&lt; 1 mmHg（20℃）</t>
  </si>
  <si>
    <t>194.1℃</t>
  </si>
  <si>
    <t>-35.6℃</t>
    <phoneticPr fontId="18"/>
  </si>
  <si>
    <t>C8H8O</t>
  </si>
  <si>
    <t>phenyloxirane</t>
  </si>
  <si>
    <t>スチレンオキシド（フェニルオキシラン）</t>
    <phoneticPr fontId="18"/>
  </si>
  <si>
    <t>96-09-3</t>
    <phoneticPr fontId="18"/>
  </si>
  <si>
    <t>重合防止剤原料、農薬原料,医薬原料、香料合成原料、酸化防止剤、ゴム加硫剤、分析試薬、染毛料重合防止剤原料、分析試薬、写真用現像液</t>
    <phoneticPr fontId="18"/>
  </si>
  <si>
    <t>胎仔減少、麻痺、尾奇形（ラット）</t>
    <rPh sb="0" eb="2">
      <t>タイシ</t>
    </rPh>
    <rPh sb="2" eb="4">
      <t>ゲンショウ</t>
    </rPh>
    <rPh sb="5" eb="7">
      <t>マヒ</t>
    </rPh>
    <rPh sb="8" eb="9">
      <t>ビ</t>
    </rPh>
    <rPh sb="9" eb="11">
      <t>キケイ</t>
    </rPh>
    <phoneticPr fontId="18"/>
  </si>
  <si>
    <t>皮膚・腎障害（ヒト）</t>
    <rPh sb="0" eb="2">
      <t>ヒフ</t>
    </rPh>
    <rPh sb="3" eb="4">
      <t>ジン</t>
    </rPh>
    <rPh sb="4" eb="6">
      <t>ショウガイ</t>
    </rPh>
    <phoneticPr fontId="18"/>
  </si>
  <si>
    <t>区分1（中枢神経系）、区分3（気道刺激性）</t>
  </si>
  <si>
    <t>LC0： &gt; 3.0 mg/L/4h（ラット）（粉じん）</t>
    <rPh sb="24" eb="25">
      <t>フン</t>
    </rPh>
    <phoneticPr fontId="18"/>
  </si>
  <si>
    <t>LD50：600 mg/kg（ラット）</t>
    <phoneticPr fontId="18"/>
  </si>
  <si>
    <t>LD50：260 mg/kg（ラット）</t>
    <phoneticPr fontId="18"/>
  </si>
  <si>
    <t>25 g/100 g （15℃）、31.2 g/100 g （20℃）</t>
    <phoneticPr fontId="18"/>
  </si>
  <si>
    <t>0.88</t>
    <phoneticPr fontId="18"/>
  </si>
  <si>
    <t>0.01mmHg(25℃ext)</t>
    <phoneticPr fontId="18"/>
  </si>
  <si>
    <t>1.344（20℃/4℃）</t>
    <phoneticPr fontId="18"/>
  </si>
  <si>
    <t>245.5℃ (昇華)</t>
  </si>
  <si>
    <t>C6H6O2</t>
    <phoneticPr fontId="18"/>
  </si>
  <si>
    <t>pyrocatechol</t>
  </si>
  <si>
    <t>カテコール（ピロカテコール）</t>
    <phoneticPr fontId="18"/>
  </si>
  <si>
    <t>120-80-9</t>
    <phoneticPr fontId="18"/>
  </si>
  <si>
    <t>1.3(2003)</t>
    <phoneticPr fontId="18"/>
  </si>
  <si>
    <t>0.85(2000)</t>
    <phoneticPr fontId="18"/>
  </si>
  <si>
    <t>0.09(2001)</t>
    <phoneticPr fontId="18"/>
  </si>
  <si>
    <t>0.2(1997)</t>
    <phoneticPr fontId="18"/>
  </si>
  <si>
    <t>&lt;0.0092（全国1998）</t>
    <phoneticPr fontId="18"/>
  </si>
  <si>
    <t>0.017（全国1998）</t>
    <phoneticPr fontId="18"/>
  </si>
  <si>
    <t>0.1（全国2001）</t>
    <phoneticPr fontId="18"/>
  </si>
  <si>
    <t>0.85（全国2001）</t>
    <phoneticPr fontId="18"/>
  </si>
  <si>
    <t>0.09（全国2001）</t>
    <phoneticPr fontId="18"/>
  </si>
  <si>
    <t>1.3（全国2003）</t>
    <phoneticPr fontId="18"/>
  </si>
  <si>
    <t>0.2（全国1997）</t>
    <phoneticPr fontId="18"/>
  </si>
  <si>
    <t>医薬品(スルホンアミド剤、抗ヒスタミン剤)、無水金属塩の溶剤および反応媒介剤医薬品原料、界面活性剤、加硫促進剤、鎮静剤、アルコールの変性</t>
    <phoneticPr fontId="18"/>
  </si>
  <si>
    <t>OH ラジカルとの反応で半減期：5.4～54 日、オゾンとの反応で半減期：&gt;243 日～&gt;4.0 年</t>
    <phoneticPr fontId="18"/>
  </si>
  <si>
    <t>DOC 97％(Zahn-Wellens test)、DOC 15％(MITI test)、DOC 0％（OECD Screen test）</t>
    <phoneticPr fontId="18"/>
  </si>
  <si>
    <t>0.1（ラット）</t>
    <phoneticPr fontId="18"/>
  </si>
  <si>
    <t>軽微（ラット、マウス）</t>
    <rPh sb="0" eb="2">
      <t>ケイビ</t>
    </rPh>
    <phoneticPr fontId="18"/>
  </si>
  <si>
    <t>肝・胃腸障害（ヒト）</t>
    <rPh sb="0" eb="1">
      <t>カン</t>
    </rPh>
    <rPh sb="2" eb="4">
      <t>イチョウ</t>
    </rPh>
    <rPh sb="4" eb="6">
      <t>ショウガイ</t>
    </rPh>
    <phoneticPr fontId="18"/>
  </si>
  <si>
    <t>皮膚炎、嘔吐、神経障害</t>
    <rPh sb="0" eb="2">
      <t>ヒフ</t>
    </rPh>
    <rPh sb="2" eb="3">
      <t>エン</t>
    </rPh>
    <rPh sb="4" eb="6">
      <t>オウト</t>
    </rPh>
    <rPh sb="7" eb="9">
      <t>シンケイ</t>
    </rPh>
    <rPh sb="9" eb="11">
      <t>ショウガイ</t>
    </rPh>
    <phoneticPr fontId="18"/>
  </si>
  <si>
    <t>区分1（神経系、肝臓、腎臓、血液系）</t>
  </si>
  <si>
    <t>区分1（中枢神経系）、区分3（気道刺激性、麻酔作用）</t>
  </si>
  <si>
    <t>LC50：4,400-4,900 ppm(4h)（ラット）（蒸気）</t>
    <rPh sb="30" eb="32">
      <t>ジョウキ</t>
    </rPh>
    <phoneticPr fontId="18"/>
  </si>
  <si>
    <t>LD50：1,120 mg/kg（ウサギ）</t>
    <phoneticPr fontId="18"/>
  </si>
  <si>
    <t>LD50：891 mg/kg（ラット）</t>
    <phoneticPr fontId="18"/>
  </si>
  <si>
    <t>1.00E+06 mg/L 25℃</t>
    <phoneticPr fontId="18"/>
  </si>
  <si>
    <t>5.19、5.2、5.23</t>
    <phoneticPr fontId="18"/>
  </si>
  <si>
    <t>0.60(Kow=4)、0.65</t>
    <phoneticPr fontId="18"/>
  </si>
  <si>
    <t>3.23(気体、25℃)</t>
    <phoneticPr fontId="18"/>
  </si>
  <si>
    <t>20.8mmHg(25℃)、14mmHg(20℃)</t>
    <phoneticPr fontId="18"/>
  </si>
  <si>
    <t>0.9819(20℃)、0.98272(20/4℃)</t>
    <phoneticPr fontId="18"/>
  </si>
  <si>
    <t>115.2℃, 115～116℃</t>
  </si>
  <si>
    <t>-41.6℃</t>
    <phoneticPr fontId="18"/>
  </si>
  <si>
    <t>C5H5N</t>
  </si>
  <si>
    <t>pyridine</t>
  </si>
  <si>
    <t>ピリジン</t>
    <phoneticPr fontId="18"/>
  </si>
  <si>
    <t>3巻、TOXNET</t>
    <rPh sb="1" eb="2">
      <t>カン</t>
    </rPh>
    <phoneticPr fontId="18"/>
  </si>
  <si>
    <t>110-86-1</t>
    <phoneticPr fontId="18"/>
  </si>
  <si>
    <t>30(1986)</t>
    <phoneticPr fontId="18"/>
  </si>
  <si>
    <t>&lt;0.03（全国1986）</t>
    <phoneticPr fontId="18"/>
  </si>
  <si>
    <t>&lt;30（全国1986）</t>
    <phoneticPr fontId="18"/>
  </si>
  <si>
    <t>触媒（ウレタン用）、合成原料、試薬、無機酸との塩は駆虫剤</t>
    <phoneticPr fontId="18"/>
  </si>
  <si>
    <t>＜0.3～(0.9) （試験生物：コイ、試験期間：6 週間、被験物質設定、濃度：1 mg/L) 、＜3.9 （試験生物：コイ、試験期間：6 週間、被験物質設定濃度：0.1 mg/L)</t>
    <phoneticPr fontId="18"/>
  </si>
  <si>
    <t>BOD 1.4%、TOC 1.0％、GC 2.8％（試験期間：2 週間、被験物質濃度：100 mg/L、活性汚泥濃度：30 mg/L)</t>
    <phoneticPr fontId="18"/>
  </si>
  <si>
    <t>OH ラジカルとの反応で半減期：0.38～3.8 時間</t>
    <phoneticPr fontId="18"/>
  </si>
  <si>
    <t>神経・肺障害（ヒト）</t>
    <rPh sb="0" eb="2">
      <t>シンケイ</t>
    </rPh>
    <rPh sb="3" eb="4">
      <t>ハイ</t>
    </rPh>
    <rPh sb="4" eb="6">
      <t>ショウガイ</t>
    </rPh>
    <phoneticPr fontId="18"/>
  </si>
  <si>
    <t>麻酔、粘膜腐食、嘔吐（ヒト）</t>
    <rPh sb="0" eb="2">
      <t>マスイ</t>
    </rPh>
    <rPh sb="3" eb="5">
      <t>ネンマク</t>
    </rPh>
    <rPh sb="5" eb="7">
      <t>フショク</t>
    </rPh>
    <rPh sb="8" eb="10">
      <t>オウト</t>
    </rPh>
    <phoneticPr fontId="18"/>
  </si>
  <si>
    <t>区分1 （神経系）、区分3 （気道刺激性）</t>
  </si>
  <si>
    <t>区分外(H27)</t>
    <phoneticPr fontId="18"/>
  </si>
  <si>
    <t>LD50：1,590 mg/kg（ウサギ）</t>
    <phoneticPr fontId="18"/>
  </si>
  <si>
    <t>LD50 1280 mg/kg</t>
    <phoneticPr fontId="18"/>
  </si>
  <si>
    <t>pKa1=9.7, pKa2=5.3</t>
    <phoneticPr fontId="18"/>
  </si>
  <si>
    <t>-1.50</t>
  </si>
  <si>
    <t>3.52（気体、25℃)</t>
    <phoneticPr fontId="18"/>
  </si>
  <si>
    <t>0.160mmHg (20℃)</t>
    <phoneticPr fontId="18"/>
  </si>
  <si>
    <t>1.1</t>
  </si>
  <si>
    <t>146℃(760mmHg)</t>
  </si>
  <si>
    <t>106℃</t>
  </si>
  <si>
    <t>C4H10N2</t>
  </si>
  <si>
    <t>piperazine</t>
  </si>
  <si>
    <t>ピペラジン</t>
    <phoneticPr fontId="18"/>
  </si>
  <si>
    <t>4巻（追）、TOXNET</t>
    <rPh sb="1" eb="2">
      <t>カン</t>
    </rPh>
    <rPh sb="3" eb="4">
      <t>ツイ</t>
    </rPh>
    <phoneticPr fontId="18"/>
  </si>
  <si>
    <t>110-85-0</t>
    <phoneticPr fontId="18"/>
  </si>
  <si>
    <t>0.069(2001)</t>
    <phoneticPr fontId="18"/>
  </si>
  <si>
    <t>0.0009(2001)</t>
    <phoneticPr fontId="18"/>
  </si>
  <si>
    <t>&lt; 1（全国1976）</t>
    <rPh sb="4" eb="6">
      <t>ゼンコク</t>
    </rPh>
    <phoneticPr fontId="18"/>
  </si>
  <si>
    <t>0.069（全国2001）</t>
    <phoneticPr fontId="18"/>
  </si>
  <si>
    <t>0.0009（全国2001）</t>
    <rPh sb="7" eb="9">
      <t>ゼンコク</t>
    </rPh>
    <phoneticPr fontId="18"/>
  </si>
  <si>
    <t>熱媒体及びその原料、染色助剤、防かび剤、合成樹脂</t>
    <phoneticPr fontId="18"/>
  </si>
  <si>
    <t>藻；2,700 、軟体動物；56.8、ウグイ；280</t>
    <phoneticPr fontId="18"/>
  </si>
  <si>
    <t>66 %(試験期間：2 週間、被験物質：100 mg/L、活性汚泥：30 mg/L)</t>
    <phoneticPr fontId="18"/>
  </si>
  <si>
    <t>OHラジカルとの反応は半減期1.1～2.1 日、自然水中での直接光分解半減期は144 日</t>
    <phoneticPr fontId="18"/>
  </si>
  <si>
    <t>3.8（ラット）</t>
    <phoneticPr fontId="18"/>
  </si>
  <si>
    <t>肝・神経障害</t>
    <rPh sb="0" eb="1">
      <t>カン</t>
    </rPh>
    <rPh sb="2" eb="4">
      <t>シンケイ</t>
    </rPh>
    <rPh sb="4" eb="6">
      <t>ショウガイ</t>
    </rPh>
    <phoneticPr fontId="18"/>
  </si>
  <si>
    <t>区分1（肝臓、神経系、呼吸器）、区分2（腎臓）</t>
  </si>
  <si>
    <t>TDLo：4,400 μg/m3（ヒト、吸入）</t>
    <rPh sb="20" eb="22">
      <t>キュウニュウ</t>
    </rPh>
    <phoneticPr fontId="18"/>
  </si>
  <si>
    <t>LD50：2500mg/kg（ウサギ）</t>
    <phoneticPr fontId="18"/>
  </si>
  <si>
    <t>LD50：2400-3280mg/kg（ラット）</t>
    <phoneticPr fontId="18"/>
  </si>
  <si>
    <t>7.5 mg/L (25 ℃)</t>
  </si>
  <si>
    <t>4.01</t>
    <phoneticPr fontId="18"/>
  </si>
  <si>
    <t>6.31（25℃,気体）</t>
    <phoneticPr fontId="18"/>
  </si>
  <si>
    <t>1.041 (20 ℃)</t>
    <phoneticPr fontId="18"/>
  </si>
  <si>
    <t>254～255℃</t>
  </si>
  <si>
    <t>69～71℃</t>
    <phoneticPr fontId="18"/>
  </si>
  <si>
    <t>C12H10</t>
  </si>
  <si>
    <t>biphenyl</t>
  </si>
  <si>
    <t>ビフェニル</t>
  </si>
  <si>
    <t>92-52-4</t>
    <phoneticPr fontId="18"/>
  </si>
  <si>
    <t>結合剤、反応性希釈剤、ポリマー原料</t>
    <phoneticPr fontId="18"/>
  </si>
  <si>
    <t>肝・血液障害、粘膜変性（ラット、マウス）</t>
    <rPh sb="0" eb="1">
      <t>カン</t>
    </rPh>
    <rPh sb="2" eb="4">
      <t>ケツエキ</t>
    </rPh>
    <rPh sb="4" eb="6">
      <t>ショウガイ</t>
    </rPh>
    <rPh sb="7" eb="9">
      <t>ネンマク</t>
    </rPh>
    <rPh sb="9" eb="11">
      <t>ヘンセイ</t>
    </rPh>
    <phoneticPr fontId="18"/>
  </si>
  <si>
    <t>神経・肝・肺障害（ラット、マウス）</t>
    <rPh sb="0" eb="2">
      <t>シンケイ</t>
    </rPh>
    <rPh sb="3" eb="4">
      <t>カン</t>
    </rPh>
    <rPh sb="5" eb="6">
      <t>ハイ</t>
    </rPh>
    <rPh sb="6" eb="8">
      <t>ショウガイ</t>
    </rPh>
    <phoneticPr fontId="18"/>
  </si>
  <si>
    <t>区分1 （呼吸器、肝臓、血液系）</t>
  </si>
  <si>
    <t>区分2 （中枢神経系、呼吸器、肝臓）</t>
  </si>
  <si>
    <t>LC50：3.07 mg/L(4hr)（ラット）（ミスト）</t>
    <phoneticPr fontId="18"/>
  </si>
  <si>
    <t>LD50：1,043～4,127 mg/kg（ラット）</t>
    <phoneticPr fontId="18"/>
  </si>
  <si>
    <t>LD50：1,022 mg/kg（ラット）</t>
    <phoneticPr fontId="18"/>
  </si>
  <si>
    <t>5.21E+04 mg/L 25℃</t>
    <phoneticPr fontId="18"/>
  </si>
  <si>
    <t>0.4</t>
    <phoneticPr fontId="18"/>
  </si>
  <si>
    <t>12 Pa (20℃)</t>
    <phoneticPr fontId="18"/>
  </si>
  <si>
    <t>1.04</t>
    <phoneticPr fontId="18"/>
  </si>
  <si>
    <t>90～93℃ (1.3 kPa)</t>
  </si>
  <si>
    <t>13℃</t>
    <phoneticPr fontId="18"/>
  </si>
  <si>
    <t>O2NC6H4CH3</t>
    <phoneticPr fontId="18"/>
  </si>
  <si>
    <t>N-vinyl-2-pyrrolidone</t>
  </si>
  <si>
    <t>N-ビニル-2-ピロリドン</t>
    <phoneticPr fontId="18"/>
  </si>
  <si>
    <t>88-12-0</t>
    <phoneticPr fontId="18"/>
  </si>
  <si>
    <t>0.03（2005）</t>
    <phoneticPr fontId="18"/>
  </si>
  <si>
    <t>0.02（1991～1992）</t>
    <phoneticPr fontId="18"/>
  </si>
  <si>
    <t>&lt;0.03（全国 2005）</t>
    <phoneticPr fontId="18"/>
  </si>
  <si>
    <t>0.02（全国 1991～1992）</t>
    <phoneticPr fontId="18"/>
  </si>
  <si>
    <t>タイヤコード接着剤原料、殺虫剤・殺菌剤原料</t>
    <phoneticPr fontId="18"/>
  </si>
  <si>
    <t>BOD 0％、TOC 2%、HPLC 0%（試験期間：4 週間、被験物質濃度：100 mg/L、活性汚泥濃度：30 mg/L）</t>
    <phoneticPr fontId="18"/>
  </si>
  <si>
    <t>OH ラジカルとの反応で半減期：1.1～11 時間、オゾンとの反応で半減期：4.4～26 時間、硝酸ラジカルとの反応で半減期：&gt;1300 年</t>
    <phoneticPr fontId="18"/>
  </si>
  <si>
    <t>神経・肝障害（ラット）</t>
    <rPh sb="0" eb="2">
      <t>シンケイ</t>
    </rPh>
    <rPh sb="3" eb="4">
      <t>カン</t>
    </rPh>
    <rPh sb="4" eb="6">
      <t>ショウガイ</t>
    </rPh>
    <phoneticPr fontId="18"/>
  </si>
  <si>
    <t>粘膜刺激、皮膚障害</t>
    <rPh sb="0" eb="2">
      <t>ネンマク</t>
    </rPh>
    <rPh sb="2" eb="4">
      <t>シゲキ</t>
    </rPh>
    <rPh sb="5" eb="7">
      <t>ヒフ</t>
    </rPh>
    <rPh sb="7" eb="9">
      <t>ショウガイ</t>
    </rPh>
    <phoneticPr fontId="18"/>
  </si>
  <si>
    <t>区分1 (神経系)、区分3 (気道刺激性)</t>
  </si>
  <si>
    <t>LD50：160 mg/kg（モルモット）</t>
    <phoneticPr fontId="18"/>
  </si>
  <si>
    <t>LD50：100 mg/kg（ラット）</t>
    <phoneticPr fontId="18"/>
  </si>
  <si>
    <t>4.98 (25℃)</t>
  </si>
  <si>
    <t>1.54</t>
  </si>
  <si>
    <t>4.30</t>
  </si>
  <si>
    <t>2.6 mmHg(25℃、MPBPWINにより計算)</t>
    <phoneticPr fontId="18"/>
  </si>
  <si>
    <t>0.9983(20℃)</t>
    <phoneticPr fontId="18"/>
  </si>
  <si>
    <t>159.5℃(760mmHg)</t>
  </si>
  <si>
    <t>-15℃</t>
  </si>
  <si>
    <t>C7H7N</t>
    <phoneticPr fontId="18"/>
  </si>
  <si>
    <t>2-vinylpyridine</t>
  </si>
  <si>
    <t>2-ビニルピリジン</t>
  </si>
  <si>
    <t>100-69-6</t>
    <phoneticPr fontId="18"/>
  </si>
  <si>
    <t>0.029(2011)</t>
    <phoneticPr fontId="18"/>
  </si>
  <si>
    <t>&lt;0.029（全国 2011）</t>
    <phoneticPr fontId="18"/>
  </si>
  <si>
    <t>難燃剤、塗料、洗浄剤の原料</t>
    <rPh sb="11" eb="13">
      <t>ゲンリョウ</t>
    </rPh>
    <phoneticPr fontId="18"/>
  </si>
  <si>
    <t>83～211（試験生物：コイ、試験期間：8 週間、試験濃度：100 μg/L）、110～208（試験生物：コイ、試験期間：8 週間、試験濃度：10 μg/L）</t>
    <phoneticPr fontId="18"/>
  </si>
  <si>
    <t>BOD 0%、GC 0% （試験期間：4 週間、被験物質濃度：100 mg/L、活性汚泥濃度：30 mg/L）</t>
    <phoneticPr fontId="18"/>
  </si>
  <si>
    <t>OH ラジカルとの反応で半減期：0.72～7.2 時間、オゾンとの反応で半減期： 0.31～1.8 時間</t>
    <phoneticPr fontId="18"/>
  </si>
  <si>
    <t>20（ラット、マウス）</t>
    <phoneticPr fontId="18"/>
  </si>
  <si>
    <t>11（マウス）</t>
    <phoneticPr fontId="18"/>
  </si>
  <si>
    <t>粘膜変性（ラット、マウス）、振戦（マウス）</t>
    <rPh sb="0" eb="2">
      <t>ネンマク</t>
    </rPh>
    <rPh sb="2" eb="4">
      <t>ヘンセイ</t>
    </rPh>
    <rPh sb="14" eb="15">
      <t>シン</t>
    </rPh>
    <rPh sb="15" eb="16">
      <t>セン</t>
    </rPh>
    <phoneticPr fontId="18"/>
  </si>
  <si>
    <t>区分1（血液系）、区分2（腎臓）</t>
  </si>
  <si>
    <t>LD50：74800mg/kg（ウサギ）</t>
    <phoneticPr fontId="18"/>
  </si>
  <si>
    <t>LD50：2,560、17000 mg/kg（ラット）</t>
    <phoneticPr fontId="18"/>
  </si>
  <si>
    <t>50 mg/1,000g (25℃)、50 mg/L (25℃)、152 mg/L (20℃)</t>
    <phoneticPr fontId="18"/>
  </si>
  <si>
    <t>3.93 、3.15</t>
    <phoneticPr fontId="18"/>
  </si>
  <si>
    <t>4.42</t>
  </si>
  <si>
    <t>14 mmHg (=1.87×103Pa) (25℃)、15.7 mmHg (=2.09×103 Pa) (25℃)、7 mmHg (=900Pa) (20℃)</t>
    <phoneticPr fontId="18"/>
  </si>
  <si>
    <t>0.8299(20℃)</t>
    <phoneticPr fontId="18"/>
  </si>
  <si>
    <t>130℃、128℃、136.2℃</t>
  </si>
  <si>
    <t>-108.9℃、-94.97℃</t>
    <phoneticPr fontId="18"/>
  </si>
  <si>
    <t>C8H12</t>
  </si>
  <si>
    <t>4-vinyl-1-cyclohexene</t>
  </si>
  <si>
    <t>4-ビニル-1-シクロへキセン</t>
  </si>
  <si>
    <t>100-40-3</t>
    <phoneticPr fontId="18"/>
  </si>
  <si>
    <t>0.046(2009)</t>
    <phoneticPr fontId="18"/>
  </si>
  <si>
    <t>0.085（全国1996）</t>
    <phoneticPr fontId="18"/>
  </si>
  <si>
    <t>0.51（全国1996）</t>
    <phoneticPr fontId="18"/>
  </si>
  <si>
    <t>0.058（全国2009）</t>
    <phoneticPr fontId="18"/>
  </si>
  <si>
    <t>0.046（全国2009）</t>
    <phoneticPr fontId="18"/>
  </si>
  <si>
    <t>写真の現像薬、染料や顔料の原料、モノマーの重合抑制剤、ゴムの酸化防止剤、シロアリ防除剤、医薬品、化粧品</t>
    <phoneticPr fontId="18"/>
  </si>
  <si>
    <t>40（試験生物：コイ科の一種(Leuciscus idus melanotus)、試験期間：3 日間）</t>
    <phoneticPr fontId="18"/>
  </si>
  <si>
    <t>BOD 70.0%、TOC 95.0％、UV-VIS 97.2％（試験期間：2 週間、被験物質濃度：100 mg/L、活性汚泥濃度：30 mg/L）</t>
    <phoneticPr fontId="18"/>
  </si>
  <si>
    <t>OH ラジカルとの反応で半減期：2.8～28 時間。直接光分解ではハイドロキノン水溶液1.0mM に5 時間照射したところ、&gt;4.2μM のオキシダントとスーパーオキサイドラジカルアニオン、電子、過酸化水素のいずれかを生成、酸素存在下では中間体のセミキノリックラジカルを通してキノンを生成、酸素を暴気した水溶液では、酸化されて着色物が生成。</t>
    <phoneticPr fontId="18"/>
  </si>
  <si>
    <t>嫌気的な下水処理において、生物的分解を受ける</t>
    <phoneticPr fontId="18"/>
  </si>
  <si>
    <t>皮膚・呼吸障害</t>
    <rPh sb="0" eb="2">
      <t>ヒフ</t>
    </rPh>
    <rPh sb="3" eb="5">
      <t>コキュウ</t>
    </rPh>
    <rPh sb="5" eb="7">
      <t>ショウガイ</t>
    </rPh>
    <phoneticPr fontId="18"/>
  </si>
  <si>
    <t>区分2（腎臓、肝臓）</t>
  </si>
  <si>
    <t>LD50：＞3840（ラット）、＞4800（マウス） mg/kg</t>
    <phoneticPr fontId="18"/>
  </si>
  <si>
    <t>LDLo：29 mg/kg（ヒト）</t>
    <phoneticPr fontId="18"/>
  </si>
  <si>
    <t>pKa1=9.85 (25℃)、pKa2=11.4 (25℃)、10.85(25℃)</t>
    <phoneticPr fontId="18"/>
  </si>
  <si>
    <t>0.59、0.50</t>
    <phoneticPr fontId="18"/>
  </si>
  <si>
    <t>1.330(20℃)</t>
    <phoneticPr fontId="18"/>
  </si>
  <si>
    <t>285℃ (760 mmHg)、285～287℃、287℃、218.2℃</t>
  </si>
  <si>
    <t>172.4℃、170～171℃、172℃</t>
    <phoneticPr fontId="18"/>
  </si>
  <si>
    <t>C6H6O2</t>
  </si>
  <si>
    <t>hydroquinone</t>
  </si>
  <si>
    <t>ヒドロキノン</t>
  </si>
  <si>
    <t>123-31-9</t>
    <phoneticPr fontId="18"/>
  </si>
  <si>
    <t>解熱鎮痛剤</t>
    <phoneticPr fontId="18"/>
  </si>
  <si>
    <t>なし（ヒト）</t>
    <phoneticPr fontId="18"/>
  </si>
  <si>
    <t>肝・腎・血液障害（ヒト）</t>
    <rPh sb="0" eb="1">
      <t>カン</t>
    </rPh>
    <rPh sb="2" eb="3">
      <t>ジン</t>
    </rPh>
    <rPh sb="4" eb="6">
      <t>ケツエキ</t>
    </rPh>
    <rPh sb="6" eb="8">
      <t>ショウガイ</t>
    </rPh>
    <phoneticPr fontId="18"/>
  </si>
  <si>
    <t>肝・腎・心・神経・胃腸障害（ヒト）</t>
    <rPh sb="0" eb="1">
      <t>カン</t>
    </rPh>
    <rPh sb="2" eb="3">
      <t>ジン</t>
    </rPh>
    <rPh sb="4" eb="5">
      <t>シン</t>
    </rPh>
    <rPh sb="6" eb="8">
      <t>シンケイ</t>
    </rPh>
    <rPh sb="9" eb="11">
      <t>イチョウ</t>
    </rPh>
    <rPh sb="11" eb="13">
      <t>ショウガイ</t>
    </rPh>
    <phoneticPr fontId="18"/>
  </si>
  <si>
    <t>区分1(肝臓、腎臓、血液系)、区分2(甲状腺)</t>
    <phoneticPr fontId="18"/>
  </si>
  <si>
    <t>区分1(肝臓、腎臓、中枢神経系、心臓、消化器系)、区分2(呼吸器系、精巣)</t>
    <phoneticPr fontId="18"/>
  </si>
  <si>
    <t>LD50：3,700 mg/kg（ラット）</t>
    <phoneticPr fontId="18"/>
  </si>
  <si>
    <t>1.4g/100ml (20 ℃)</t>
    <phoneticPr fontId="18"/>
  </si>
  <si>
    <t>9.38</t>
    <phoneticPr fontId="18"/>
  </si>
  <si>
    <t>0.49</t>
    <phoneticPr fontId="18"/>
  </si>
  <si>
    <t>7.00E-06 mm Hg 25℃</t>
    <phoneticPr fontId="18"/>
  </si>
  <si>
    <t>1.3</t>
    <phoneticPr fontId="18"/>
  </si>
  <si>
    <t>&gt;500℃</t>
  </si>
  <si>
    <t>169～170℃</t>
    <phoneticPr fontId="18"/>
  </si>
  <si>
    <t>C8H9NO2</t>
    <phoneticPr fontId="18"/>
  </si>
  <si>
    <t>N-(4-hydroxyphenyl)acetamide</t>
  </si>
  <si>
    <t>p-ヒドロキシアセトアニリド（N-（4-ヒドロキシフェニル）アセトアミド）</t>
    <phoneticPr fontId="18"/>
  </si>
  <si>
    <t>103-90-2</t>
    <phoneticPr fontId="18"/>
  </si>
  <si>
    <t>化粧品・医薬の防カビ剤</t>
    <phoneticPr fontId="18"/>
  </si>
  <si>
    <t>LD50：8,000 mg/kg（ラット）</t>
    <phoneticPr fontId="18"/>
  </si>
  <si>
    <t>1g/400mL</t>
    <phoneticPr fontId="18"/>
  </si>
  <si>
    <t>1.96</t>
    <phoneticPr fontId="18"/>
  </si>
  <si>
    <t>0.07mmHg(25℃)</t>
    <phoneticPr fontId="18"/>
  </si>
  <si>
    <t>1.20 to 1.21</t>
    <phoneticPr fontId="18"/>
  </si>
  <si>
    <t>275-280℃</t>
    <phoneticPr fontId="18"/>
  </si>
  <si>
    <t>131℃</t>
    <phoneticPr fontId="18"/>
  </si>
  <si>
    <t>C8H8O3</t>
    <phoneticPr fontId="18"/>
  </si>
  <si>
    <t>methyl 4-hydroxybenzoate</t>
  </si>
  <si>
    <t>4-ヒドロキシ安息香酸メチル</t>
    <phoneticPr fontId="18"/>
  </si>
  <si>
    <t>99-76-3</t>
    <phoneticPr fontId="18"/>
  </si>
  <si>
    <t>0.0006(1999)</t>
    <phoneticPr fontId="18"/>
  </si>
  <si>
    <t>2(1986)</t>
    <phoneticPr fontId="18"/>
  </si>
  <si>
    <t>0.0006（全国1999）</t>
    <rPh sb="7" eb="9">
      <t>ゼンコク</t>
    </rPh>
    <phoneticPr fontId="18"/>
  </si>
  <si>
    <t>ロケット燃料。水和物は、プラスチック発泡剤製造用、清缶剤（脱酸素及び脱炭酸ガス）、還元剤、重合触媒、水処理剤等</t>
    <phoneticPr fontId="18"/>
  </si>
  <si>
    <t>魚類（グッピー）；316</t>
    <phoneticPr fontId="18"/>
  </si>
  <si>
    <t>0～6 %(試験期間：4 週間、被験物質：100 mg/L、活性汚泥：30 mg/L)</t>
    <phoneticPr fontId="18"/>
  </si>
  <si>
    <t>OH ラジカルとの反応性は半減期3.2～6.3 時間、オゾンとの反応性は半減期9.2 時間、酸素飽和蒸留水ではヒドラジン濃度＝0.047、0.068、0.158、0.195
ppm で、温度20 ℃、pH 9 の時、4 時間でそれぞれ72 %、60 %、47 %、39 %が酸素と反応</t>
    <phoneticPr fontId="18"/>
  </si>
  <si>
    <t>0.0009（ヒト）</t>
    <phoneticPr fontId="18"/>
  </si>
  <si>
    <t>神経・肝障害（マウス）</t>
    <rPh sb="0" eb="2">
      <t>シンケイ</t>
    </rPh>
    <rPh sb="3" eb="4">
      <t>カン</t>
    </rPh>
    <rPh sb="4" eb="6">
      <t>ショウガイ</t>
    </rPh>
    <phoneticPr fontId="18"/>
  </si>
  <si>
    <t>腐食、神経・肝・腎障害</t>
    <rPh sb="0" eb="2">
      <t>フショク</t>
    </rPh>
    <rPh sb="3" eb="5">
      <t>シンケイ</t>
    </rPh>
    <rPh sb="6" eb="7">
      <t>カン</t>
    </rPh>
    <rPh sb="8" eb="9">
      <t>ジン</t>
    </rPh>
    <rPh sb="9" eb="11">
      <t>ショウガイ</t>
    </rPh>
    <phoneticPr fontId="18"/>
  </si>
  <si>
    <t>区分1 (中枢神経系、呼吸器、心臓、肝臓、生殖器)</t>
  </si>
  <si>
    <t>区分1 (中枢神経系、肝臓)、区分3 (気道刺激性、麻酔作用)</t>
  </si>
  <si>
    <t>LC50：570 ppm(4h)（ラット）（蒸気）</t>
    <rPh sb="22" eb="24">
      <t>ジョウキ</t>
    </rPh>
    <phoneticPr fontId="18"/>
  </si>
  <si>
    <t>LD50：91～283 mg/kg（ウサギ）</t>
    <phoneticPr fontId="18"/>
  </si>
  <si>
    <t>LD50：60 mg/kg（ラット）</t>
    <phoneticPr fontId="18"/>
  </si>
  <si>
    <t>Kb1＝8.5×10-7、Kb2＝8.9×10-16 (25℃)</t>
    <phoneticPr fontId="18"/>
  </si>
  <si>
    <t>-1.37</t>
    <phoneticPr fontId="18"/>
  </si>
  <si>
    <t>1.31（25℃,気体）</t>
    <phoneticPr fontId="18"/>
  </si>
  <si>
    <t>16mmHg(20 ℃)</t>
    <phoneticPr fontId="18"/>
  </si>
  <si>
    <t>1.011(15 ℃)、1.0036(25 ℃)</t>
    <phoneticPr fontId="18"/>
  </si>
  <si>
    <t>113.5℃</t>
  </si>
  <si>
    <t>2℃</t>
    <phoneticPr fontId="18"/>
  </si>
  <si>
    <t>N2H4</t>
  </si>
  <si>
    <t>hydrazine</t>
  </si>
  <si>
    <t>ヒドラジン</t>
  </si>
  <si>
    <t>302-01-2</t>
    <phoneticPr fontId="18"/>
  </si>
  <si>
    <t>arsenic and its inorganic compounds</t>
  </si>
  <si>
    <t>砒素及びその無機化合物</t>
  </si>
  <si>
    <t>コリンエステラーゼ阻害（ラット）</t>
    <rPh sb="9" eb="11">
      <t>ソガイ</t>
    </rPh>
    <phoneticPr fontId="18"/>
  </si>
  <si>
    <t>神経障害（ラット、マウス）</t>
    <rPh sb="0" eb="2">
      <t>シンケイ</t>
    </rPh>
    <rPh sb="2" eb="4">
      <t>ショウガイ</t>
    </rPh>
    <phoneticPr fontId="18"/>
  </si>
  <si>
    <t>区分1（神経系 ）区分２（全身性）</t>
  </si>
  <si>
    <t>区分1（神経系 全身 ）</t>
  </si>
  <si>
    <t>LC50：0.026 mg/L(4hr)（ラット）（ミスト）</t>
    <phoneticPr fontId="18"/>
  </si>
  <si>
    <t>LD50：11 mg/kg（ウサギ）</t>
    <phoneticPr fontId="18"/>
  </si>
  <si>
    <t>LD50：30 mg/kg（ラット）</t>
    <phoneticPr fontId="18"/>
  </si>
  <si>
    <t>248mg/L</t>
    <phoneticPr fontId="18"/>
  </si>
  <si>
    <t>3.9</t>
    <phoneticPr fontId="18"/>
  </si>
  <si>
    <t>0.0009mmHg</t>
    <phoneticPr fontId="18"/>
  </si>
  <si>
    <t>1.07 to 1.09</t>
    <phoneticPr fontId="18"/>
  </si>
  <si>
    <t>260-333℃</t>
    <phoneticPr fontId="18"/>
  </si>
  <si>
    <t>C10H23O2PS2</t>
    <phoneticPr fontId="18"/>
  </si>
  <si>
    <t>S,S-bis(1-methylpropyl) O-ethyl phosphorodithioate; cadusafos</t>
  </si>
  <si>
    <t>カズサホス（別名S,S-ビス(1-メチルプロピル)=O-エチル=ホスホロジチオアート)</t>
    <rPh sb="6" eb="8">
      <t>ベツメイ</t>
    </rPh>
    <phoneticPr fontId="18"/>
  </si>
  <si>
    <t>95465-99-9</t>
    <phoneticPr fontId="18"/>
  </si>
  <si>
    <t>0.007(2009)</t>
    <phoneticPr fontId="18"/>
  </si>
  <si>
    <t>&lt;0.007（全国2009）</t>
    <phoneticPr fontId="18"/>
  </si>
  <si>
    <t>スチレンの重合開始剤、PE、EPR、EPDM など各種オレフィンポリマー、コポリマーや合成ゴムの架橋剤、不飽和ポリエステル樹脂の加熱成形用硬化剤、難燃助剤</t>
    <phoneticPr fontId="18"/>
  </si>
  <si>
    <t>137～1470（試験生物：コイ、試験期間：8 週間、試験濃度：10 μg/L）、181～667（試験生物：コイ、試験期間：8 週間、試験濃度：1 μg/L）</t>
    <phoneticPr fontId="18"/>
  </si>
  <si>
    <t>BOD 0% 、HPLC 0%（試験期間：4 週間、被験物質濃度：100 mg/L、活性汚泥濃度：30 mg/L）</t>
    <phoneticPr fontId="18"/>
  </si>
  <si>
    <t>OH ラジカルとの反応で半減期：6.9～69 時間</t>
    <phoneticPr fontId="18"/>
  </si>
  <si>
    <t>6（ラット）</t>
    <phoneticPr fontId="18"/>
  </si>
  <si>
    <t>区分1（鼻粘膜）</t>
  </si>
  <si>
    <t>LCLo：&gt;0.14 mg/L(4h)（ラット）（粉じん）</t>
    <rPh sb="25" eb="26">
      <t>フン</t>
    </rPh>
    <phoneticPr fontId="18"/>
  </si>
  <si>
    <t>LD50：4,100 mg/kg（ラット）</t>
    <phoneticPr fontId="18"/>
  </si>
  <si>
    <t>0.4 mg/L</t>
  </si>
  <si>
    <t>5.50</t>
  </si>
  <si>
    <t>11.06(気体、25℃)</t>
    <phoneticPr fontId="18"/>
  </si>
  <si>
    <t>1.1(20℃)</t>
    <phoneticPr fontId="18"/>
  </si>
  <si>
    <t>130-396℃ (average 263℃); Predicted 284-386℃</t>
    <phoneticPr fontId="18"/>
  </si>
  <si>
    <t>40℃、40.6℃</t>
    <phoneticPr fontId="18"/>
  </si>
  <si>
    <t>C18H22O2</t>
  </si>
  <si>
    <t>bis(1-methyl-1-phenylethyl) peroxide</t>
  </si>
  <si>
    <t>ビス(1-メチル-1-フェニルエチル)=ペルオキシド（別名ジクミルパーオキサイド）</t>
    <rPh sb="27" eb="29">
      <t>ベツメイ</t>
    </rPh>
    <phoneticPr fontId="18"/>
  </si>
  <si>
    <t>9巻（追）、USEPA</t>
    <rPh sb="1" eb="2">
      <t>カン</t>
    </rPh>
    <rPh sb="3" eb="4">
      <t>ツイ</t>
    </rPh>
    <phoneticPr fontId="18"/>
  </si>
  <si>
    <t>80-43-3</t>
    <phoneticPr fontId="18"/>
  </si>
  <si>
    <t>殺虫剤、ジチオカーバメート系殺菌剤</t>
    <phoneticPr fontId="18"/>
  </si>
  <si>
    <t>血液障害（種不明）</t>
    <rPh sb="0" eb="2">
      <t>ケツエキ</t>
    </rPh>
    <rPh sb="2" eb="4">
      <t>ショウガイ</t>
    </rPh>
    <rPh sb="5" eb="6">
      <t>シュ</t>
    </rPh>
    <rPh sb="6" eb="8">
      <t>フメイ</t>
    </rPh>
    <phoneticPr fontId="18"/>
  </si>
  <si>
    <t>神経障害（マウス、ラット）、粘膜刺激（ラット）</t>
    <rPh sb="0" eb="2">
      <t>シンケイ</t>
    </rPh>
    <rPh sb="2" eb="4">
      <t>ショウガイ</t>
    </rPh>
    <rPh sb="14" eb="16">
      <t>ネンマク</t>
    </rPh>
    <rPh sb="16" eb="18">
      <t>シゲキ</t>
    </rPh>
    <phoneticPr fontId="18"/>
  </si>
  <si>
    <t>LC50：0.104mg/L(4hr)（ラット）（粉じん）</t>
    <rPh sb="25" eb="26">
      <t>フン</t>
    </rPh>
    <phoneticPr fontId="18"/>
  </si>
  <si>
    <t>LD50：1761mg/kg（ラット）</t>
    <phoneticPr fontId="18"/>
  </si>
  <si>
    <t>5.05mg/L</t>
    <phoneticPr fontId="18"/>
  </si>
  <si>
    <t>1.0</t>
    <phoneticPr fontId="18"/>
  </si>
  <si>
    <t>C10H18N4S8Zn2</t>
    <phoneticPr fontId="18"/>
  </si>
  <si>
    <t>N,N'-ethylenebis(thiocarbamoylthiozinc)bis(N,N-dimethyldithiocarbamate); polycarbamate</t>
  </si>
  <si>
    <t>ビス(N,N-ジメチルジチオカルバミン酸)N,N'-エチレンビス（チオカルバモイルチオ亜鉛）（ポリカーバメート）</t>
    <phoneticPr fontId="18"/>
  </si>
  <si>
    <t>厚労省、瀬戸内海区水産研究所</t>
    <rPh sb="0" eb="3">
      <t>コウロウショウ</t>
    </rPh>
    <phoneticPr fontId="18"/>
  </si>
  <si>
    <t>64440-88-6</t>
    <phoneticPr fontId="18"/>
  </si>
  <si>
    <t>有機ゴム薬品(加硫促進剤)、農薬(殺菌剤）</t>
    <phoneticPr fontId="18"/>
  </si>
  <si>
    <t>1.6（イヌ）</t>
    <phoneticPr fontId="18"/>
  </si>
  <si>
    <t>胎仔減少（ウサギ）</t>
    <rPh sb="2" eb="4">
      <t>ゲンショウ</t>
    </rPh>
    <phoneticPr fontId="18"/>
  </si>
  <si>
    <t>肝障害（イヌ、マウス）</t>
    <rPh sb="0" eb="1">
      <t>カン</t>
    </rPh>
    <rPh sb="1" eb="3">
      <t>ショウガイ</t>
    </rPh>
    <phoneticPr fontId="18"/>
  </si>
  <si>
    <t>眼・粘膜刺激、神経障害</t>
    <rPh sb="0" eb="1">
      <t>メ</t>
    </rPh>
    <rPh sb="2" eb="4">
      <t>ネンマク</t>
    </rPh>
    <rPh sb="4" eb="6">
      <t>シゲキ</t>
    </rPh>
    <rPh sb="7" eb="9">
      <t>シンケイ</t>
    </rPh>
    <rPh sb="9" eb="11">
      <t>ショウガイ</t>
    </rPh>
    <phoneticPr fontId="18"/>
  </si>
  <si>
    <t>区分1（肝臓）、区分2（血液系、副腎、神経系、腎臓、筋肉、膀胱）</t>
  </si>
  <si>
    <t>区分1（全身毒性）、区分2（神経系）、区分3（気道刺激性）</t>
  </si>
  <si>
    <t>LC50：0.07-0.081 mg/L(4h)（ラット）（粉じん・ミスト）</t>
    <rPh sb="30" eb="31">
      <t>フン</t>
    </rPh>
    <phoneticPr fontId="18"/>
  </si>
  <si>
    <t>LD50：267、594 mg/kg（ラット）</t>
    <phoneticPr fontId="18"/>
  </si>
  <si>
    <t>1.23</t>
  </si>
  <si>
    <t>12.51（25℃）</t>
    <phoneticPr fontId="18"/>
  </si>
  <si>
    <t>1.66（25/4℃）</t>
    <phoneticPr fontId="18"/>
  </si>
  <si>
    <t>246℃</t>
    <phoneticPr fontId="18"/>
  </si>
  <si>
    <t>C6H12N2S4Zn</t>
  </si>
  <si>
    <t>zinc bis(N,N-dimethyldithiocarbamate); ziram</t>
  </si>
  <si>
    <t>ビス（N,N-ジメチルジチオカルバミン酸）亜鉛（別名ジラム）</t>
  </si>
  <si>
    <t>137-30-4</t>
    <phoneticPr fontId="18"/>
  </si>
  <si>
    <t>&lt;10 mg/L</t>
    <phoneticPr fontId="18"/>
  </si>
  <si>
    <t>4.34 at (25℃、kow)</t>
    <phoneticPr fontId="18"/>
  </si>
  <si>
    <t>1.5X10-5 mmHg at 25℃</t>
    <phoneticPr fontId="18"/>
  </si>
  <si>
    <t>1.27 to 1.41</t>
    <phoneticPr fontId="18"/>
  </si>
  <si>
    <t>281-368℃</t>
    <phoneticPr fontId="18"/>
  </si>
  <si>
    <t>87℃</t>
    <phoneticPr fontId="18"/>
  </si>
  <si>
    <t>C12H10Cl2N2</t>
    <phoneticPr fontId="18"/>
  </si>
  <si>
    <t>1,2-bis(2-chlorophenyl)hydrazine</t>
  </si>
  <si>
    <t xml:space="preserve">2,2’-ジクロロヒドラゾベンゼン </t>
    <phoneticPr fontId="18"/>
  </si>
  <si>
    <t>厚労省、HSDB、USEPA</t>
    <rPh sb="0" eb="3">
      <t>コウロウショウ</t>
    </rPh>
    <phoneticPr fontId="18"/>
  </si>
  <si>
    <t>782-74-1</t>
    <phoneticPr fontId="18"/>
  </si>
  <si>
    <t>殺ダニ剤、農薬(殺虫剤）</t>
    <phoneticPr fontId="18"/>
  </si>
  <si>
    <t>肝障害（イヌ、ラット）</t>
    <rPh sb="0" eb="1">
      <t>カン</t>
    </rPh>
    <rPh sb="1" eb="3">
      <t>ショウガイ</t>
    </rPh>
    <phoneticPr fontId="18"/>
  </si>
  <si>
    <t>LD50：&gt; 3,200 mg/kg（ラット）</t>
    <phoneticPr fontId="18"/>
  </si>
  <si>
    <t>1 mg/L (25℃）</t>
    <phoneticPr fontId="18"/>
  </si>
  <si>
    <t>3.1(測定値）</t>
    <phoneticPr fontId="18"/>
  </si>
  <si>
    <t>9.75E-010mmHg（25℃）</t>
    <phoneticPr fontId="18"/>
  </si>
  <si>
    <t>179-182℃</t>
    <phoneticPr fontId="18"/>
  </si>
  <si>
    <t>C14H8Cl2N4</t>
    <phoneticPr fontId="18"/>
  </si>
  <si>
    <t>3,6-bis(2-chlorophenyl)-1,2,4,5-tetrazine; clofentezine</t>
  </si>
  <si>
    <t>3,6-ビス(2-クロロフェニル)-1,2,4,5-テトラジン（クロフェンチジン）</t>
    <phoneticPr fontId="18"/>
  </si>
  <si>
    <t>74115-24-5</t>
    <phoneticPr fontId="18"/>
  </si>
  <si>
    <t>40(2000)</t>
    <phoneticPr fontId="18"/>
  </si>
  <si>
    <t>4（全国1998）</t>
    <phoneticPr fontId="18"/>
  </si>
  <si>
    <t>殺菌剤</t>
  </si>
  <si>
    <t>OH ラジカルとの反応で半減期は0.053日</t>
    <phoneticPr fontId="18"/>
  </si>
  <si>
    <t>区分2（全身毒性）</t>
  </si>
  <si>
    <t>LC50：＞0.94mg/L(4h)（ラット）（粉じん）</t>
    <rPh sb="24" eb="25">
      <t>フン</t>
    </rPh>
    <phoneticPr fontId="18"/>
  </si>
  <si>
    <t>LD50：＞2,000mg/kg（ウサギ）</t>
    <phoneticPr fontId="18"/>
  </si>
  <si>
    <t>LD50：500mg/kg（ラット）</t>
    <phoneticPr fontId="18"/>
  </si>
  <si>
    <t>0.07mg/L(pH7、25℃)、1.04mg/L</t>
    <phoneticPr fontId="18"/>
  </si>
  <si>
    <t>2.46</t>
  </si>
  <si>
    <t>1.63</t>
    <phoneticPr fontId="18"/>
  </si>
  <si>
    <t>&gt;270℃</t>
    <phoneticPr fontId="18"/>
  </si>
  <si>
    <t>C18H12CuN2O2</t>
  </si>
  <si>
    <t>bis(8-quinolinolato)copper; oxine-copper</t>
  </si>
  <si>
    <t>ビス(8-キノリノラト)銅（オキシン銅又は有機銅）</t>
    <phoneticPr fontId="18"/>
  </si>
  <si>
    <t>10380-28-6</t>
    <phoneticPr fontId="18"/>
  </si>
  <si>
    <t>0.86（ラット）</t>
    <phoneticPr fontId="18"/>
  </si>
  <si>
    <t>粘膜変性（マウス、ラット）</t>
    <rPh sb="0" eb="2">
      <t>ネンマク</t>
    </rPh>
    <rPh sb="2" eb="4">
      <t>ヘンセイ</t>
    </rPh>
    <phoneticPr fontId="18"/>
  </si>
  <si>
    <t>LD50：2,570 mg/kg</t>
    <phoneticPr fontId="18"/>
  </si>
  <si>
    <t>9.09（25℃）</t>
    <phoneticPr fontId="18"/>
  </si>
  <si>
    <t>7.82×10-4mmHg（25℃、推定値）</t>
    <phoneticPr fontId="18"/>
  </si>
  <si>
    <t>1.25 to 1.27</t>
    <phoneticPr fontId="18"/>
  </si>
  <si>
    <t>172℃</t>
    <phoneticPr fontId="18"/>
  </si>
  <si>
    <t>42.5℃</t>
  </si>
  <si>
    <t>1,3-bis[(2,3-epoxypropyl)oxy]benzene</t>
  </si>
  <si>
    <t>1,3-ビス[(2,3-エポキシプロピル)オキシ]ベンゼン</t>
    <phoneticPr fontId="18"/>
  </si>
  <si>
    <t>9巻、USEPA</t>
    <rPh sb="1" eb="2">
      <t>カン</t>
    </rPh>
    <phoneticPr fontId="18"/>
  </si>
  <si>
    <t>101-90-6</t>
    <phoneticPr fontId="18"/>
  </si>
  <si>
    <t>トリアジン系除草剤</t>
    <phoneticPr fontId="18"/>
  </si>
  <si>
    <t>肝硬変、腎・粘膜障害、精子減少（種不明）</t>
    <rPh sb="0" eb="3">
      <t>カンコウヘン</t>
    </rPh>
    <rPh sb="4" eb="5">
      <t>ジン</t>
    </rPh>
    <rPh sb="6" eb="8">
      <t>ネンマク</t>
    </rPh>
    <rPh sb="8" eb="10">
      <t>ショウガイ</t>
    </rPh>
    <rPh sb="11" eb="13">
      <t>セイシ</t>
    </rPh>
    <rPh sb="13" eb="15">
      <t>ゲンショウ</t>
    </rPh>
    <rPh sb="16" eb="17">
      <t>シュ</t>
    </rPh>
    <rPh sb="17" eb="19">
      <t>フメイ</t>
    </rPh>
    <phoneticPr fontId="18"/>
  </si>
  <si>
    <t>区分2（腎臓 消化管 精巣 肝臓 ）</t>
  </si>
  <si>
    <t>LC50：＞4.88mg/L(4hr)（ラット）（粉じん）</t>
    <rPh sb="25" eb="26">
      <t>フン</t>
    </rPh>
    <phoneticPr fontId="18"/>
  </si>
  <si>
    <t>LD50：＞3,100mg/kg（ラット）</t>
    <phoneticPr fontId="18"/>
  </si>
  <si>
    <t>LD50：780mg/kg（ラット）</t>
    <phoneticPr fontId="18"/>
  </si>
  <si>
    <t>400mg/L (20℃)</t>
    <phoneticPr fontId="18"/>
  </si>
  <si>
    <t>2.8</t>
    <phoneticPr fontId="18"/>
  </si>
  <si>
    <t>7.1E-07mmHg(20℃）</t>
    <phoneticPr fontId="18"/>
  </si>
  <si>
    <t>326-393℃</t>
    <phoneticPr fontId="18"/>
  </si>
  <si>
    <t>79.5-80.0 ℃</t>
    <phoneticPr fontId="18"/>
  </si>
  <si>
    <t>C8H15N5S</t>
    <phoneticPr fontId="18"/>
  </si>
  <si>
    <t>2,4-bis(ethylamino)-6-methylthio-1,3,5-triazine; simetryn</t>
  </si>
  <si>
    <t>2,4-ビス(エチルアミノ)-6-メチルチオ-1,3,5-トリアジン（シメトリン）</t>
    <phoneticPr fontId="18"/>
  </si>
  <si>
    <t>1014-70-6</t>
    <phoneticPr fontId="18"/>
  </si>
  <si>
    <t>合成中間体、農薬全般（中間体を含む）</t>
    <phoneticPr fontId="18"/>
  </si>
  <si>
    <t>LD50：&gt;5,000 mg/kg（ラット）</t>
    <phoneticPr fontId="18"/>
  </si>
  <si>
    <t>0.00322mg/L (25℃) (推定値)</t>
    <phoneticPr fontId="18"/>
  </si>
  <si>
    <t>5.04 (推定値)</t>
    <phoneticPr fontId="18"/>
  </si>
  <si>
    <t>1.74E-017mmHg(25℃、推定値)</t>
    <phoneticPr fontId="18"/>
  </si>
  <si>
    <t>1.55</t>
    <phoneticPr fontId="18"/>
  </si>
  <si>
    <t>315-797℃</t>
    <phoneticPr fontId="18"/>
  </si>
  <si>
    <t>149-151℃</t>
    <phoneticPr fontId="18"/>
  </si>
  <si>
    <t>C23H25BrN6O10</t>
    <phoneticPr fontId="18"/>
  </si>
  <si>
    <t>5'-[N,N-bis(2-acetyloxyethyl)amino]-2'-(2-bromo-4,6-dinitrophenylazo)-4'-methoxyacetanilide</t>
  </si>
  <si>
    <t>5'-[N,N-ビス(2-アセチルオキシエチル)アミノ]-2'-(2-ブロモ-4,6-ジニトロフェニルアゾ)-4'-メトキシアセトアニリド</t>
    <phoneticPr fontId="18"/>
  </si>
  <si>
    <t>3618-72-2</t>
    <phoneticPr fontId="18"/>
  </si>
  <si>
    <t>V6O13</t>
  </si>
  <si>
    <t>Vanadium oxide</t>
    <phoneticPr fontId="18"/>
  </si>
  <si>
    <t>十三酸化六バナジウム（IV, V）</t>
    <phoneticPr fontId="18"/>
  </si>
  <si>
    <t>12037-42-2</t>
    <phoneticPr fontId="18"/>
  </si>
  <si>
    <t>粘膜刺激、咳、頭痛</t>
    <rPh sb="0" eb="2">
      <t>ネンマク</t>
    </rPh>
    <rPh sb="2" eb="4">
      <t>シゲキ</t>
    </rPh>
    <rPh sb="5" eb="6">
      <t>セキ</t>
    </rPh>
    <rPh sb="7" eb="9">
      <t>ズツウ</t>
    </rPh>
    <phoneticPr fontId="18"/>
  </si>
  <si>
    <t>区分1B</t>
    <phoneticPr fontId="18"/>
  </si>
  <si>
    <t>LD50：350 mg/kg（ラット）</t>
    <phoneticPr fontId="18"/>
  </si>
  <si>
    <t>分解</t>
  </si>
  <si>
    <t>3.00</t>
  </si>
  <si>
    <t>500℃(分解)</t>
    <phoneticPr fontId="18"/>
  </si>
  <si>
    <t>VCl3</t>
  </si>
  <si>
    <t>Vanadium chloride</t>
    <phoneticPr fontId="18"/>
  </si>
  <si>
    <t>三塩化バナジウム（III）</t>
    <phoneticPr fontId="18"/>
  </si>
  <si>
    <t>11巻、sigma-aldrich</t>
    <rPh sb="2" eb="3">
      <t>カン</t>
    </rPh>
    <phoneticPr fontId="18"/>
  </si>
  <si>
    <t>7718-98-1</t>
    <phoneticPr fontId="18"/>
  </si>
  <si>
    <t>区分3</t>
    <phoneticPr fontId="18"/>
  </si>
  <si>
    <t>区分2</t>
    <phoneticPr fontId="18"/>
  </si>
  <si>
    <t>不溶</t>
    <phoneticPr fontId="18"/>
  </si>
  <si>
    <t>4.339</t>
    <phoneticPr fontId="18"/>
  </si>
  <si>
    <t>1,545℃</t>
    <phoneticPr fontId="18"/>
  </si>
  <si>
    <t>VO2</t>
  </si>
  <si>
    <t>酸化バナジウム（IV）</t>
    <phoneticPr fontId="18"/>
  </si>
  <si>
    <t>11巻、Alfa</t>
    <rPh sb="2" eb="3">
      <t>カン</t>
    </rPh>
    <phoneticPr fontId="18"/>
  </si>
  <si>
    <t>12036-21-4</t>
    <phoneticPr fontId="18"/>
  </si>
  <si>
    <t>徐々に分解</t>
    <phoneticPr fontId="18"/>
  </si>
  <si>
    <t>2.88</t>
  </si>
  <si>
    <t>380℃(分解)</t>
  </si>
  <si>
    <t>VOCl2</t>
  </si>
  <si>
    <t>Vanadyl dichloride</t>
    <phoneticPr fontId="18"/>
  </si>
  <si>
    <t>オキシ二塩化バナジウム（IV）</t>
    <phoneticPr fontId="18"/>
  </si>
  <si>
    <t>10213-09-9</t>
    <phoneticPr fontId="18"/>
  </si>
  <si>
    <t>胃腸障害（ヒト）</t>
    <rPh sb="0" eb="2">
      <t>イチョウ</t>
    </rPh>
    <rPh sb="2" eb="4">
      <t>ショウガイ</t>
    </rPh>
    <phoneticPr fontId="18"/>
  </si>
  <si>
    <t>LD50：4,450 mg/kg（ウサギ、経皮）</t>
    <rPh sb="21" eb="22">
      <t>ケイ</t>
    </rPh>
    <rPh sb="22" eb="23">
      <t>ヒ</t>
    </rPh>
    <phoneticPr fontId="18"/>
  </si>
  <si>
    <t>可溶、 467 g/L (20℃、pH 0.81-1.07)</t>
    <phoneticPr fontId="18"/>
  </si>
  <si>
    <t>2.06 (20℃)</t>
    <phoneticPr fontId="18"/>
  </si>
  <si>
    <t>VOSO4</t>
  </si>
  <si>
    <t>Vanadyl sulfate</t>
    <phoneticPr fontId="18"/>
  </si>
  <si>
    <t>オキシ硫酸バナジウム（IV）</t>
    <phoneticPr fontId="18"/>
  </si>
  <si>
    <t>11巻、HSDB</t>
    <rPh sb="2" eb="3">
      <t>カン</t>
    </rPh>
    <phoneticPr fontId="18"/>
  </si>
  <si>
    <t>27774-13-6</t>
    <phoneticPr fontId="18"/>
  </si>
  <si>
    <t>心障害（ラット）</t>
    <rPh sb="0" eb="1">
      <t>シン</t>
    </rPh>
    <rPh sb="1" eb="3">
      <t>ショウガイ</t>
    </rPh>
    <phoneticPr fontId="18"/>
  </si>
  <si>
    <t>LD50：330 mg/kg（ラット）</t>
    <phoneticPr fontId="18"/>
  </si>
  <si>
    <t>860℃、850～856℃</t>
    <phoneticPr fontId="18"/>
  </si>
  <si>
    <t>Na3VO4</t>
  </si>
  <si>
    <t>Sodium orthovanadate</t>
    <phoneticPr fontId="18"/>
  </si>
  <si>
    <t>バナジン酸ナトリウム（V）</t>
    <phoneticPr fontId="18"/>
  </si>
  <si>
    <t>11巻、Merck</t>
    <rPh sb="2" eb="3">
      <t>カン</t>
    </rPh>
    <phoneticPr fontId="18"/>
  </si>
  <si>
    <t>13721-39-6</t>
    <phoneticPr fontId="18"/>
  </si>
  <si>
    <t>冷水にはほとんど不溶、温水に可溶</t>
    <rPh sb="11" eb="13">
      <t>オンスイ</t>
    </rPh>
    <rPh sb="14" eb="16">
      <t>カヨウ</t>
    </rPh>
    <phoneticPr fontId="18"/>
  </si>
  <si>
    <t>520℃</t>
    <phoneticPr fontId="18"/>
  </si>
  <si>
    <t>KVO3</t>
  </si>
  <si>
    <t>Potassium metavanadate</t>
    <phoneticPr fontId="18"/>
  </si>
  <si>
    <t>バナジン酸カリウム（V）</t>
    <phoneticPr fontId="18"/>
  </si>
  <si>
    <t>13769-43-2</t>
    <phoneticPr fontId="18"/>
  </si>
  <si>
    <t>羊毛等の染色や印刷、インキ用バナジューム黒顔料、陶芸用釉薬、写真の現像、分析用試薬</t>
    <phoneticPr fontId="18"/>
  </si>
  <si>
    <t>精子減少、胎仔減少、奇形（ラット）</t>
    <rPh sb="0" eb="2">
      <t>セイシ</t>
    </rPh>
    <rPh sb="2" eb="4">
      <t>ゲンショウ</t>
    </rPh>
    <rPh sb="5" eb="7">
      <t>タイシ</t>
    </rPh>
    <rPh sb="7" eb="9">
      <t>ゲンショウ</t>
    </rPh>
    <rPh sb="10" eb="12">
      <t>キケイ</t>
    </rPh>
    <phoneticPr fontId="18"/>
  </si>
  <si>
    <t>肺水腫（ヒト）</t>
    <rPh sb="0" eb="3">
      <t>ハイスイシュ</t>
    </rPh>
    <phoneticPr fontId="18"/>
  </si>
  <si>
    <t>粘膜障害、振戦（ヒト）</t>
    <rPh sb="0" eb="2">
      <t>ネンマク</t>
    </rPh>
    <rPh sb="2" eb="4">
      <t>ショウガイ</t>
    </rPh>
    <rPh sb="5" eb="6">
      <t>シン</t>
    </rPh>
    <rPh sb="6" eb="7">
      <t>セン</t>
    </rPh>
    <phoneticPr fontId="18"/>
  </si>
  <si>
    <t>LC50：2.61 mg/L/4ｈ（雄）、2.43 mg/L/4h(雌）（ラット）（粉じん）</t>
    <rPh sb="42" eb="43">
      <t>フン</t>
    </rPh>
    <phoneticPr fontId="18"/>
  </si>
  <si>
    <t>LD50：&gt;2500 mg/kg（ラット）</t>
    <phoneticPr fontId="18"/>
  </si>
  <si>
    <t>LD50：58.1 mg/kg（ラット）</t>
    <phoneticPr fontId="18"/>
  </si>
  <si>
    <t>2.326</t>
  </si>
  <si>
    <t>200℃(分解)、210℃(分解)</t>
    <phoneticPr fontId="18"/>
  </si>
  <si>
    <t>NH4VO3</t>
  </si>
  <si>
    <t>Ammonium metavanadate</t>
    <phoneticPr fontId="18"/>
  </si>
  <si>
    <t>メタバナジン酸アンモニウム（V）</t>
    <phoneticPr fontId="18"/>
  </si>
  <si>
    <t>7803-55-6</t>
    <phoneticPr fontId="18"/>
  </si>
  <si>
    <t>写真、インク製造</t>
    <phoneticPr fontId="18"/>
  </si>
  <si>
    <t>胎仔数・精子減少、奇形（ラット）</t>
    <rPh sb="4" eb="6">
      <t>セイシ</t>
    </rPh>
    <rPh sb="9" eb="11">
      <t>キケイ</t>
    </rPh>
    <phoneticPr fontId="18"/>
  </si>
  <si>
    <t>呼吸器障害（ヒト）、血液・腎障害（ラット）</t>
    <rPh sb="0" eb="3">
      <t>コキュウキ</t>
    </rPh>
    <rPh sb="3" eb="5">
      <t>ショウガイ</t>
    </rPh>
    <rPh sb="10" eb="12">
      <t>ケツエキ</t>
    </rPh>
    <rPh sb="13" eb="14">
      <t>ジン</t>
    </rPh>
    <rPh sb="14" eb="16">
      <t>ショウガイ</t>
    </rPh>
    <phoneticPr fontId="18"/>
  </si>
  <si>
    <t>振戦、粘膜刺激（ヒト）</t>
    <rPh sb="0" eb="1">
      <t>シン</t>
    </rPh>
    <rPh sb="1" eb="2">
      <t>セン</t>
    </rPh>
    <rPh sb="3" eb="5">
      <t>ネンマク</t>
    </rPh>
    <rPh sb="5" eb="7">
      <t>シゲキ</t>
    </rPh>
    <phoneticPr fontId="18"/>
  </si>
  <si>
    <t>LC50：4.98 mg/L(雄）、3.73 mg/L（雌）（ラット）</t>
    <phoneticPr fontId="18"/>
  </si>
  <si>
    <t>LD50：98 mg/kg（ラット）</t>
    <phoneticPr fontId="18"/>
  </si>
  <si>
    <t>630℃</t>
    <phoneticPr fontId="18"/>
  </si>
  <si>
    <t>NaVO3</t>
  </si>
  <si>
    <t>Sodium vanadate(V)</t>
    <phoneticPr fontId="18"/>
  </si>
  <si>
    <t>メタバナジン酸ナトリウム（V）</t>
    <phoneticPr fontId="18"/>
  </si>
  <si>
    <t>13718-26-8</t>
    <phoneticPr fontId="18"/>
  </si>
  <si>
    <t>呼吸器障害（ヒト）</t>
    <phoneticPr fontId="18"/>
  </si>
  <si>
    <t>2.08(気体、25℃)</t>
    <phoneticPr fontId="18"/>
  </si>
  <si>
    <t>6.0、6.11(18.7℃)</t>
    <phoneticPr fontId="18"/>
  </si>
  <si>
    <t>3,407℃、3,380℃</t>
  </si>
  <si>
    <t>1,910℃、1,917℃、1,890℃、1,890±10℃</t>
    <phoneticPr fontId="18"/>
  </si>
  <si>
    <t>V</t>
  </si>
  <si>
    <t>Vanadium</t>
    <phoneticPr fontId="18"/>
  </si>
  <si>
    <t>バナジウム</t>
    <phoneticPr fontId="18"/>
  </si>
  <si>
    <t>7440-62-2</t>
    <phoneticPr fontId="18"/>
  </si>
  <si>
    <t>媒染、エチレンプロピレンゴムの触媒</t>
    <phoneticPr fontId="18"/>
  </si>
  <si>
    <t>粘膜刺激（水と接触すると腐食性の塩化バナジウム(Ⅲ)、酸化塩化バナジウム、塩化水素（気体）またはその水溶液（塩酸）が生じる）</t>
    <rPh sb="0" eb="2">
      <t>ネンマク</t>
    </rPh>
    <rPh sb="2" eb="4">
      <t>シゲキ</t>
    </rPh>
    <phoneticPr fontId="18"/>
  </si>
  <si>
    <t>LD50：160 mg/kg（ラット）</t>
    <phoneticPr fontId="18"/>
  </si>
  <si>
    <t>63℃以下では、三塩化バナジウム及び塩素へ徐々に分解</t>
    <phoneticPr fontId="18"/>
  </si>
  <si>
    <t>7.63 mmHg （25 ℃ 挿入値）</t>
    <phoneticPr fontId="18"/>
  </si>
  <si>
    <t>1.816</t>
    <phoneticPr fontId="18"/>
  </si>
  <si>
    <t>148 ℃、151℃、154℃</t>
  </si>
  <si>
    <t>-28℃</t>
    <phoneticPr fontId="18"/>
  </si>
  <si>
    <t>VCl4</t>
  </si>
  <si>
    <t>Vanadium tetrachloride</t>
    <phoneticPr fontId="18"/>
  </si>
  <si>
    <t>四塩化バナジウム（IV）</t>
    <phoneticPr fontId="18"/>
  </si>
  <si>
    <t>7632-51-1</t>
    <phoneticPr fontId="18"/>
  </si>
  <si>
    <t>オレフィン重合触媒、（エチレンプロピレンゴム）; 有機バナジウム化合物合成</t>
    <phoneticPr fontId="18"/>
  </si>
  <si>
    <t>粘膜刺激（水と反応して、塩化水素ないしは塩酸が発生する）</t>
    <rPh sb="0" eb="2">
      <t>ネンマク</t>
    </rPh>
    <rPh sb="2" eb="4">
      <t>シゲキ</t>
    </rPh>
    <phoneticPr fontId="18"/>
  </si>
  <si>
    <t>LD50：140、41 mg/kg（ラット）</t>
    <phoneticPr fontId="18"/>
  </si>
  <si>
    <t>湿気により、バナジン酸及び塩酸へ加水分解</t>
  </si>
  <si>
    <t>3.16 (25 ℃ est)</t>
    <phoneticPr fontId="18"/>
  </si>
  <si>
    <t>19.3 mmHg （25 ℃）</t>
    <phoneticPr fontId="18"/>
  </si>
  <si>
    <t>1.829、1.84</t>
    <phoneticPr fontId="18"/>
  </si>
  <si>
    <t>127℃、126～127℃</t>
  </si>
  <si>
    <t>-79℃、-77℃</t>
    <phoneticPr fontId="18"/>
  </si>
  <si>
    <t>VOCl3</t>
  </si>
  <si>
    <t>Vanadium oxytrichloride</t>
    <phoneticPr fontId="18"/>
  </si>
  <si>
    <t>オキシ三塩化バナジウム（V）</t>
    <phoneticPr fontId="18"/>
  </si>
  <si>
    <t>7727-18-6</t>
    <phoneticPr fontId="18"/>
  </si>
  <si>
    <t xml:space="preserve"> 接触法による硫酸製造触媒、ナフタリンの空気酸化による無水フタル酸製造用触媒、ベンゼンからの無水マレイン酸製造用触媒、アニリンブラック製造用触媒に用いる。三酸化バナジウム（V203）、四酸化バナジウム（V204）などバナジウム化合物の製造原料</t>
    <phoneticPr fontId="18"/>
  </si>
  <si>
    <t>3.4～14（試験生物：コイ、試験期間：28 日間、試験濃度：50 μg/L）、&lt;6.0～13 （試験生物：コイ、試験期間：28 日間、試験濃度：5 μg/L）</t>
    <phoneticPr fontId="18"/>
  </si>
  <si>
    <t>受胎率に影響あり（種不明）</t>
    <rPh sb="0" eb="2">
      <t>ジュタイ</t>
    </rPh>
    <rPh sb="2" eb="3">
      <t>リツ</t>
    </rPh>
    <rPh sb="4" eb="6">
      <t>エイキョウ</t>
    </rPh>
    <rPh sb="9" eb="10">
      <t>シュ</t>
    </rPh>
    <rPh sb="10" eb="12">
      <t>フメイ</t>
    </rPh>
    <phoneticPr fontId="18"/>
  </si>
  <si>
    <t>呼吸器・肝障害、脱力（ヒト）</t>
    <rPh sb="0" eb="3">
      <t>コキュウキ</t>
    </rPh>
    <rPh sb="4" eb="5">
      <t>カン</t>
    </rPh>
    <rPh sb="5" eb="7">
      <t>ショウガイ</t>
    </rPh>
    <rPh sb="8" eb="10">
      <t>ダツリョク</t>
    </rPh>
    <phoneticPr fontId="18"/>
  </si>
  <si>
    <t>肺水腫、肝・腎障害（ヒト）</t>
    <rPh sb="0" eb="3">
      <t>ハイスイシュ</t>
    </rPh>
    <rPh sb="4" eb="5">
      <t>カン</t>
    </rPh>
    <rPh sb="6" eb="7">
      <t>ジン</t>
    </rPh>
    <rPh sb="7" eb="9">
      <t>ショウガイ</t>
    </rPh>
    <phoneticPr fontId="18"/>
  </si>
  <si>
    <t>区分1（呼吸器、血液系、神経系、肝臓）</t>
  </si>
  <si>
    <t>区分1（呼吸器、血液系、肝臓、腎臓）</t>
  </si>
  <si>
    <t>LC50：4.29mg/L/4H（種不明）（粉じん）</t>
    <rPh sb="17" eb="18">
      <t>シュ</t>
    </rPh>
    <rPh sb="18" eb="20">
      <t>フメイ</t>
    </rPh>
    <rPh sb="22" eb="23">
      <t>フン</t>
    </rPh>
    <phoneticPr fontId="18"/>
  </si>
  <si>
    <t>LD50：10 mg/kg（ラット、粉じん）</t>
    <phoneticPr fontId="18"/>
  </si>
  <si>
    <t>3.35、3.357</t>
    <phoneticPr fontId="18"/>
  </si>
  <si>
    <t>1,750℃、1,750℃(分解)</t>
  </si>
  <si>
    <t>681℃、690℃</t>
    <phoneticPr fontId="18"/>
  </si>
  <si>
    <t>V2O5</t>
  </si>
  <si>
    <t>Vanadium pentoxide</t>
    <phoneticPr fontId="18"/>
  </si>
  <si>
    <t>五酸化バナジウム（V）</t>
    <phoneticPr fontId="18"/>
  </si>
  <si>
    <t>1314-62-1</t>
    <phoneticPr fontId="18"/>
  </si>
  <si>
    <t>触媒(エチレンからエタノールを作るときなど)</t>
    <phoneticPr fontId="18"/>
  </si>
  <si>
    <t>デーtなし</t>
    <phoneticPr fontId="18"/>
  </si>
  <si>
    <t>呼吸器障害（ヒト）、肝障害（ラット、ウサギ）</t>
    <rPh sb="0" eb="3">
      <t>コキュウキ</t>
    </rPh>
    <rPh sb="3" eb="5">
      <t>ショウガイ</t>
    </rPh>
    <rPh sb="10" eb="11">
      <t>カン</t>
    </rPh>
    <rPh sb="11" eb="13">
      <t>ショウガイ</t>
    </rPh>
    <phoneticPr fontId="18"/>
  </si>
  <si>
    <t>LC50： 4 mg/L(4h)（ラット）（粉じん）</t>
    <rPh sb="22" eb="23">
      <t>フン</t>
    </rPh>
    <phoneticPr fontId="18"/>
  </si>
  <si>
    <t>LD50： &gt;2500 mg/kg（ラット）</t>
    <phoneticPr fontId="18"/>
  </si>
  <si>
    <t>LD50：566、5639 mg/kg（ラット）</t>
    <phoneticPr fontId="18"/>
  </si>
  <si>
    <t>0.01 g/ 100 ml (20 ℃)、わずかに溶ける</t>
    <phoneticPr fontId="18"/>
  </si>
  <si>
    <t>4.87</t>
  </si>
  <si>
    <t>≒3,000℃</t>
  </si>
  <si>
    <t>1,957℃、1,940℃</t>
    <phoneticPr fontId="18"/>
  </si>
  <si>
    <t>V2O3</t>
  </si>
  <si>
    <t>Vanadium trioxide</t>
    <phoneticPr fontId="18"/>
  </si>
  <si>
    <t>酸化バナジウム（III）</t>
    <phoneticPr fontId="18"/>
  </si>
  <si>
    <t>1314-34-7</t>
    <phoneticPr fontId="18"/>
  </si>
  <si>
    <t>1(2007)</t>
    <phoneticPr fontId="18"/>
  </si>
  <si>
    <t>76(1997～2000)</t>
    <phoneticPr fontId="18"/>
  </si>
  <si>
    <t>4(2006)</t>
    <phoneticPr fontId="18"/>
  </si>
  <si>
    <t>0.0096(2010)</t>
    <phoneticPr fontId="18"/>
  </si>
  <si>
    <t>&lt;0.7（東京都、神奈川県、2010）</t>
    <phoneticPr fontId="18"/>
  </si>
  <si>
    <t>126（東京湾 2004～2005）</t>
    <phoneticPr fontId="18"/>
  </si>
  <si>
    <t>2.0（京都府、福岡県、2007）</t>
    <phoneticPr fontId="18"/>
  </si>
  <si>
    <t>1（北海道、岩手県、神奈川県、2007）</t>
    <phoneticPr fontId="18"/>
  </si>
  <si>
    <t>31（岡山県 2005）</t>
    <phoneticPr fontId="18"/>
  </si>
  <si>
    <t>76（富士山麓、八ヶ岳山麓、甲府盆地、1997～2000）</t>
    <phoneticPr fontId="18"/>
  </si>
  <si>
    <t>4（大阪府、和歌山県、沖縄県、2006）</t>
    <phoneticPr fontId="18"/>
  </si>
  <si>
    <t>0.0096（全国 2010）</t>
    <phoneticPr fontId="18"/>
  </si>
  <si>
    <t>電子材料、被覆材、耐熱材、超合金、航空機の部材等、タービン、切削工具、パイプライン、タンク、橋梁、触媒、電池材料、蛍光体原料、合成ゴム触媒、表面処理剤共重合用触媒、腐食防止剤、顔料</t>
    <phoneticPr fontId="18"/>
  </si>
  <si>
    <t>0.005（ラット）</t>
    <phoneticPr fontId="18"/>
  </si>
  <si>
    <t>可能性がある</t>
    <rPh sb="0" eb="3">
      <t>カノウセイ</t>
    </rPh>
    <phoneticPr fontId="18"/>
  </si>
  <si>
    <t>LDLo：1 mg/kg（四バナジウム酸ナトリウム、静注、ヒト）</t>
    <rPh sb="27" eb="28">
      <t>チュウ</t>
    </rPh>
    <phoneticPr fontId="18"/>
  </si>
  <si>
    <t>vanadium compounds</t>
  </si>
  <si>
    <t>バナジウム化合物</t>
  </si>
  <si>
    <t>5.9(2001)</t>
    <phoneticPr fontId="18"/>
  </si>
  <si>
    <t>0.3(2001)</t>
    <phoneticPr fontId="18"/>
  </si>
  <si>
    <t>0.1(2000)</t>
    <phoneticPr fontId="18"/>
  </si>
  <si>
    <t>0.0021(2001)</t>
    <phoneticPr fontId="18"/>
  </si>
  <si>
    <t>390（全国2001）</t>
    <phoneticPr fontId="18"/>
  </si>
  <si>
    <t>1300（全国2001）</t>
    <phoneticPr fontId="18"/>
  </si>
  <si>
    <t>0.2（全国2001）</t>
    <phoneticPr fontId="18"/>
  </si>
  <si>
    <t>5.9（全国2001）</t>
    <phoneticPr fontId="18"/>
  </si>
  <si>
    <t>0.3（全国2001）</t>
    <rPh sb="4" eb="6">
      <t>ゼンコク</t>
    </rPh>
    <phoneticPr fontId="18"/>
  </si>
  <si>
    <t>界面活性剤（アニオン系、非イオン系）の合成原料である。新油性フェノール樹脂、マンニッヒ塩基、エステル類の合成原料、殺虫剤、殺菌剤、抗カビ剤</t>
    <phoneticPr fontId="18"/>
  </si>
  <si>
    <t>250-330（コイ、56 日、0.1 mg/L）、90-220（コイ、56 日、0.01 mg/L）、280-440（ムラサキガイ、50 日、0.04 mg/L）、6,600-7,700（スイス Glatt 河海草）</t>
    <phoneticPr fontId="18"/>
  </si>
  <si>
    <t>0%（試験期間：14 日、被験物質：100 mg/L、活性汚泥：30 mg/L）</t>
    <phoneticPr fontId="18"/>
  </si>
  <si>
    <t>OH ラジカルとの反応で半減期約2.5 時間</t>
    <phoneticPr fontId="18"/>
  </si>
  <si>
    <t>1.0（ラット）</t>
    <phoneticPr fontId="18"/>
  </si>
  <si>
    <t>胎仔減少、精子減少（ラット）</t>
    <rPh sb="0" eb="2">
      <t>タイコ</t>
    </rPh>
    <rPh sb="2" eb="4">
      <t>ゲンショウ</t>
    </rPh>
    <rPh sb="5" eb="7">
      <t>セイシ</t>
    </rPh>
    <rPh sb="7" eb="9">
      <t>ゲンショウ</t>
    </rPh>
    <phoneticPr fontId="18"/>
  </si>
  <si>
    <t>区分2 (腎臓、膀胱)</t>
  </si>
  <si>
    <t>LD50：2,031 mg/kg（ウサギ９</t>
    <phoneticPr fontId="18"/>
  </si>
  <si>
    <t>LD50 2,140 μl/kg（ウサギ）</t>
    <phoneticPr fontId="18"/>
  </si>
  <si>
    <t>不溶</t>
    <rPh sb="0" eb="2">
      <t>フヨウ</t>
    </rPh>
    <phoneticPr fontId="18"/>
  </si>
  <si>
    <t>pKa = 10.25</t>
  </si>
  <si>
    <t>3.28</t>
    <phoneticPr fontId="18"/>
  </si>
  <si>
    <t>0.905（20 ℃）</t>
    <phoneticPr fontId="18"/>
  </si>
  <si>
    <t>293-297℃</t>
  </si>
  <si>
    <t>-10℃（凝固点）</t>
    <phoneticPr fontId="18"/>
  </si>
  <si>
    <t>C15 H24 O</t>
  </si>
  <si>
    <t>nonylphenol</t>
  </si>
  <si>
    <t>ノニルフェノール</t>
  </si>
  <si>
    <t>25154-52-3</t>
    <phoneticPr fontId="18"/>
  </si>
  <si>
    <t>0.39(2001)</t>
    <phoneticPr fontId="18"/>
  </si>
  <si>
    <t>0.006（三重県、広島県、愛媛県、2001）</t>
    <phoneticPr fontId="18"/>
  </si>
  <si>
    <t>0.39（全国2001）</t>
    <phoneticPr fontId="18"/>
  </si>
  <si>
    <t>界面活性剤、合成洗剤、可塑剤のほか、潤滑添加剤、樹脂安定剤</t>
    <phoneticPr fontId="18"/>
  </si>
  <si>
    <t>OH ラジカルとの反応で半減期：4.6 時間～46 時間</t>
    <phoneticPr fontId="18"/>
  </si>
  <si>
    <t>区分2（眼）</t>
  </si>
  <si>
    <t>LC50：2.75 mg/L(4h)（ラット）（ミスト）</t>
    <phoneticPr fontId="18"/>
  </si>
  <si>
    <t>LD50：2,960 mg/kg（ウサギ）</t>
    <phoneticPr fontId="18"/>
  </si>
  <si>
    <t>LD50：3,560～12,000 mg/kg（ラット）</t>
    <phoneticPr fontId="18"/>
  </si>
  <si>
    <t>140 mg/1000g (25℃)、140 mg/L (25℃)、1000 mg/L (20℃)</t>
    <phoneticPr fontId="18"/>
  </si>
  <si>
    <t>4.02、3.77、4.26</t>
    <phoneticPr fontId="18"/>
  </si>
  <si>
    <t>5.90(気体、25℃)</t>
    <phoneticPr fontId="18"/>
  </si>
  <si>
    <t>3.8×10-3mmHg(25℃)、0.0227mmHg(25℃)、0.3mmHg(20℃)</t>
    <phoneticPr fontId="18"/>
  </si>
  <si>
    <t>0.8280(20℃)</t>
    <phoneticPr fontId="18"/>
  </si>
  <si>
    <t>213.37℃(760 mmHg)、215℃(760 mmHg)、213.4℃(760 mmHg)、194℃、213℃</t>
  </si>
  <si>
    <t>-5℃</t>
  </si>
  <si>
    <t>C9H20O</t>
  </si>
  <si>
    <t>1-nonanol; n-nonyl alcohol</t>
  </si>
  <si>
    <t>1-ノナノール（1-ノニルアルコール）</t>
    <phoneticPr fontId="18"/>
  </si>
  <si>
    <t>6、7巻（追）</t>
    <rPh sb="3" eb="4">
      <t>カン</t>
    </rPh>
    <rPh sb="5" eb="6">
      <t>ツイ</t>
    </rPh>
    <phoneticPr fontId="18"/>
  </si>
  <si>
    <t>143-08-8</t>
    <phoneticPr fontId="18"/>
  </si>
  <si>
    <t>1.1（2001）</t>
    <phoneticPr fontId="18"/>
  </si>
  <si>
    <t>0.65（2001）</t>
    <phoneticPr fontId="18"/>
  </si>
  <si>
    <t>1.3(1992)</t>
    <phoneticPr fontId="18"/>
  </si>
  <si>
    <t>0.0014（全国2002）</t>
    <phoneticPr fontId="18"/>
  </si>
  <si>
    <t>&lt;0.0014（全国2002～2003）</t>
    <phoneticPr fontId="18"/>
  </si>
  <si>
    <t>1.2（全国2001）</t>
    <phoneticPr fontId="18"/>
  </si>
  <si>
    <t>1.1（全国2001）</t>
    <phoneticPr fontId="18"/>
  </si>
  <si>
    <t>0.65（全国2001）</t>
    <phoneticPr fontId="18"/>
  </si>
  <si>
    <t>1.3（全国1992）</t>
    <phoneticPr fontId="18"/>
  </si>
  <si>
    <t>溶剤、農薬、医薬品、ゴム</t>
    <phoneticPr fontId="18"/>
  </si>
  <si>
    <t>&lt;6.1(試験生物：コイ、試験期間：6 週間、被験物質設定濃度：50μg/L)、&lt;60 (試験生物：コイ、試験期間：6 週間、被験物質設定濃度： 5μg/L)</t>
    <phoneticPr fontId="18"/>
  </si>
  <si>
    <t>OH ラジカルとの反応で半減期：8.0～80 時間</t>
    <phoneticPr fontId="18"/>
  </si>
  <si>
    <t>バクテリアに対して毒性を示すことから微生物分解は期待できない</t>
    <phoneticPr fontId="18"/>
  </si>
  <si>
    <t>GC 2%(試験期間：4 週間、被験物質濃度：100 mg/L、活性汚泥濃度：30 mg/L)</t>
    <rPh sb="6" eb="8">
      <t>シケン</t>
    </rPh>
    <rPh sb="8" eb="10">
      <t>キカン</t>
    </rPh>
    <rPh sb="13" eb="15">
      <t>シュウカン</t>
    </rPh>
    <rPh sb="16" eb="17">
      <t>ヒ</t>
    </rPh>
    <rPh sb="17" eb="18">
      <t>シルシ</t>
    </rPh>
    <rPh sb="18" eb="20">
      <t>ブッシツ</t>
    </rPh>
    <rPh sb="20" eb="22">
      <t>ノウド</t>
    </rPh>
    <rPh sb="32" eb="34">
      <t>カッセイ</t>
    </rPh>
    <rPh sb="34" eb="36">
      <t>オデイ</t>
    </rPh>
    <rPh sb="36" eb="38">
      <t>ノウド</t>
    </rPh>
    <phoneticPr fontId="18"/>
  </si>
  <si>
    <t>3.2（ヒト）</t>
    <phoneticPr fontId="18"/>
  </si>
  <si>
    <t>2.5（ウサギ）</t>
    <phoneticPr fontId="18"/>
  </si>
  <si>
    <t>精神・神経障害（ヒト）、組織変性（ラット）</t>
    <rPh sb="0" eb="2">
      <t>セイシン</t>
    </rPh>
    <rPh sb="3" eb="5">
      <t>シンケイ</t>
    </rPh>
    <rPh sb="5" eb="7">
      <t>ショウガイ</t>
    </rPh>
    <rPh sb="12" eb="14">
      <t>ソシキ</t>
    </rPh>
    <rPh sb="14" eb="16">
      <t>ヘンセイ</t>
    </rPh>
    <phoneticPr fontId="18"/>
  </si>
  <si>
    <t>区分1（中枢神経系、心血管系、腎臓）</t>
  </si>
  <si>
    <t>区分1（中枢神経系、心臓）、区分3（気道刺激性、麻酔作用）</t>
  </si>
  <si>
    <t>区分1A、追加区分：授乳に対するまたは授乳を介した影響</t>
  </si>
  <si>
    <t>LC50：17.7mg/L(4h)（ラット）（蒸気）</t>
    <rPh sb="23" eb="25">
      <t>ジョウキ</t>
    </rPh>
    <phoneticPr fontId="18"/>
  </si>
  <si>
    <t>30～60 mL、15,000 mg/m3（30min）（ヒト）</t>
    <phoneticPr fontId="18"/>
  </si>
  <si>
    <t>半減期：1.1 年(pH 9、外挿値)</t>
  </si>
  <si>
    <t>3.11</t>
  </si>
  <si>
    <t>358mmHg(25℃)</t>
    <phoneticPr fontId="18"/>
  </si>
  <si>
    <t>1.2632(20℃)</t>
    <phoneticPr fontId="18"/>
  </si>
  <si>
    <t>46℃(760 mmHg)</t>
  </si>
  <si>
    <t>-111.5℃</t>
    <phoneticPr fontId="18"/>
  </si>
  <si>
    <t>CS2</t>
  </si>
  <si>
    <t>carbon disulfide</t>
  </si>
  <si>
    <t>二硫化炭素</t>
  </si>
  <si>
    <t>75-15-0</t>
    <phoneticPr fontId="18"/>
  </si>
  <si>
    <t>1(1986)</t>
    <phoneticPr fontId="18"/>
  </si>
  <si>
    <t>0.12(2009)</t>
    <phoneticPr fontId="18"/>
  </si>
  <si>
    <t>&lt;0.06（全国1986）</t>
    <rPh sb="6" eb="8">
      <t>ゼンコク</t>
    </rPh>
    <phoneticPr fontId="18"/>
  </si>
  <si>
    <t>&lt;0.06（大阪府、和歌山県、1986）</t>
    <phoneticPr fontId="18"/>
  </si>
  <si>
    <t>&lt;1（全 国 1986）</t>
    <phoneticPr fontId="18"/>
  </si>
  <si>
    <t>&lt;1（大阪府、和歌山県、1986）</t>
    <phoneticPr fontId="18"/>
  </si>
  <si>
    <t>0.12（全 国 2009）</t>
    <phoneticPr fontId="18"/>
  </si>
  <si>
    <t>溶剤、助燃剤、界面活性剤、爆薬、医薬品、殺虫剤、殺菌剤</t>
    <phoneticPr fontId="18"/>
  </si>
  <si>
    <t>4%（試験期間：4 週間、被験物質濃度：2.0 mg/L、活性汚泥濃度：1 滴/L)、5%（試験期間：4 週間、被験物質濃度：10.0 mg/L、活性汚泥濃度：1 滴/L)</t>
    <phoneticPr fontId="18"/>
  </si>
  <si>
    <t>OH ラジカルとの反応で半減期：41～410 日間</t>
    <phoneticPr fontId="18"/>
  </si>
  <si>
    <t>0.42（マウス）</t>
    <phoneticPr fontId="18"/>
  </si>
  <si>
    <t>区分1（呼吸器）、区分2（血液系、神経系、肝臓）</t>
  </si>
  <si>
    <t>区分1（肝臓）、区分2（中枢神経系）、区分3（気道刺激性、麻酔作用）</t>
  </si>
  <si>
    <t>500～5,000 mg/kg（ヒト）</t>
    <phoneticPr fontId="18"/>
  </si>
  <si>
    <t>10.21 (25℃)</t>
  </si>
  <si>
    <t>-0.35、-0.33</t>
    <phoneticPr fontId="18"/>
  </si>
  <si>
    <t>35.8mmHg(25℃)、27.8mmHg(20℃)</t>
    <phoneticPr fontId="18"/>
  </si>
  <si>
    <t>1.1371(20℃)</t>
    <phoneticPr fontId="18"/>
  </si>
  <si>
    <t>101.19℃ (760 mmHg)、101.2℃ (760 mmHg)、101℃</t>
  </si>
  <si>
    <t>-28.7℃、-29℃</t>
    <phoneticPr fontId="18"/>
  </si>
  <si>
    <t>CH3NO2</t>
  </si>
  <si>
    <t>nitromethane</t>
  </si>
  <si>
    <t>ニトロメタン</t>
  </si>
  <si>
    <t>75-52-5</t>
    <phoneticPr fontId="18"/>
  </si>
  <si>
    <t>0.00013(2001)</t>
    <phoneticPr fontId="18"/>
  </si>
  <si>
    <t>0.037(2001)</t>
    <phoneticPr fontId="18"/>
  </si>
  <si>
    <t>0.11(1991)</t>
    <phoneticPr fontId="18"/>
  </si>
  <si>
    <t>1.7（全国2001）</t>
    <phoneticPr fontId="18"/>
  </si>
  <si>
    <t>0.48（全国2001）</t>
    <rPh sb="5" eb="7">
      <t>ゼンコク</t>
    </rPh>
    <phoneticPr fontId="18"/>
  </si>
  <si>
    <t>0.00013（全国2002）</t>
    <rPh sb="8" eb="10">
      <t>ゼンコク</t>
    </rPh>
    <phoneticPr fontId="18"/>
  </si>
  <si>
    <t>0.11（全国1991）</t>
    <rPh sb="5" eb="7">
      <t>ゼンコク</t>
    </rPh>
    <phoneticPr fontId="18"/>
  </si>
  <si>
    <t>染料や香料の合成中間体（アニリン、ベンジジン、キノリン、アゾ色素）である。毒性ガス（アダムサイト）の原料にもなる。溶剤、酸化剤、塵埃防止剤</t>
    <phoneticPr fontId="18"/>
  </si>
  <si>
    <t>2-4.8（コイ、42 日、125 μg/L）11)、1.6-7.7（コイ、42 日、12.5 μg/L）、15（ファットヘドミノー、28 日、流水系）、24（緑藻）</t>
    <phoneticPr fontId="18"/>
  </si>
  <si>
    <t>3.3%（試験期間：14 日、被験物質：100 mg/L、活性汚泥：30 mg/L）</t>
    <phoneticPr fontId="18"/>
  </si>
  <si>
    <t>OH ラジカルとの反応で半減期約115 日、大気中5 時間での一次的光分解率38％</t>
    <phoneticPr fontId="18"/>
  </si>
  <si>
    <t>アニリン（易分解性）に変換されるため、好気的処理の前段に用いる場合がある</t>
    <phoneticPr fontId="18"/>
  </si>
  <si>
    <t>速やかに分解する例から全く分解しない例まで報告あり</t>
    <phoneticPr fontId="18"/>
  </si>
  <si>
    <t>貧血</t>
    <rPh sb="0" eb="2">
      <t>ヒンケツ</t>
    </rPh>
    <phoneticPr fontId="18"/>
  </si>
  <si>
    <t>区分1 (神経系、血液系、呼吸器、肝臓、腎臓、生殖器 (男性))</t>
  </si>
  <si>
    <t>区分1 (神経系、血液系、肝臓、生殖器 (男性))、区分3 (麻酔作用)</t>
  </si>
  <si>
    <t>LC50：556 ppm(4h)（ラット）</t>
    <phoneticPr fontId="18"/>
  </si>
  <si>
    <t>LD50：560～760 mg/kg（ウサギ）</t>
    <phoneticPr fontId="18"/>
  </si>
  <si>
    <t>TDLo 200 mg/kg（ヒト・女性）</t>
    <rPh sb="18" eb="20">
      <t>ジョセイ</t>
    </rPh>
    <phoneticPr fontId="18"/>
  </si>
  <si>
    <t>1.797 g/L（25 ℃）</t>
    <phoneticPr fontId="18"/>
  </si>
  <si>
    <t>1.85</t>
    <phoneticPr fontId="18"/>
  </si>
  <si>
    <t>5.03(気体、25℃)</t>
    <phoneticPr fontId="18"/>
  </si>
  <si>
    <t>0.245mmHg（25℃）</t>
    <phoneticPr fontId="18"/>
  </si>
  <si>
    <t>1.2037（20 ℃）</t>
    <phoneticPr fontId="18"/>
  </si>
  <si>
    <t>210.8℃</t>
  </si>
  <si>
    <t>5.7℃</t>
    <phoneticPr fontId="18"/>
  </si>
  <si>
    <t>C6 H5 NO2</t>
  </si>
  <si>
    <t>nitrobenzene</t>
  </si>
  <si>
    <t>ニトロベンゼン</t>
  </si>
  <si>
    <t>98-95-3</t>
    <phoneticPr fontId="18"/>
  </si>
  <si>
    <t>0.2(1991)</t>
    <phoneticPr fontId="18"/>
  </si>
  <si>
    <t>0.12(1991)</t>
    <phoneticPr fontId="18"/>
  </si>
  <si>
    <t>&lt;0.031（全国1991）</t>
    <phoneticPr fontId="18"/>
  </si>
  <si>
    <t>&lt;0.2（全国1991）</t>
    <phoneticPr fontId="18"/>
  </si>
  <si>
    <t>0.12（全国1991）</t>
    <phoneticPr fontId="18"/>
  </si>
  <si>
    <t>染料中間物、有機合成</t>
    <phoneticPr fontId="18"/>
  </si>
  <si>
    <t>12.5～29.9（試験生物：コイ、試験期間：6 週間、試験濃度：0.1 mg/L）、6.6～29.7（試験生物：コイ、試験期間：6 週間、試験濃度：0.01 mg/L）</t>
    <phoneticPr fontId="18"/>
  </si>
  <si>
    <t>BOD 0.5%、TOC *%、GC 0.8%、UV-VIS 2.3%（試験期間：2 週間、被験物質濃度：100 mg/L、活性汚泥濃度：30 mg/L）（備考 *：負の値）</t>
    <phoneticPr fontId="18"/>
  </si>
  <si>
    <t>OH ラジカルとの反応で半減期：7.6～76 日</t>
    <phoneticPr fontId="18"/>
  </si>
  <si>
    <t>良好でない</t>
    <rPh sb="0" eb="2">
      <t>リョウコウ</t>
    </rPh>
    <phoneticPr fontId="18"/>
  </si>
  <si>
    <t>2.5（ラット）</t>
    <phoneticPr fontId="18"/>
  </si>
  <si>
    <t>精子異常（マウス・ラット）</t>
    <rPh sb="0" eb="2">
      <t>セイシ</t>
    </rPh>
    <rPh sb="2" eb="4">
      <t>イジョウ</t>
    </rPh>
    <phoneticPr fontId="18"/>
  </si>
  <si>
    <t>肝・腎・血液障害（ラット）、血液・神経障害（ヒト）</t>
    <rPh sb="0" eb="1">
      <t>カン</t>
    </rPh>
    <rPh sb="2" eb="3">
      <t>ジン</t>
    </rPh>
    <rPh sb="4" eb="6">
      <t>ケツエキ</t>
    </rPh>
    <rPh sb="6" eb="8">
      <t>ショウガイ</t>
    </rPh>
    <rPh sb="14" eb="16">
      <t>ケツエキ</t>
    </rPh>
    <rPh sb="17" eb="19">
      <t>シンケイ</t>
    </rPh>
    <rPh sb="19" eb="21">
      <t>ショウガイ</t>
    </rPh>
    <phoneticPr fontId="18"/>
  </si>
  <si>
    <t>眼刺激、血液障害</t>
    <rPh sb="0" eb="1">
      <t>メ</t>
    </rPh>
    <rPh sb="1" eb="3">
      <t>シゲキ</t>
    </rPh>
    <rPh sb="4" eb="6">
      <t>ケツエキ</t>
    </rPh>
    <rPh sb="6" eb="8">
      <t>ショウガイ</t>
    </rPh>
    <phoneticPr fontId="18"/>
  </si>
  <si>
    <t>区分2（肝臓、血液）</t>
  </si>
  <si>
    <t>LC50：790 mg/m3（ラット）</t>
    <phoneticPr fontId="18"/>
  </si>
  <si>
    <t>LD50：&gt;20000 mg/kg（ウサギ）</t>
    <phoneticPr fontId="18"/>
  </si>
  <si>
    <t>LD50：890-2546 mg/kg（ラット）</t>
    <phoneticPr fontId="18"/>
  </si>
  <si>
    <t>537 mg/L (20℃、pH=7)、437 mg/L (20℃)</t>
    <phoneticPr fontId="18"/>
  </si>
  <si>
    <t>0.188mmHg (25℃、外挿値)、0.1 mmHg(20℃)</t>
    <phoneticPr fontId="18"/>
  </si>
  <si>
    <t>1.1611(19℃)</t>
    <phoneticPr fontId="18"/>
  </si>
  <si>
    <t>222℃(760 mmHg)、222℃、225℃</t>
  </si>
  <si>
    <t>-10.4℃、-10℃、-10.6℃、-4.1℃</t>
    <phoneticPr fontId="18"/>
  </si>
  <si>
    <t>C7H7NO2</t>
  </si>
  <si>
    <t>o-nitrotoluene</t>
  </si>
  <si>
    <t>o-ニトロトルエン</t>
  </si>
  <si>
    <t>88-72-2</t>
    <phoneticPr fontId="18"/>
  </si>
  <si>
    <t>0.000175(1991)</t>
    <phoneticPr fontId="18"/>
  </si>
  <si>
    <t>0.3(1991)</t>
    <phoneticPr fontId="18"/>
  </si>
  <si>
    <t>0.084(1991)</t>
    <phoneticPr fontId="18"/>
  </si>
  <si>
    <t>0.084（全国1991）</t>
    <rPh sb="6" eb="8">
      <t>ゼンコク</t>
    </rPh>
    <phoneticPr fontId="18"/>
  </si>
  <si>
    <t>アゾ染料、硫化染料の中間物</t>
    <phoneticPr fontId="18"/>
  </si>
  <si>
    <t>5.8～20.9 (8 週間・0.15 mg/L), 、7.5～18.1 (8 週間・0.01 mg/L) 6)</t>
    <phoneticPr fontId="18"/>
  </si>
  <si>
    <t>0 % (試験期間：2 週間、被験物質：100 mg/L、活性汚泥：30 mg/L)</t>
    <phoneticPr fontId="18"/>
  </si>
  <si>
    <t>OH ラジカルとの反応で半減期は1.6～3.2 日、水中で濃度1.45×10-6 mol/L の水溶液に波長290 nm 以上の光を84 時間照射した時の分解度は5 %以下</t>
    <phoneticPr fontId="18"/>
  </si>
  <si>
    <t>血液障害</t>
    <rPh sb="0" eb="2">
      <t>ケツエキ</t>
    </rPh>
    <rPh sb="2" eb="4">
      <t>ショウガイ</t>
    </rPh>
    <phoneticPr fontId="18"/>
  </si>
  <si>
    <t>LD50：750 mg/kg（ラット）</t>
    <phoneticPr fontId="18"/>
  </si>
  <si>
    <t>LD50：420 mg/kg（哺乳動物）</t>
    <rPh sb="15" eb="17">
      <t>ホニュウ</t>
    </rPh>
    <rPh sb="17" eb="19">
      <t>ドウブツ</t>
    </rPh>
    <phoneticPr fontId="18"/>
  </si>
  <si>
    <t>225 mg/L (20 ℃)</t>
  </si>
  <si>
    <t>6.45（25℃,気体）</t>
    <phoneticPr fontId="18"/>
  </si>
  <si>
    <t>0.15mmHg(30 ℃)</t>
    <phoneticPr fontId="18"/>
  </si>
  <si>
    <t>1.52(20 ℃)</t>
    <phoneticPr fontId="18"/>
  </si>
  <si>
    <t>242℃</t>
  </si>
  <si>
    <t>82～84℃</t>
    <phoneticPr fontId="18"/>
  </si>
  <si>
    <t>C6H4ClNO2</t>
  </si>
  <si>
    <t>p-nitrochlorobenzene</t>
  </si>
  <si>
    <t>p-ニトロクロロベンゼン</t>
  </si>
  <si>
    <t>100-00-5</t>
    <phoneticPr fontId="18"/>
  </si>
  <si>
    <t>ダイナマイトの基材、無煙火薬の主剤、医薬品</t>
    <phoneticPr fontId="18"/>
  </si>
  <si>
    <t>OH ラジカルとの反応で半減期：4.9～49 日</t>
    <phoneticPr fontId="18"/>
  </si>
  <si>
    <t>活性汚泥を用いた振盪フラスコ法で、5 日間で53.6%分解(30℃)</t>
    <phoneticPr fontId="18"/>
  </si>
  <si>
    <t>精子異常・発育不良（ラット）</t>
    <rPh sb="0" eb="2">
      <t>セイシ</t>
    </rPh>
    <rPh sb="2" eb="4">
      <t>イジョウ</t>
    </rPh>
    <rPh sb="5" eb="7">
      <t>ハツイク</t>
    </rPh>
    <rPh sb="7" eb="9">
      <t>フリョウ</t>
    </rPh>
    <phoneticPr fontId="18"/>
  </si>
  <si>
    <t>循環器障害（ヒト）、肝・血液障害（ラット、イヌ、ネコ）</t>
    <rPh sb="0" eb="3">
      <t>ジュンカンキ</t>
    </rPh>
    <rPh sb="3" eb="5">
      <t>ショウガイ</t>
    </rPh>
    <rPh sb="10" eb="11">
      <t>カン</t>
    </rPh>
    <rPh sb="12" eb="14">
      <t>ケツエキ</t>
    </rPh>
    <rPh sb="14" eb="16">
      <t>ショウガイ</t>
    </rPh>
    <phoneticPr fontId="18"/>
  </si>
  <si>
    <t>眼刺激、循環障害、頭痛</t>
    <rPh sb="0" eb="1">
      <t>メ</t>
    </rPh>
    <rPh sb="1" eb="3">
      <t>シゲキ</t>
    </rPh>
    <rPh sb="4" eb="6">
      <t>ジュンカン</t>
    </rPh>
    <rPh sb="6" eb="8">
      <t>ショウガイ</t>
    </rPh>
    <rPh sb="9" eb="11">
      <t>ズツウ</t>
    </rPh>
    <phoneticPr fontId="18"/>
  </si>
  <si>
    <t>区分1（心血管系）</t>
  </si>
  <si>
    <t>区分1（心血管系、血液、神経系）</t>
  </si>
  <si>
    <t>区分2、追加区分：授乳に対するまたは授乳を介した影響</t>
  </si>
  <si>
    <t>LD50：&gt;9560 mg/kg（ラット）</t>
    <phoneticPr fontId="18"/>
  </si>
  <si>
    <t>LD50：105 mg/kg（ラット）</t>
    <phoneticPr fontId="18"/>
  </si>
  <si>
    <t>反応速度定数：0.0215 L/(分子･sec)(25℃、測定値)で半減期：1.0～10 年（pH を8～7）、反応速度定数：0.00836 L/(分子･sec)(18℃、測定値)で半減期：2.6～26 年（pH を8～7）</t>
    <phoneticPr fontId="18"/>
  </si>
  <si>
    <t>9.29(気体、25℃)</t>
    <phoneticPr fontId="18"/>
  </si>
  <si>
    <t>1.5931(20℃)</t>
    <phoneticPr fontId="18"/>
  </si>
  <si>
    <t>218℃(爆発する)</t>
  </si>
  <si>
    <t>2.8℃（不安定型）、113.5℃(安定型)</t>
    <rPh sb="8" eb="9">
      <t>ガタ</t>
    </rPh>
    <phoneticPr fontId="18"/>
  </si>
  <si>
    <t>C3H5N3O9</t>
  </si>
  <si>
    <t>nitroglycerin</t>
  </si>
  <si>
    <t>ニトログリセリン</t>
  </si>
  <si>
    <t>４、7巻</t>
    <rPh sb="3" eb="4">
      <t>カン</t>
    </rPh>
    <phoneticPr fontId="18"/>
  </si>
  <si>
    <t>55-63-0</t>
    <phoneticPr fontId="18"/>
  </si>
  <si>
    <t>染色中間体</t>
    <phoneticPr fontId="18"/>
  </si>
  <si>
    <t>軽微(ラット）</t>
    <rPh sb="0" eb="2">
      <t>ケイビ</t>
    </rPh>
    <phoneticPr fontId="18"/>
  </si>
  <si>
    <t>LC50：&gt; 2.529 mg/L(種不明）（粉じん）</t>
    <rPh sb="18" eb="19">
      <t>シュ</t>
    </rPh>
    <rPh sb="19" eb="21">
      <t>フメイ</t>
    </rPh>
    <rPh sb="23" eb="24">
      <t>フン</t>
    </rPh>
    <phoneticPr fontId="18"/>
  </si>
  <si>
    <t>LD50：&gt; 20000 mg/kg（ウサギ）</t>
    <phoneticPr fontId="18"/>
  </si>
  <si>
    <t>LD50：1838mg/kg（ラット）</t>
    <phoneticPr fontId="18"/>
  </si>
  <si>
    <t>1170mg/l (20℃)</t>
    <phoneticPr fontId="18"/>
  </si>
  <si>
    <t>1.80（計算値）</t>
    <phoneticPr fontId="18"/>
  </si>
  <si>
    <t>0.1kPa (104℃)</t>
    <phoneticPr fontId="18"/>
  </si>
  <si>
    <t>1.44</t>
    <phoneticPr fontId="18"/>
  </si>
  <si>
    <t>284℃</t>
  </si>
  <si>
    <t>71℃</t>
    <phoneticPr fontId="18"/>
  </si>
  <si>
    <t>C6H6N2O2</t>
    <phoneticPr fontId="18"/>
  </si>
  <si>
    <t>o-nitroaniline</t>
  </si>
  <si>
    <t>o-ニトロアニリン</t>
    <phoneticPr fontId="18"/>
  </si>
  <si>
    <t>88-74-4</t>
    <phoneticPr fontId="18"/>
  </si>
  <si>
    <t>血液障害（ラット、マウス）</t>
    <rPh sb="0" eb="2">
      <t>ケツエキ</t>
    </rPh>
    <rPh sb="2" eb="4">
      <t>ショウガイ</t>
    </rPh>
    <phoneticPr fontId="18"/>
  </si>
  <si>
    <t>区分2（腎臓）</t>
  </si>
  <si>
    <t>LD50：740mg/kg（ラット）</t>
    <phoneticPr fontId="18"/>
  </si>
  <si>
    <t>1450 mg/L (20 ℃)、1690 mg/L (30 ℃)</t>
    <phoneticPr fontId="18"/>
  </si>
  <si>
    <t>1.73</t>
    <phoneticPr fontId="18"/>
  </si>
  <si>
    <t>0.0036mmHg(25 ℃)</t>
    <phoneticPr fontId="18"/>
  </si>
  <si>
    <t>1.254 (20 ℃/4 ℃)</t>
    <phoneticPr fontId="18"/>
  </si>
  <si>
    <t>277 ℃ (272-273 ℃)</t>
  </si>
  <si>
    <t>9.4 ℃</t>
    <phoneticPr fontId="18"/>
  </si>
  <si>
    <t>C7H7NO3</t>
    <phoneticPr fontId="18"/>
  </si>
  <si>
    <t>o-nitroanisole</t>
  </si>
  <si>
    <t>o-ニトロアニソール</t>
    <phoneticPr fontId="18"/>
  </si>
  <si>
    <t>91-23-6</t>
    <phoneticPr fontId="18"/>
  </si>
  <si>
    <t>0.04（2005）</t>
    <phoneticPr fontId="18"/>
  </si>
  <si>
    <t>130（2002）</t>
    <phoneticPr fontId="18"/>
  </si>
  <si>
    <t>&lt;0.2（全国1994）</t>
    <phoneticPr fontId="18"/>
  </si>
  <si>
    <t>130（全国2002）</t>
    <phoneticPr fontId="18"/>
  </si>
  <si>
    <t>0.04（全国2005）</t>
    <phoneticPr fontId="18"/>
  </si>
  <si>
    <t>洗剤ビルダー、硬水軟化剤、界面活性剤の添加剤、放射能汚染除去剤、合成、キレート化剤、希土類元素精製における溶離剤</t>
    <phoneticPr fontId="18"/>
  </si>
  <si>
    <t>&lt;9～24（試験期間：4 週間、試験濃度： 3 mg/L、魚種：コイ）、&lt;77～131（試験期間：4 週間、試験濃度：0.3 mg/L、魚種：コイ）</t>
    <phoneticPr fontId="18"/>
  </si>
  <si>
    <t>BOD 1％、TOC 0％、IP 0％（試験期間：4 週間、被験物質濃度：100 mg/L、活性汚泥濃度：30 mg/L）</t>
    <phoneticPr fontId="18"/>
  </si>
  <si>
    <t>10（ラット）</t>
    <phoneticPr fontId="18"/>
  </si>
  <si>
    <t>腎障害（ヒト）</t>
    <rPh sb="0" eb="3">
      <t>ジンショウガイ</t>
    </rPh>
    <phoneticPr fontId="18"/>
  </si>
  <si>
    <t>LC50：＞5 mg/L（種不明）</t>
    <rPh sb="13" eb="14">
      <t>シュ</t>
    </rPh>
    <rPh sb="14" eb="16">
      <t>フメイ</t>
    </rPh>
    <phoneticPr fontId="18"/>
  </si>
  <si>
    <t>LD50：1,100 mg/kg（Na3NTA）（ラット）</t>
    <phoneticPr fontId="18"/>
  </si>
  <si>
    <t>pK1=3.03, pK2=3.07, pK3 = 10.70(20℃)</t>
    <phoneticPr fontId="18"/>
  </si>
  <si>
    <t>-3.81</t>
    <phoneticPr fontId="18"/>
  </si>
  <si>
    <t>7.81</t>
  </si>
  <si>
    <t>&gt;1</t>
  </si>
  <si>
    <t>242℃(分解), 241.5℃(分解)</t>
    <phoneticPr fontId="18"/>
  </si>
  <si>
    <t>C6H9NO6</t>
  </si>
  <si>
    <t>nitrilotriacetic acid</t>
  </si>
  <si>
    <t>ニトリロ三酢酸</t>
  </si>
  <si>
    <t>139-13-9</t>
    <phoneticPr fontId="18"/>
  </si>
  <si>
    <t>nickel compounds</t>
  </si>
  <si>
    <t>ニッケル化合物</t>
  </si>
  <si>
    <t>ステンレス鋼，特殊鋼，メッキ，電池，非鉄合金，磁性材料</t>
    <phoneticPr fontId="18"/>
  </si>
  <si>
    <t>流産、奇形（ラット）</t>
    <rPh sb="0" eb="2">
      <t>リュウザン</t>
    </rPh>
    <rPh sb="3" eb="5">
      <t>キケイ</t>
    </rPh>
    <phoneticPr fontId="18"/>
  </si>
  <si>
    <t>粘膜変性、呼吸器障害（ヒト）</t>
    <rPh sb="0" eb="2">
      <t>ネンマク</t>
    </rPh>
    <rPh sb="2" eb="4">
      <t>ヘンセイ</t>
    </rPh>
    <rPh sb="5" eb="8">
      <t>コキュウキ</t>
    </rPh>
    <rPh sb="8" eb="10">
      <t>ショウガイ</t>
    </rPh>
    <phoneticPr fontId="18"/>
  </si>
  <si>
    <t>肺・腎障害（ヒト）</t>
    <rPh sb="0" eb="1">
      <t>ハイ</t>
    </rPh>
    <rPh sb="2" eb="3">
      <t>ジン</t>
    </rPh>
    <rPh sb="3" eb="5">
      <t>ショウガイ</t>
    </rPh>
    <phoneticPr fontId="18"/>
  </si>
  <si>
    <t>区分1（呼吸器腎臓）</t>
  </si>
  <si>
    <t>382 mg Ni/m3(90min)（ヒト死亡例）</t>
    <rPh sb="22" eb="24">
      <t>シボウ</t>
    </rPh>
    <rPh sb="24" eb="25">
      <t>レイ</t>
    </rPh>
    <phoneticPr fontId="18"/>
  </si>
  <si>
    <t>LD50：&gt; 9000 mg/kg（ラット）</t>
    <phoneticPr fontId="18"/>
  </si>
  <si>
    <t>4.22E+005 mg/L</t>
    <phoneticPr fontId="18"/>
  </si>
  <si>
    <t>-0.57</t>
    <phoneticPr fontId="18"/>
  </si>
  <si>
    <t>1mmHg(1,810℃)</t>
    <phoneticPr fontId="18"/>
  </si>
  <si>
    <t>8.908</t>
    <phoneticPr fontId="18"/>
  </si>
  <si>
    <t>2730℃</t>
  </si>
  <si>
    <t>1453℃</t>
    <phoneticPr fontId="18"/>
  </si>
  <si>
    <t>Ni</t>
    <phoneticPr fontId="18"/>
  </si>
  <si>
    <t>nickel</t>
  </si>
  <si>
    <t>ニッケル</t>
    <phoneticPr fontId="18"/>
  </si>
  <si>
    <t>7440-02-0</t>
    <phoneticPr fontId="18"/>
  </si>
  <si>
    <t>ジルコニル石けん・レーキ顔料原料、触媒</t>
    <phoneticPr fontId="18"/>
  </si>
  <si>
    <t>胃腸・肝障害、溶血（ヒト）</t>
    <rPh sb="0" eb="2">
      <t>イチョウ</t>
    </rPh>
    <rPh sb="3" eb="4">
      <t>カン</t>
    </rPh>
    <rPh sb="4" eb="6">
      <t>ショウガイ</t>
    </rPh>
    <rPh sb="7" eb="8">
      <t>ヨウ</t>
    </rPh>
    <rPh sb="8" eb="9">
      <t>ケツ</t>
    </rPh>
    <phoneticPr fontId="18"/>
  </si>
  <si>
    <t>区分1 （神経系、肝臓、血液系）、区分3 （気道刺激性）</t>
  </si>
  <si>
    <t>可溶</t>
    <rPh sb="0" eb="2">
      <t>カヨウ</t>
    </rPh>
    <phoneticPr fontId="18"/>
  </si>
  <si>
    <t>2.05</t>
    <phoneticPr fontId="18"/>
  </si>
  <si>
    <t>1.91</t>
    <phoneticPr fontId="18"/>
  </si>
  <si>
    <t>約210 ℃</t>
  </si>
  <si>
    <t>250 ℃（分解）</t>
    <rPh sb="6" eb="8">
      <t>ブンカイ</t>
    </rPh>
    <phoneticPr fontId="18"/>
  </si>
  <si>
    <t>Cl2OZr</t>
    <phoneticPr fontId="18"/>
  </si>
  <si>
    <t>zirconium dichloride oxide</t>
  </si>
  <si>
    <t>オキシ塩化ジルコニウム（二塩化酸化ジルコニウム）</t>
    <phoneticPr fontId="18"/>
  </si>
  <si>
    <t>7699-43-6</t>
    <phoneticPr fontId="18"/>
  </si>
  <si>
    <t>粘膜刺激（種不明）</t>
    <rPh sb="0" eb="2">
      <t>ネンマク</t>
    </rPh>
    <rPh sb="2" eb="4">
      <t>シゲキ</t>
    </rPh>
    <rPh sb="5" eb="6">
      <t>シュ</t>
    </rPh>
    <rPh sb="6" eb="8">
      <t>フメイ</t>
    </rPh>
    <phoneticPr fontId="18"/>
  </si>
  <si>
    <t>LD50：3,600 mg/kg （ラット）</t>
    <phoneticPr fontId="18"/>
  </si>
  <si>
    <t>LD50：5,000mg/kg （ラット）</t>
    <phoneticPr fontId="18"/>
  </si>
  <si>
    <t>74.9mg/L</t>
    <phoneticPr fontId="18"/>
  </si>
  <si>
    <t>Kow = 3.08</t>
    <phoneticPr fontId="18"/>
  </si>
  <si>
    <t>0.0166mmHg(25℃、推定値)</t>
    <phoneticPr fontId="18"/>
  </si>
  <si>
    <t>1.010 (25℃)</t>
    <phoneticPr fontId="18"/>
  </si>
  <si>
    <t>162℃</t>
    <phoneticPr fontId="18"/>
  </si>
  <si>
    <t>C12H18O4</t>
    <phoneticPr fontId="18"/>
  </si>
  <si>
    <t>hexamethylene diacrylate</t>
  </si>
  <si>
    <t>2アクリル酸ヘキサメチレン</t>
    <phoneticPr fontId="18"/>
  </si>
  <si>
    <t>13048-33-4</t>
    <phoneticPr fontId="18"/>
  </si>
  <si>
    <t>区分1（腎臓、血液系、心血管系、神経系）</t>
  </si>
  <si>
    <t>区分1（腎臓、神経系、消化器系、血液系）</t>
  </si>
  <si>
    <t>45.2 mg/L(25℃)</t>
  </si>
  <si>
    <t>6.12～6.39、6.2</t>
    <phoneticPr fontId="18"/>
  </si>
  <si>
    <t>1170℃、1150～1200℃</t>
    <phoneticPr fontId="18"/>
  </si>
  <si>
    <t>PbSO4</t>
  </si>
  <si>
    <t>Lead(+2) sulfate</t>
    <phoneticPr fontId="18"/>
  </si>
  <si>
    <t>硫酸鉛</t>
  </si>
  <si>
    <t>7446-14-2</t>
    <phoneticPr fontId="18"/>
  </si>
  <si>
    <t>マッチ、爆薬の原料</t>
    <phoneticPr fontId="18"/>
  </si>
  <si>
    <t>精子異常、排卵障害（ヒト）</t>
    <rPh sb="0" eb="2">
      <t>セイシ</t>
    </rPh>
    <rPh sb="2" eb="4">
      <t>イジョウ</t>
    </rPh>
    <rPh sb="5" eb="7">
      <t>ハイラン</t>
    </rPh>
    <rPh sb="7" eb="9">
      <t>ショウガイ</t>
    </rPh>
    <phoneticPr fontId="18"/>
  </si>
  <si>
    <t>胃腸・神経障害、貧血（ヒト）</t>
    <rPh sb="0" eb="2">
      <t>イチョウ</t>
    </rPh>
    <rPh sb="3" eb="7">
      <t>シンケイショウガイ</t>
    </rPh>
    <rPh sb="8" eb="10">
      <t>ヒンケツ</t>
    </rPh>
    <phoneticPr fontId="18"/>
  </si>
  <si>
    <t>区分1（血液系、腎臓、神経系）</t>
  </si>
  <si>
    <t>470℃、470℃(分解)</t>
    <phoneticPr fontId="18"/>
  </si>
  <si>
    <t>Pb(NO3)2</t>
  </si>
  <si>
    <t>Lead nitrate</t>
    <phoneticPr fontId="18"/>
  </si>
  <si>
    <t>硝酸鉛</t>
  </si>
  <si>
    <t>10099-74-8</t>
    <phoneticPr fontId="18"/>
  </si>
  <si>
    <t>LD50：2000 mg/kg（モルモット）</t>
    <phoneticPr fontId="18"/>
  </si>
  <si>
    <t>5.85</t>
  </si>
  <si>
    <t>951℃、950℃</t>
  </si>
  <si>
    <t>501℃、498℃、501℃</t>
    <phoneticPr fontId="18"/>
  </si>
  <si>
    <t>PbCl2</t>
  </si>
  <si>
    <t>Lead chloride</t>
    <phoneticPr fontId="18"/>
  </si>
  <si>
    <t>塩化鉛</t>
  </si>
  <si>
    <t>7758-95-4</t>
    <phoneticPr fontId="18"/>
  </si>
  <si>
    <t>-0.080</t>
    <phoneticPr fontId="18"/>
  </si>
  <si>
    <t>7.22E-04 mm Hg (25℃)</t>
    <phoneticPr fontId="18"/>
  </si>
  <si>
    <t>3.25(25℃)、3.251(25℃、無水物)、2.55(20℃、三水和物)</t>
    <phoneticPr fontId="18"/>
  </si>
  <si>
    <t>3.3</t>
    <phoneticPr fontId="18"/>
  </si>
  <si>
    <t>280℃以上で分解、280℃(無水物)、1740℃</t>
  </si>
  <si>
    <t>280℃5)、75℃で水を失い、200℃で分解、280℃(無水物)、280℃</t>
    <phoneticPr fontId="18"/>
  </si>
  <si>
    <t>Pb(CH3COO)2</t>
  </si>
  <si>
    <t>Lead acetate</t>
    <phoneticPr fontId="18"/>
  </si>
  <si>
    <t>酢酸鉛</t>
    <phoneticPr fontId="18"/>
  </si>
  <si>
    <t>8巻（追）、ISCS、TOXNET</t>
    <rPh sb="1" eb="2">
      <t>カン</t>
    </rPh>
    <rPh sb="3" eb="4">
      <t>ツイ</t>
    </rPh>
    <phoneticPr fontId="18"/>
  </si>
  <si>
    <t>301-04-2</t>
    <phoneticPr fontId="18"/>
  </si>
  <si>
    <t>一酸化鉛：蛍光灯、ブラウン管、塩化ビニル樹脂安定剤。二酸化鉛：電極、パテ・シーリング剤硬化剤。</t>
    <phoneticPr fontId="18"/>
  </si>
  <si>
    <t>胃腸・神経・精神障害、貧血（ヒト）</t>
    <rPh sb="6" eb="8">
      <t>セイシン</t>
    </rPh>
    <phoneticPr fontId="18"/>
  </si>
  <si>
    <t>精神・神経障害（ヒト）</t>
    <rPh sb="0" eb="2">
      <t>セイシン</t>
    </rPh>
    <rPh sb="3" eb="5">
      <t>シンケイ</t>
    </rPh>
    <rPh sb="5" eb="7">
      <t>ショウガイ</t>
    </rPh>
    <phoneticPr fontId="18"/>
  </si>
  <si>
    <t>区分1（血液系、神経系、心血管系、腎臓）</t>
  </si>
  <si>
    <t>区分1（中枢神経系、腎臓）</t>
  </si>
  <si>
    <t>微溶、不溶</t>
    <rPh sb="3" eb="5">
      <t>フヨウ</t>
    </rPh>
    <phoneticPr fontId="18"/>
  </si>
  <si>
    <t>9.53、9.35(α 型)、9.63(β 型)</t>
    <phoneticPr fontId="18"/>
  </si>
  <si>
    <t>1480℃</t>
  </si>
  <si>
    <t>888℃、886℃</t>
    <phoneticPr fontId="18"/>
  </si>
  <si>
    <t>PbO</t>
  </si>
  <si>
    <t>Lead oxide</t>
    <phoneticPr fontId="18"/>
  </si>
  <si>
    <t>酸化鉛 (Ⅱ)</t>
    <phoneticPr fontId="18"/>
  </si>
  <si>
    <t>1317-36-8</t>
    <phoneticPr fontId="18"/>
  </si>
  <si>
    <t>顔料、塗料、陶器の釉薬、摩擦添加剤</t>
    <phoneticPr fontId="18"/>
  </si>
  <si>
    <t>不溶7、124.4 mg/L(20℃)</t>
    <phoneticPr fontId="18"/>
  </si>
  <si>
    <t>10mmHg(975℃)</t>
    <phoneticPr fontId="18"/>
  </si>
  <si>
    <t>7.61、7.5</t>
    <phoneticPr fontId="18"/>
  </si>
  <si>
    <t>1281℃(昇華)</t>
  </si>
  <si>
    <t>1113℃、1114℃、1110℃</t>
    <phoneticPr fontId="18"/>
  </si>
  <si>
    <t>PbS</t>
  </si>
  <si>
    <t>Lead sulfide</t>
    <phoneticPr fontId="18"/>
  </si>
  <si>
    <t>硫化鉛</t>
  </si>
  <si>
    <t>1314-87-0</t>
    <phoneticPr fontId="18"/>
  </si>
  <si>
    <t>lead compounds</t>
  </si>
  <si>
    <t>鉛化合物</t>
  </si>
  <si>
    <t>190(2006)</t>
    <phoneticPr fontId="18"/>
  </si>
  <si>
    <t>5（全国 2007）</t>
    <phoneticPr fontId="18"/>
  </si>
  <si>
    <t>35（全国 2007）</t>
    <phoneticPr fontId="18"/>
  </si>
  <si>
    <t>バッテリー(蓄電池)、はんだ、弾丸、釣りの錘</t>
    <phoneticPr fontId="18"/>
  </si>
  <si>
    <t>神経・造血障害（ヒト）</t>
    <rPh sb="0" eb="2">
      <t>シンケイ</t>
    </rPh>
    <rPh sb="3" eb="5">
      <t>ゾウケツ</t>
    </rPh>
    <rPh sb="5" eb="7">
      <t>ショウガイ</t>
    </rPh>
    <phoneticPr fontId="18"/>
  </si>
  <si>
    <t>区分1（造血系、腎臓、中枢神経系、末梢神経系、心血管系、免疫系）</t>
  </si>
  <si>
    <t>8.47(気体、25℃)</t>
    <phoneticPr fontId="18"/>
  </si>
  <si>
    <t>1.77mmHg(1000℃)</t>
    <phoneticPr fontId="18"/>
  </si>
  <si>
    <t>11.35(20°C)</t>
    <phoneticPr fontId="18"/>
  </si>
  <si>
    <t>1749℃、1755℃、1750℃</t>
  </si>
  <si>
    <t>327.4℃</t>
    <phoneticPr fontId="18"/>
  </si>
  <si>
    <t>Pb</t>
  </si>
  <si>
    <t>lead</t>
  </si>
  <si>
    <t>鉛</t>
    <phoneticPr fontId="18"/>
  </si>
  <si>
    <t>7439-92-1</t>
    <phoneticPr fontId="18"/>
  </si>
  <si>
    <t>塗料・接着剤・ウレタンエラストマー原料</t>
    <phoneticPr fontId="18"/>
  </si>
  <si>
    <t>眼・呼吸障害（ヒト）</t>
    <rPh sb="0" eb="1">
      <t>メ</t>
    </rPh>
    <rPh sb="2" eb="4">
      <t>コキュウ</t>
    </rPh>
    <rPh sb="4" eb="6">
      <t>ショウガイ</t>
    </rPh>
    <phoneticPr fontId="18"/>
  </si>
  <si>
    <t>LC50：0.27mg/l （ラット）（粉じん）</t>
    <rPh sb="20" eb="21">
      <t>フン</t>
    </rPh>
    <phoneticPr fontId="18"/>
  </si>
  <si>
    <t>LD50：&gt;10000 mg/kg （ラット）</t>
    <phoneticPr fontId="18"/>
  </si>
  <si>
    <t>1.86-4.37 (average 3.41)</t>
    <phoneticPr fontId="18"/>
  </si>
  <si>
    <t>1.42</t>
    <phoneticPr fontId="18"/>
  </si>
  <si>
    <t>183℃</t>
  </si>
  <si>
    <t>126-128℃</t>
    <phoneticPr fontId="18"/>
  </si>
  <si>
    <t>C12H6N2O2</t>
    <phoneticPr fontId="18"/>
  </si>
  <si>
    <t>1,5-naphthalenediyl diisocyanate</t>
  </si>
  <si>
    <t>ナフチレン-1,5-ジイソシアネート</t>
    <phoneticPr fontId="18"/>
  </si>
  <si>
    <t>3173-72-6</t>
    <phoneticPr fontId="18"/>
  </si>
  <si>
    <t>0.00065(2006)</t>
    <phoneticPr fontId="18"/>
  </si>
  <si>
    <t>0.19(2005)</t>
    <phoneticPr fontId="18"/>
  </si>
  <si>
    <t>0.03(2005)</t>
    <phoneticPr fontId="18"/>
  </si>
  <si>
    <t>0.038(2006)</t>
    <phoneticPr fontId="18"/>
  </si>
  <si>
    <t>120(2001)</t>
    <phoneticPr fontId="18"/>
  </si>
  <si>
    <t>0.27(2007)</t>
    <phoneticPr fontId="18"/>
  </si>
  <si>
    <t>0.12（全国 2005）</t>
    <phoneticPr fontId="18"/>
  </si>
  <si>
    <t>0.038（宮城県 2006）</t>
    <phoneticPr fontId="18"/>
  </si>
  <si>
    <t>0.00065（宮城県 2006）</t>
    <phoneticPr fontId="18"/>
  </si>
  <si>
    <t>38.8（東京都 2001）</t>
    <phoneticPr fontId="18"/>
  </si>
  <si>
    <t>0.27（全国 2007）</t>
    <phoneticPr fontId="18"/>
  </si>
  <si>
    <t>染料中間物、合成樹脂、爆薬、防虫剤、有機顔料、忌避剤、繊維防虫剤</t>
    <phoneticPr fontId="18"/>
  </si>
  <si>
    <t>378～3,200（幾何平均値13)により集計：1,100）</t>
    <phoneticPr fontId="18"/>
  </si>
  <si>
    <t>36.5～168（試験生物：コイ、試験期間：8 週間、試験濃度：0.15 mg/L）、（23）～146（試験生物：コイ、試験期間：8 週間、試験濃度：0.015 mg/L）</t>
    <phoneticPr fontId="18"/>
  </si>
  <si>
    <t>BOD 2%、GC 0%（試験期間：4 週間、被験物質濃度：30 mg/L、活性汚泥濃度：100 mg/L）</t>
    <phoneticPr fontId="18"/>
  </si>
  <si>
    <t>OH ラジカルとの反応で半減期：3.0～30 時間、オゾンとの反応で半減期：&gt;13～80 日、硝酸ラジカルとの反応で半減期：5.2 日</t>
    <phoneticPr fontId="18"/>
  </si>
  <si>
    <t>0.94（ラット、マウス）</t>
    <phoneticPr fontId="18"/>
  </si>
  <si>
    <t>5.3（ラット）</t>
    <phoneticPr fontId="18"/>
  </si>
  <si>
    <t>眼刺激、溶血、神経・肝障害</t>
    <rPh sb="0" eb="1">
      <t>メ</t>
    </rPh>
    <rPh sb="1" eb="3">
      <t>シゲキ</t>
    </rPh>
    <rPh sb="4" eb="5">
      <t>ヨウ</t>
    </rPh>
    <rPh sb="5" eb="6">
      <t>ケツ</t>
    </rPh>
    <rPh sb="7" eb="9">
      <t>シンケイ</t>
    </rPh>
    <rPh sb="10" eb="11">
      <t>カン</t>
    </rPh>
    <rPh sb="11" eb="13">
      <t>ショウガイ</t>
    </rPh>
    <phoneticPr fontId="18"/>
  </si>
  <si>
    <t>区分1（血液、眼、呼吸器）</t>
  </si>
  <si>
    <t>区分1（血液、眼、気道）</t>
  </si>
  <si>
    <t>LC50：0.7mg/L(4h)（ラット）</t>
    <phoneticPr fontId="18"/>
  </si>
  <si>
    <t>LD50：&gt;2500mg/kg（ラット）、&gt;2000mg/kg（ウサギ）</t>
    <phoneticPr fontId="18"/>
  </si>
  <si>
    <t>29 mg/kgまたは74 mg/kg（ヒト）</t>
    <phoneticPr fontId="18"/>
  </si>
  <si>
    <t>31.6 mg/1000g (25℃)、31mg/L (25℃)、31～34mg/L (25℃)</t>
    <phoneticPr fontId="18"/>
  </si>
  <si>
    <t>3.34、3.3、3.01、3.32、3.45</t>
    <phoneticPr fontId="18"/>
  </si>
  <si>
    <t>5.24</t>
  </si>
  <si>
    <t>0.085mmHg(25℃)</t>
    <phoneticPr fontId="18"/>
  </si>
  <si>
    <t>1.0253(20℃)</t>
    <phoneticPr fontId="18"/>
  </si>
  <si>
    <t>217.9℃(760 mmHg)、217.942℃(760 mmHg)、217.9℃</t>
  </si>
  <si>
    <t>80.26℃、80.2℃、80.29℃</t>
    <phoneticPr fontId="18"/>
  </si>
  <si>
    <t>C10H8</t>
  </si>
  <si>
    <t>naphthalene</t>
  </si>
  <si>
    <t>ナフタレン</t>
  </si>
  <si>
    <t>91-20-3</t>
    <phoneticPr fontId="18"/>
  </si>
  <si>
    <t>アゾ系油浴、塩基性染料、分散性染料、アクリジン系塩基性染料及び硫化染料の中間体</t>
    <phoneticPr fontId="18"/>
  </si>
  <si>
    <t>精子減少（ヒト）</t>
    <rPh sb="0" eb="2">
      <t>セイシ</t>
    </rPh>
    <rPh sb="2" eb="4">
      <t>ゲンショウ</t>
    </rPh>
    <phoneticPr fontId="18"/>
  </si>
  <si>
    <t>肝障害（種不明）</t>
    <rPh sb="0" eb="1">
      <t>カン</t>
    </rPh>
    <rPh sb="1" eb="3">
      <t>ショウガイ</t>
    </rPh>
    <rPh sb="4" eb="5">
      <t>シュ</t>
    </rPh>
    <rPh sb="5" eb="7">
      <t>フメイ</t>
    </rPh>
    <phoneticPr fontId="18"/>
  </si>
  <si>
    <t>肝障害（ヒト）</t>
    <rPh sb="0" eb="1">
      <t>カン</t>
    </rPh>
    <rPh sb="1" eb="3">
      <t>ショウガイ</t>
    </rPh>
    <phoneticPr fontId="18"/>
  </si>
  <si>
    <t>区分1（肝臓 ）</t>
  </si>
  <si>
    <t>LD50：463 mg/kg（ラット）</t>
    <phoneticPr fontId="18"/>
  </si>
  <si>
    <t>LD50：270mg/kg（ラット）</t>
    <phoneticPr fontId="18"/>
  </si>
  <si>
    <t>37.8g/L (20℃)</t>
    <phoneticPr fontId="18"/>
  </si>
  <si>
    <t>0.16</t>
    <phoneticPr fontId="18"/>
  </si>
  <si>
    <t>0.0015mmHg(20℃)</t>
    <phoneticPr fontId="18"/>
  </si>
  <si>
    <t>1.045</t>
    <phoneticPr fontId="18"/>
  </si>
  <si>
    <t>292℃</t>
  </si>
  <si>
    <t>99℃</t>
    <phoneticPr fontId="18"/>
  </si>
  <si>
    <t>C7H10N2</t>
    <phoneticPr fontId="18"/>
  </si>
  <si>
    <t>toluenediamine</t>
  </si>
  <si>
    <t>トルイレンジアミン</t>
    <phoneticPr fontId="18"/>
  </si>
  <si>
    <t>25376-45-8</t>
    <phoneticPr fontId="18"/>
  </si>
  <si>
    <t>0.06(1999)</t>
    <phoneticPr fontId="18"/>
  </si>
  <si>
    <t>3400(1998)</t>
    <phoneticPr fontId="18"/>
  </si>
  <si>
    <t>49(1998)</t>
    <phoneticPr fontId="18"/>
  </si>
  <si>
    <t>0.0069（全国1986）</t>
    <phoneticPr fontId="18"/>
  </si>
  <si>
    <t>0.028（全国1986）</t>
    <rPh sb="6" eb="8">
      <t>ゼンコク</t>
    </rPh>
    <phoneticPr fontId="18"/>
  </si>
  <si>
    <t>2.4（全国1986）</t>
    <rPh sb="4" eb="6">
      <t>ゼンコク</t>
    </rPh>
    <phoneticPr fontId="18"/>
  </si>
  <si>
    <t>1.2（全国2001）</t>
    <rPh sb="4" eb="6">
      <t>ゼンコク</t>
    </rPh>
    <phoneticPr fontId="18"/>
  </si>
  <si>
    <t>0.2（東京1994-95）</t>
    <rPh sb="4" eb="6">
      <t>トウキョウ</t>
    </rPh>
    <phoneticPr fontId="18"/>
  </si>
  <si>
    <t>3390（全国1998）</t>
    <phoneticPr fontId="18"/>
  </si>
  <si>
    <t>49（全国1998）</t>
    <rPh sb="3" eb="5">
      <t>ゼンコク</t>
    </rPh>
    <phoneticPr fontId="18"/>
  </si>
  <si>
    <t>染料、香料、火薬（TNT）、有機顔料、合成クレゾール、甘味料、漂白剤、ＴＤＩ、テレフタル酸、合成繊維、可塑剤などの合成原料、ベンゼン原料、キシレン原料、石油精製、医薬品、塗料・インキ溶剤等</t>
    <phoneticPr fontId="18"/>
  </si>
  <si>
    <t>魚類；13、90</t>
    <phoneticPr fontId="18"/>
  </si>
  <si>
    <t>112～119 %(試験期間：2 週間、被験物質：100 mg/L、活性汚泥：30 mg/L)</t>
    <phoneticPr fontId="18"/>
  </si>
  <si>
    <t>OH ラジカルとの反応で半減期は1～3 日</t>
    <phoneticPr fontId="18"/>
  </si>
  <si>
    <t>7.9（ヒト）</t>
    <phoneticPr fontId="18"/>
  </si>
  <si>
    <t>22（ラット）</t>
    <phoneticPr fontId="18"/>
  </si>
  <si>
    <t>発育不良（マウス）</t>
    <rPh sb="0" eb="2">
      <t>ハツイク</t>
    </rPh>
    <rPh sb="2" eb="4">
      <t>フリョウ</t>
    </rPh>
    <phoneticPr fontId="18"/>
  </si>
  <si>
    <t>粘膜刺激、脱脂、麻酔作用</t>
    <rPh sb="0" eb="2">
      <t>ネンマク</t>
    </rPh>
    <rPh sb="2" eb="4">
      <t>シゲキ</t>
    </rPh>
    <rPh sb="5" eb="7">
      <t>ダッシ</t>
    </rPh>
    <rPh sb="8" eb="10">
      <t>マスイ</t>
    </rPh>
    <rPh sb="10" eb="12">
      <t>サヨウ</t>
    </rPh>
    <phoneticPr fontId="18"/>
  </si>
  <si>
    <t>TCLo：100～200 ppm（ヒト）</t>
    <phoneticPr fontId="18"/>
  </si>
  <si>
    <t>LD50：12000 mg/kg（ラット）、＞12400 mg/kg（ウサギ）</t>
    <phoneticPr fontId="18"/>
  </si>
  <si>
    <t>LD50：5000-7300mg/kg（ラット）</t>
    <phoneticPr fontId="18"/>
  </si>
  <si>
    <t>0.067 % (w/w) (23.5 ℃)、470 mg/L (16 ℃)、515 mg/L (20 ℃)</t>
    <phoneticPr fontId="18"/>
  </si>
  <si>
    <t>2.69</t>
    <phoneticPr fontId="18"/>
  </si>
  <si>
    <t>3.77（25℃,気体）</t>
    <phoneticPr fontId="18"/>
  </si>
  <si>
    <t>22mmHg(20 ℃)、40mmHg(31.8 ℃)</t>
    <phoneticPr fontId="18"/>
  </si>
  <si>
    <t>0.866 (20 ℃)</t>
    <phoneticPr fontId="18"/>
  </si>
  <si>
    <t>110.6℃</t>
  </si>
  <si>
    <t>-95℃</t>
    <phoneticPr fontId="18"/>
  </si>
  <si>
    <t>C7H8</t>
  </si>
  <si>
    <t>toluene</t>
  </si>
  <si>
    <t>108-88-3</t>
    <phoneticPr fontId="18"/>
  </si>
  <si>
    <t>0.00024(2003)</t>
    <phoneticPr fontId="18"/>
  </si>
  <si>
    <t>0.00026(1999)</t>
    <phoneticPr fontId="18"/>
  </si>
  <si>
    <t>&lt; 0.01(全国 1998)</t>
    <phoneticPr fontId="18"/>
  </si>
  <si>
    <t>&lt; 0.006(全国 2003)</t>
    <phoneticPr fontId="18"/>
  </si>
  <si>
    <t>&lt; 0.00086(川崎市1999)</t>
    <phoneticPr fontId="18"/>
  </si>
  <si>
    <t>有機化学薬品の合成原料、ポリアゾ染料の中間体</t>
    <phoneticPr fontId="18"/>
  </si>
  <si>
    <t>BOD 0%、TOC 2%、HPLC 3%（試験期間：4 週間、被験物質濃度：100 mg/L、活性汚泥濃度：30 mg/L）</t>
    <phoneticPr fontId="18"/>
  </si>
  <si>
    <t>OH ラジカルとの反応で半減期：0.32～3.2 時間、</t>
    <phoneticPr fontId="18"/>
  </si>
  <si>
    <t>流産・胎仔減少（ラット）</t>
    <rPh sb="0" eb="2">
      <t>リュウザン</t>
    </rPh>
    <rPh sb="3" eb="5">
      <t>タイシ</t>
    </rPh>
    <rPh sb="5" eb="7">
      <t>ゲンショウ</t>
    </rPh>
    <phoneticPr fontId="18"/>
  </si>
  <si>
    <t>血液・膀胱障害（ヒト）</t>
    <rPh sb="0" eb="2">
      <t>ケツエキ</t>
    </rPh>
    <rPh sb="3" eb="5">
      <t>ボウコウ</t>
    </rPh>
    <rPh sb="5" eb="7">
      <t>ショウガイ</t>
    </rPh>
    <phoneticPr fontId="18"/>
  </si>
  <si>
    <t>血液障害（ラット）</t>
    <rPh sb="0" eb="2">
      <t>ケツエキ</t>
    </rPh>
    <rPh sb="2" eb="4">
      <t>ショウガイ</t>
    </rPh>
    <phoneticPr fontId="18"/>
  </si>
  <si>
    <t>区分1（血液系）</t>
  </si>
  <si>
    <t>LD50：3,250 mg/kg（ウサギ）</t>
    <phoneticPr fontId="18"/>
  </si>
  <si>
    <t>LD50：1,430 mg/kg（ラット）</t>
    <phoneticPr fontId="18"/>
  </si>
  <si>
    <t>4.71(25℃)</t>
    <phoneticPr fontId="18"/>
  </si>
  <si>
    <t>安定</t>
    <rPh sb="0" eb="2">
      <t>アンテイ</t>
    </rPh>
    <phoneticPr fontId="18"/>
  </si>
  <si>
    <t>1.40</t>
    <phoneticPr fontId="18"/>
  </si>
  <si>
    <t>4.38(気体、25℃)</t>
    <phoneticPr fontId="18"/>
  </si>
  <si>
    <t>0.303 mmHg(25℃)</t>
    <phoneticPr fontId="18"/>
  </si>
  <si>
    <t>0.99</t>
    <phoneticPr fontId="18"/>
  </si>
  <si>
    <t>203.3℃</t>
  </si>
  <si>
    <t>-31.3℃</t>
    <phoneticPr fontId="18"/>
  </si>
  <si>
    <t>C7H9N</t>
    <phoneticPr fontId="18"/>
  </si>
  <si>
    <t>m-Toluidine</t>
    <phoneticPr fontId="18"/>
  </si>
  <si>
    <t>m-トルイジン</t>
    <phoneticPr fontId="18"/>
  </si>
  <si>
    <t>5巻、厚労省</t>
    <rPh sb="1" eb="2">
      <t>カン</t>
    </rPh>
    <rPh sb="3" eb="6">
      <t>コウロウショウ</t>
    </rPh>
    <phoneticPr fontId="18"/>
  </si>
  <si>
    <t>108-44-1</t>
    <phoneticPr fontId="18"/>
  </si>
  <si>
    <t>0.4(1999)</t>
    <phoneticPr fontId="18"/>
  </si>
  <si>
    <t>0.0032(1998)</t>
    <phoneticPr fontId="18"/>
  </si>
  <si>
    <t>0.045(1985)</t>
    <phoneticPr fontId="18"/>
  </si>
  <si>
    <t>0.007(全国1998)</t>
    <rPh sb="6" eb="8">
      <t>ゼンコク</t>
    </rPh>
    <phoneticPr fontId="18"/>
  </si>
  <si>
    <t>&lt; 0.15(全国1985)</t>
    <rPh sb="7" eb="9">
      <t>ゼンコク</t>
    </rPh>
    <phoneticPr fontId="18"/>
  </si>
  <si>
    <t>アゾ系及び硫化系染料、有機合成、溶剤、サッカリン</t>
    <phoneticPr fontId="18"/>
  </si>
  <si>
    <t>BOD　5 %(試験期間：4 週間、被験物質：100 mg/L、活性汚泥：30 mg/L)</t>
    <phoneticPr fontId="18"/>
  </si>
  <si>
    <t>OH ラジカルとの反応で半減期は2.4時間、光酸化反応で酸素と反応して着色生成物となる</t>
    <phoneticPr fontId="18"/>
  </si>
  <si>
    <t>血液障害・膀胱炎（ヒト）</t>
    <rPh sb="0" eb="2">
      <t>ケツエキ</t>
    </rPh>
    <rPh sb="2" eb="4">
      <t>ショウガイ</t>
    </rPh>
    <rPh sb="5" eb="7">
      <t>ボウコウ</t>
    </rPh>
    <rPh sb="7" eb="8">
      <t>エン</t>
    </rPh>
    <phoneticPr fontId="18"/>
  </si>
  <si>
    <t>血液・神経障害、血尿（ヒト）</t>
    <rPh sb="0" eb="2">
      <t>ケツエキ</t>
    </rPh>
    <rPh sb="3" eb="5">
      <t>シンケイ</t>
    </rPh>
    <rPh sb="5" eb="7">
      <t>ショウガイ</t>
    </rPh>
    <rPh sb="8" eb="10">
      <t>ケツニョウ</t>
    </rPh>
    <phoneticPr fontId="18"/>
  </si>
  <si>
    <t>区分1 （血液系、膀胱）</t>
  </si>
  <si>
    <t>区分1 （中枢神経系、血液系、膀胱）、区分3 （麻酔作用）</t>
  </si>
  <si>
    <t>LC50：3,827 mg/L(4hr）（ラット）（ミスト）</t>
    <phoneticPr fontId="18"/>
  </si>
  <si>
    <t>LD50：900-940 mg/kg（ラット）</t>
    <phoneticPr fontId="18"/>
  </si>
  <si>
    <t>16.6g/L(25℃)</t>
    <phoneticPr fontId="18"/>
  </si>
  <si>
    <t>4.45</t>
    <phoneticPr fontId="18"/>
  </si>
  <si>
    <t>1.32</t>
    <phoneticPr fontId="18"/>
  </si>
  <si>
    <t>0.1 mmHg(20 ℃)</t>
    <phoneticPr fontId="18"/>
  </si>
  <si>
    <t>1.004 (20 ℃)</t>
    <phoneticPr fontId="18"/>
  </si>
  <si>
    <t>200℃</t>
  </si>
  <si>
    <t>-16℃</t>
    <phoneticPr fontId="18"/>
  </si>
  <si>
    <t>o-Toluidine</t>
    <phoneticPr fontId="18"/>
  </si>
  <si>
    <t>o-トルイジン</t>
    <phoneticPr fontId="18"/>
  </si>
  <si>
    <t>1巻、厚労省</t>
    <rPh sb="1" eb="2">
      <t>カン</t>
    </rPh>
    <rPh sb="3" eb="6">
      <t>コウロウショウ</t>
    </rPh>
    <phoneticPr fontId="18"/>
  </si>
  <si>
    <t>95-53-4</t>
    <phoneticPr fontId="18"/>
  </si>
  <si>
    <t>0.00027(1999)</t>
    <phoneticPr fontId="18"/>
  </si>
  <si>
    <t>&lt; 0.007(全国1998)</t>
    <phoneticPr fontId="18"/>
  </si>
  <si>
    <t>&lt; 0.00091(川崎市1999)</t>
    <rPh sb="10" eb="12">
      <t>カワサキ</t>
    </rPh>
    <rPh sb="12" eb="13">
      <t>シ</t>
    </rPh>
    <phoneticPr fontId="18"/>
  </si>
  <si>
    <t>158～550</t>
    <phoneticPr fontId="18"/>
  </si>
  <si>
    <t>&lt; 1.3（試験生物：コイ、試験期間：4 週間、試験濃度：100 μg/L）、&lt; 13（試験生物：コイ、試験期間：4 週間、試験濃度：10 μg/L）</t>
    <phoneticPr fontId="18"/>
  </si>
  <si>
    <t>BOD(NH3) 32％（平均値）、TOC 35％（平均値）、HPLC 34％（平均値）（試験期間：4 週間、被験物質濃度：100 mg/L、活性汚泥濃度：30 mg/L）</t>
    <phoneticPr fontId="18"/>
  </si>
  <si>
    <t>OH ラジカルとの反応で半減期：0.49～4.9 時間</t>
    <phoneticPr fontId="18"/>
  </si>
  <si>
    <t>汚泥を用いた 53 日間の試験でUV 吸光度に変化はなかったが、分解産物として2-メチルホルムアルデヒド及び4-メチルホルムアルデヒドが検出された</t>
    <phoneticPr fontId="18"/>
  </si>
  <si>
    <t>血液障害、膀胱乳頭腫（ヒト）</t>
    <rPh sb="0" eb="2">
      <t>ケツエキ</t>
    </rPh>
    <rPh sb="2" eb="4">
      <t>ショウガイ</t>
    </rPh>
    <rPh sb="5" eb="7">
      <t>ボウコウ</t>
    </rPh>
    <rPh sb="7" eb="9">
      <t>ニュウトウ</t>
    </rPh>
    <rPh sb="9" eb="10">
      <t>シュ</t>
    </rPh>
    <phoneticPr fontId="18"/>
  </si>
  <si>
    <t>神経・血液・泌尿器障害（ヒト）</t>
    <rPh sb="0" eb="2">
      <t>シンケイ</t>
    </rPh>
    <rPh sb="3" eb="5">
      <t>ケツエキ</t>
    </rPh>
    <rPh sb="6" eb="9">
      <t>ヒニョウキ</t>
    </rPh>
    <rPh sb="9" eb="11">
      <t>ショウガイ</t>
    </rPh>
    <phoneticPr fontId="18"/>
  </si>
  <si>
    <t>区分1 （中枢神経系、血液系、腎臓、膀胱）、区分3 （気道刺激性）</t>
  </si>
  <si>
    <t>LC50：&gt; 0.32 mg/L(4hr)（ラット）（蒸気）</t>
    <rPh sb="27" eb="29">
      <t>ジョウキ</t>
    </rPh>
    <phoneticPr fontId="18"/>
  </si>
  <si>
    <t>LD50：890 mg/kg（ウサギ）</t>
    <phoneticPr fontId="18"/>
  </si>
  <si>
    <t>LD50：656-760 mg/kg（ラット）</t>
    <phoneticPr fontId="18"/>
  </si>
  <si>
    <t>6.64g/L(20℃)</t>
    <phoneticPr fontId="18"/>
  </si>
  <si>
    <t>5.08 (25℃)</t>
    <phoneticPr fontId="18"/>
  </si>
  <si>
    <t>1.39</t>
    <phoneticPr fontId="18"/>
  </si>
  <si>
    <t>0.13 kPa(42℃)</t>
    <phoneticPr fontId="18"/>
  </si>
  <si>
    <t>1.05</t>
    <phoneticPr fontId="18"/>
  </si>
  <si>
    <t>200.4℃</t>
  </si>
  <si>
    <t>43.6℃</t>
    <phoneticPr fontId="18"/>
  </si>
  <si>
    <t>p-Toluidine</t>
    <phoneticPr fontId="18"/>
  </si>
  <si>
    <t>p-トルイジン</t>
    <phoneticPr fontId="18"/>
  </si>
  <si>
    <t>106-49-0</t>
    <phoneticPr fontId="18"/>
  </si>
  <si>
    <t>199-204℃</t>
    <phoneticPr fontId="18"/>
  </si>
  <si>
    <t>toluidine</t>
  </si>
  <si>
    <t>トルイジン</t>
    <phoneticPr fontId="18"/>
  </si>
  <si>
    <t>0.0011(2014)</t>
    <phoneticPr fontId="18"/>
  </si>
  <si>
    <t>&lt;0.0011（全国 2014）</t>
    <phoneticPr fontId="18"/>
  </si>
  <si>
    <t>ポリウレタンの原料、</t>
    <phoneticPr fontId="18"/>
  </si>
  <si>
    <t>2,4-TDI の分解率：BOD 0%、GC 100%（試験期間：4 週間、被験物質濃度：100 mg/L、活性汚泥濃度：30 mg/L）</t>
    <phoneticPr fontId="18"/>
  </si>
  <si>
    <t>OH ラジカルとの反応で：8.7 時間～87 時間（2,4-TDI/2,6-TDI の割合(％)が80/20）</t>
    <phoneticPr fontId="18"/>
  </si>
  <si>
    <t>0.0013（ヒト）</t>
    <phoneticPr fontId="18"/>
  </si>
  <si>
    <t>1.6（ラット）</t>
    <phoneticPr fontId="18"/>
  </si>
  <si>
    <t>胃腸・呼吸器障害</t>
    <rPh sb="0" eb="2">
      <t>イチョウ</t>
    </rPh>
    <rPh sb="3" eb="6">
      <t>コキュウキ</t>
    </rPh>
    <rPh sb="6" eb="8">
      <t>ショウガイ</t>
    </rPh>
    <phoneticPr fontId="18"/>
  </si>
  <si>
    <t>区分1（呼吸器）、区分2（肝臓）</t>
  </si>
  <si>
    <t>区分1（呼吸器、中枢神経系）</t>
  </si>
  <si>
    <t>LC50：14 ppm（ラット、2,4-TDI）</t>
    <phoneticPr fontId="18"/>
  </si>
  <si>
    <t>LD50：10000mg/kg（ウサギ）</t>
    <phoneticPr fontId="18"/>
  </si>
  <si>
    <t>LD50：3332mg/kg（ラット）</t>
    <phoneticPr fontId="18"/>
  </si>
  <si>
    <t>37.6 mg/L 25℃</t>
    <phoneticPr fontId="18"/>
  </si>
  <si>
    <t>2,4-TDI の半減期： &lt;0.5 時間 (27℃、初期濃度 10 mg/L)、&lt;0.5 時間 (27℃、初期濃度100 mg/L)、約0.7 時間 (27℃、初期濃度 1,000 mg/L)、約1.6 時間 (27℃、初期濃度 10,000 mg/L)</t>
    <phoneticPr fontId="18"/>
  </si>
  <si>
    <t>3.740</t>
    <phoneticPr fontId="18"/>
  </si>
  <si>
    <t>2,4-TDI：0.023mmHg(25℃)、0.008mmHg(20℃)、0.01mmHg(20℃)、2.1 Pa (20℃)、0.87 mBar(20℃)</t>
    <phoneticPr fontId="18"/>
  </si>
  <si>
    <t>2,4-TDI：1.2244 g/cm3(20℃)、1.21 (25℃)</t>
    <phoneticPr fontId="18"/>
  </si>
  <si>
    <t>2,6-TDI：1.226 (20℃)</t>
    <phoneticPr fontId="18"/>
  </si>
  <si>
    <t>2,4-TDI：251℃(760mmHg)、252～254℃(1,011 hPa)、2,6-TDI：247～249℃(744mmHg)、244℃</t>
  </si>
  <si>
    <t>2,4-TDI：20.5℃、19.5～21.5℃、21℃、21℃、2,6-TDI：18.3℃、10.5℃</t>
    <phoneticPr fontId="18"/>
  </si>
  <si>
    <t>C9H6N2O2</t>
  </si>
  <si>
    <t>tolylene diisocyanate</t>
  </si>
  <si>
    <t>メチル-1,3-フェニレン=ジイソシアネート</t>
    <phoneticPr fontId="18"/>
  </si>
  <si>
    <t>26471-62-5</t>
    <phoneticPr fontId="18"/>
  </si>
  <si>
    <t>0.044(2009)</t>
    <phoneticPr fontId="18"/>
  </si>
  <si>
    <t>21(2004)</t>
    <phoneticPr fontId="18"/>
  </si>
  <si>
    <t>1.6(2009)</t>
    <phoneticPr fontId="18"/>
  </si>
  <si>
    <t>&lt;0.044（全国 2009）</t>
    <phoneticPr fontId="18"/>
  </si>
  <si>
    <t>21（全国 2004）</t>
    <phoneticPr fontId="18"/>
  </si>
  <si>
    <t>1.6（全国 2009）</t>
    <phoneticPr fontId="18"/>
  </si>
  <si>
    <t>溶剤、塗料うすめ液、抗酸化剤、染料、顔料、医薬品及び工業薬品</t>
    <phoneticPr fontId="18"/>
  </si>
  <si>
    <t>23～342 （試験生物：コイ、試験期間10 週間、試験濃度：150 μg/L）、42～328 （試験生物：コイ、試験期間10 週間、試験濃度：15 μg/L）</t>
    <phoneticPr fontId="18"/>
  </si>
  <si>
    <t>BOD 0%、GC 0% （試験期間：2 週間、被験物質濃度：100 mg/L、活性汚泥濃度：30 mg/L）</t>
    <phoneticPr fontId="18"/>
  </si>
  <si>
    <t>OH ラジカルとの反応で半減期：1.1 時間～11 時間、オゾンとの反応で半減期：3.3～20 年、硝酸ラジカルとの反応で半減期：42 日</t>
    <phoneticPr fontId="18"/>
  </si>
  <si>
    <t>14（ラット）</t>
    <phoneticPr fontId="18"/>
  </si>
  <si>
    <t>奇形（マウス）</t>
    <rPh sb="0" eb="2">
      <t>キケイ</t>
    </rPh>
    <phoneticPr fontId="18"/>
  </si>
  <si>
    <t>LC50：24,000 mg/m3 (4hr)（ラット）</t>
    <phoneticPr fontId="18"/>
  </si>
  <si>
    <t>LD50：4,300-8,642 mg/kg（ラット）</t>
    <phoneticPr fontId="18"/>
  </si>
  <si>
    <t>50 mg/1,000g (25℃)、48.2 mg/L (25℃)</t>
    <phoneticPr fontId="18"/>
  </si>
  <si>
    <t>3.42</t>
  </si>
  <si>
    <t>4.92</t>
  </si>
  <si>
    <t>2.48 mmHg (=330 Pa) (25℃)、1.82 mmHg (=243 Pa) (20℃)</t>
    <phoneticPr fontId="18"/>
  </si>
  <si>
    <t>0.8615(25℃)、0.86(20℃)</t>
    <phoneticPr fontId="18"/>
  </si>
  <si>
    <t>164.7℃(760 mmHg)</t>
  </si>
  <si>
    <t>-44.69℃、-44.8℃、-52.7℃</t>
    <phoneticPr fontId="18"/>
  </si>
  <si>
    <t>C9H12</t>
  </si>
  <si>
    <t>1,3,5-trimethylbenzene</t>
  </si>
  <si>
    <t>1,3,5-トリメチルベンゼン</t>
  </si>
  <si>
    <t>108-67-8</t>
    <phoneticPr fontId="18"/>
  </si>
  <si>
    <t>38(2005)</t>
    <phoneticPr fontId="18"/>
  </si>
  <si>
    <t>11(2003)</t>
    <phoneticPr fontId="18"/>
  </si>
  <si>
    <t>33（2006）</t>
    <phoneticPr fontId="18"/>
  </si>
  <si>
    <t>4.1（東京都2006）</t>
    <phoneticPr fontId="18"/>
  </si>
  <si>
    <t>トリメリット酸、ビタミンE などの合成用、染料、顔料、医薬品の中間体、ピロメリット酸の原料</t>
    <phoneticPr fontId="18"/>
  </si>
  <si>
    <t>33～275 （試験生物：コイ、試験期間8 週間、試験濃度：0.2 mg/L）、(31)～207（試験生物：コイ、試験期間8 週間、試験濃度：0.02 mg/L）</t>
    <phoneticPr fontId="18"/>
  </si>
  <si>
    <t>BOD 8.7%、GC 0% （試験期間：4 週間、被験物質濃度：100 mg/L、活性汚泥濃度：30 mg/L）</t>
    <phoneticPr fontId="18"/>
  </si>
  <si>
    <t>OH ラジカルとの反応で半減期：2 時間～20 時間、オゾンとの反応で半減期：5.6～34、硝酸ラジカルとの反応で半減期：18 日</t>
    <phoneticPr fontId="18"/>
  </si>
  <si>
    <t>胎仔数減少（ラット）</t>
    <phoneticPr fontId="18"/>
  </si>
  <si>
    <t>区分2（中枢神経系、肺）</t>
  </si>
  <si>
    <t>LC50：18 mg/L(4h)（ラット）（ミスト）</t>
    <phoneticPr fontId="18"/>
  </si>
  <si>
    <t>LD50：5,000 mg/kg（ラット）</t>
    <phoneticPr fontId="18"/>
  </si>
  <si>
    <t>57 mg/1000g (25℃)、57 mg/L (25℃)、57 mg/L (20℃)</t>
    <phoneticPr fontId="18"/>
  </si>
  <si>
    <t>3.63、3.78、3.8</t>
    <phoneticPr fontId="18"/>
  </si>
  <si>
    <t>2.3mmHg(25℃)、2.1mmHg(25℃)</t>
    <phoneticPr fontId="18"/>
  </si>
  <si>
    <t>0.8758(20℃)、0.88(20℃)</t>
    <phoneticPr fontId="18"/>
  </si>
  <si>
    <t>169.38℃(760 mmHg)、169～171℃、168.89℃ (760 mmHg)、169℃</t>
  </si>
  <si>
    <t>-43.77℃、-43.78℃、-43.80℃、-57℃</t>
    <phoneticPr fontId="18"/>
  </si>
  <si>
    <t>1,2,4-trimethylbenzene</t>
  </si>
  <si>
    <t>1,2,4-トリメチルベンゼン</t>
    <phoneticPr fontId="18"/>
  </si>
  <si>
    <t>95-63-6</t>
    <phoneticPr fontId="18"/>
  </si>
  <si>
    <t>可塑剤、香料、溶剤、界面活性剤</t>
    <phoneticPr fontId="18"/>
  </si>
  <si>
    <t>3.9～8.1（設定濃度：100μg/L、試験期間：6 週間）、4.3～6.3（設定濃度：10μg/L、試験期間：6 週間）</t>
    <phoneticPr fontId="18"/>
  </si>
  <si>
    <t>BOD 4％、TOC 4％、GC 55％（試験期間：4 週間、被験物質濃度：100mg/L、活性汚泥濃度：30mg/L）</t>
    <phoneticPr fontId="18"/>
  </si>
  <si>
    <t>OH ラジカルとの反応で半減期：6.1～61 時間</t>
    <phoneticPr fontId="18"/>
  </si>
  <si>
    <t>胎仔減少、発育不良（ラット）</t>
    <rPh sb="0" eb="2">
      <t>タイシ</t>
    </rPh>
    <rPh sb="2" eb="4">
      <t>ゲンショウ</t>
    </rPh>
    <rPh sb="5" eb="7">
      <t>ハツイク</t>
    </rPh>
    <rPh sb="7" eb="9">
      <t>フリョウ</t>
    </rPh>
    <phoneticPr fontId="18"/>
  </si>
  <si>
    <t>肝・腎障害（ヒト）、腎障害（ラット）</t>
    <rPh sb="10" eb="13">
      <t>ジンショウガイ</t>
    </rPh>
    <phoneticPr fontId="18"/>
  </si>
  <si>
    <t>粘膜刺激、肝・腎障害</t>
    <rPh sb="0" eb="2">
      <t>ネンマク</t>
    </rPh>
    <rPh sb="2" eb="4">
      <t>シゲキ</t>
    </rPh>
    <rPh sb="5" eb="6">
      <t>カン</t>
    </rPh>
    <rPh sb="7" eb="8">
      <t>ジン</t>
    </rPh>
    <rPh sb="8" eb="10">
      <t>ショウガイ</t>
    </rPh>
    <phoneticPr fontId="18"/>
  </si>
  <si>
    <t>区分2（肝臓、腎臓）</t>
  </si>
  <si>
    <t>LD50：2,990 mg/kg（ウサギ）</t>
    <phoneticPr fontId="18"/>
  </si>
  <si>
    <t>LD50：2,980～6,400 mg/ kg（ラット）</t>
    <phoneticPr fontId="18"/>
  </si>
  <si>
    <t>450.1mg/L(20℃)、572mg/L(25℃、推定値)</t>
    <phoneticPr fontId="18"/>
  </si>
  <si>
    <t>3.11</t>
    <phoneticPr fontId="18"/>
  </si>
  <si>
    <t>0.300mmHg(20℃)</t>
    <phoneticPr fontId="18"/>
  </si>
  <si>
    <t>0.8236(25℃)</t>
    <phoneticPr fontId="18"/>
  </si>
  <si>
    <t>194℃</t>
  </si>
  <si>
    <t>3,5,5-trimethyl-1-hexanol</t>
  </si>
  <si>
    <t>3,5,5-トリメチル-1-ヘキサノール</t>
  </si>
  <si>
    <t>3452-97-9</t>
    <phoneticPr fontId="18"/>
  </si>
  <si>
    <t>0.01(2001)</t>
    <phoneticPr fontId="18"/>
  </si>
  <si>
    <t>0.000093(2004)</t>
    <phoneticPr fontId="18"/>
  </si>
  <si>
    <t>&lt;0.009（全国 1996）</t>
    <phoneticPr fontId="18"/>
  </si>
  <si>
    <t>0.049（全国 2005）</t>
    <phoneticPr fontId="18"/>
  </si>
  <si>
    <t>&lt;0.01（全国 2001）</t>
    <phoneticPr fontId="18"/>
  </si>
  <si>
    <t>0.000093（神奈川県、兵庫県、2004）</t>
    <phoneticPr fontId="18"/>
  </si>
  <si>
    <t>合成樹脂に添加する難燃剤、防腐剤、殺菌剤、防炎剤</t>
    <phoneticPr fontId="18"/>
  </si>
  <si>
    <t>513（試験生物：ゼブラダニオ）、83（試験生物：魚類(Petromyzon fluviatilis)、試験期間：32 日間）、20（試験生物：ブルーギル、試験期間：28 日間、試験濃度：92 μg/L、14C を用いた試験）</t>
    <phoneticPr fontId="18"/>
  </si>
  <si>
    <t>BOD 49%、HPLC 63%（試験期間：4 週間、被験物質濃度：100 mg/L、活性汚泥濃度：30 mg/L）</t>
    <phoneticPr fontId="18"/>
  </si>
  <si>
    <t>OH ラジカルとの反応で半減期：11～110 日</t>
    <phoneticPr fontId="18"/>
  </si>
  <si>
    <t>胎仔数減少（ラット）、胎盤を通過する（ヒト）</t>
    <rPh sb="3" eb="5">
      <t>ゲンショウ</t>
    </rPh>
    <rPh sb="11" eb="13">
      <t>タイバン</t>
    </rPh>
    <rPh sb="14" eb="16">
      <t>ツウカ</t>
    </rPh>
    <phoneticPr fontId="18"/>
  </si>
  <si>
    <t>肝・腎障害（ラット）、甲状腺障害の可能性（ヒト）</t>
    <rPh sb="0" eb="1">
      <t>カン</t>
    </rPh>
    <rPh sb="2" eb="3">
      <t>ジン</t>
    </rPh>
    <rPh sb="3" eb="5">
      <t>ショウガイ</t>
    </rPh>
    <rPh sb="11" eb="14">
      <t>コウジョウセン</t>
    </rPh>
    <rPh sb="14" eb="16">
      <t>ショウガイ</t>
    </rPh>
    <rPh sb="17" eb="20">
      <t>カノウセイ</t>
    </rPh>
    <phoneticPr fontId="18"/>
  </si>
  <si>
    <t>LC50：&gt; 1,630 mg/m3 (4hr)（ラット）</t>
    <phoneticPr fontId="18"/>
  </si>
  <si>
    <t>LD50：&gt;2,000mg/kg（ラット）</t>
    <phoneticPr fontId="18"/>
  </si>
  <si>
    <t>LD50：1,092mg/kg（ラット）</t>
    <phoneticPr fontId="18"/>
  </si>
  <si>
    <t>59 mg/L (25℃)</t>
    <phoneticPr fontId="18"/>
  </si>
  <si>
    <t>5.97</t>
    <phoneticPr fontId="18"/>
  </si>
  <si>
    <t>3.89(25℃)、4.13、4.0℃</t>
    <phoneticPr fontId="18"/>
  </si>
  <si>
    <t>13.53(気体、25℃)</t>
    <phoneticPr fontId="18"/>
  </si>
  <si>
    <t>2.55(20℃)</t>
    <phoneticPr fontId="18"/>
  </si>
  <si>
    <t>286℃(760 mmHg)、244℃、244℃(760 mmHg)、282~290℃</t>
  </si>
  <si>
    <t>95.5℃、94～96℃、96℃</t>
    <phoneticPr fontId="18"/>
  </si>
  <si>
    <t>C6H3Br3O</t>
    <phoneticPr fontId="18"/>
  </si>
  <si>
    <t>2,4,6-tribromophenol</t>
  </si>
  <si>
    <t>2,4,6-トリブロモフェノール</t>
  </si>
  <si>
    <t>118-79-6</t>
    <phoneticPr fontId="18"/>
  </si>
  <si>
    <t>0.05（全国1998）</t>
    <rPh sb="5" eb="7">
      <t>ゼンコク</t>
    </rPh>
    <phoneticPr fontId="18"/>
  </si>
  <si>
    <t>除草剤</t>
  </si>
  <si>
    <t>3,261(ファットヘッドミノー)、4,570(魚、種名は不明)、2,041～9,586(ブルーギル、0.0059ppm に暴露)</t>
    <phoneticPr fontId="18"/>
  </si>
  <si>
    <t>OH ラジカルとの反応で半減期は約16 時間、直接光分解では表層水での半減期22 分</t>
    <phoneticPr fontId="18"/>
  </si>
  <si>
    <t>砂壌土、ローム、埴壌土における半減期は、22～59 日(22℃）。土壌中におけるトリフルラリン1,000ppm の半減期は211 日と推定される。下水一次排水で培養したところ、初期濃度100μg/L の91%が分解。</t>
    <phoneticPr fontId="18"/>
  </si>
  <si>
    <t>砂壌土、埴壌土、ロームにおける半減期は、それぞれ189、202、116 日(22℃）。土壌中におけるトリフルラリン1,000ppm の半減期は405日、下水一次排水で培養したところ、初期濃度100μg/L の49%が分解。</t>
    <rPh sb="74" eb="75">
      <t>ニチ</t>
    </rPh>
    <phoneticPr fontId="18"/>
  </si>
  <si>
    <t>0.75（イヌ）</t>
    <phoneticPr fontId="18"/>
  </si>
  <si>
    <t>胎仔減少（ラット）、発育不良（ウサギ）</t>
    <rPh sb="2" eb="4">
      <t>ゲンショウ</t>
    </rPh>
    <rPh sb="10" eb="12">
      <t>ハツイク</t>
    </rPh>
    <rPh sb="12" eb="14">
      <t>フリョウ</t>
    </rPh>
    <phoneticPr fontId="18"/>
  </si>
  <si>
    <t>肝障害？（ラット、イヌ）</t>
    <rPh sb="0" eb="1">
      <t>カン</t>
    </rPh>
    <rPh sb="1" eb="3">
      <t>ショウガイ</t>
    </rPh>
    <phoneticPr fontId="18"/>
  </si>
  <si>
    <t>眼刺激、軽微</t>
    <rPh sb="0" eb="1">
      <t>メ</t>
    </rPh>
    <rPh sb="1" eb="3">
      <t>シゲキ</t>
    </rPh>
    <rPh sb="4" eb="6">
      <t>ケイビ</t>
    </rPh>
    <phoneticPr fontId="18"/>
  </si>
  <si>
    <t>LC50：＞2.8mg/L(4h)（ラット）</t>
    <phoneticPr fontId="18"/>
  </si>
  <si>
    <t>LD50：1,930 mg/kg（ラット）</t>
    <phoneticPr fontId="18"/>
  </si>
  <si>
    <t>240 mg/L（25℃）</t>
  </si>
  <si>
    <t>5.34</t>
  </si>
  <si>
    <t>13.71</t>
  </si>
  <si>
    <t>1.36(22℃)</t>
    <phoneticPr fontId="18"/>
  </si>
  <si>
    <t>139～140℃(4.2mmHg)</t>
  </si>
  <si>
    <t>46～47℃</t>
    <phoneticPr fontId="18"/>
  </si>
  <si>
    <t>C13H16F3N3O4</t>
  </si>
  <si>
    <t>α,α,α-trifluoro-2,6-dinitro-N,N-dipropyl-p-toluidine; trifluralin</t>
  </si>
  <si>
    <t>トリフルラリン（α,α,α-トリフルオロ-2,6-ジニトロ-N,N-ジプロピル-p-トルイジン）</t>
    <phoneticPr fontId="18"/>
  </si>
  <si>
    <t>1582-09-8</t>
    <phoneticPr fontId="18"/>
  </si>
  <si>
    <t>農薬原料，防錆剤，医薬・農薬・腐食防止剤原料</t>
    <phoneticPr fontId="18"/>
  </si>
  <si>
    <t>肺・神経障害（ラット）</t>
    <rPh sb="0" eb="1">
      <t>ハイ</t>
    </rPh>
    <rPh sb="2" eb="4">
      <t>シンケイ</t>
    </rPh>
    <rPh sb="4" eb="6">
      <t>ショウガイ</t>
    </rPh>
    <phoneticPr fontId="18"/>
  </si>
  <si>
    <t>区分2(中枢神経系)</t>
  </si>
  <si>
    <t>LC50：&lt;75 ppm(4hr)（ラット）（蒸気）</t>
    <rPh sb="23" eb="25">
      <t>ジョウキ</t>
    </rPh>
    <phoneticPr fontId="18"/>
  </si>
  <si>
    <t>LD50：250μL/kg（ウサギ）</t>
    <phoneticPr fontId="18"/>
  </si>
  <si>
    <t>0.3g/100ml (20℃)</t>
    <phoneticPr fontId="18"/>
  </si>
  <si>
    <t>1.52</t>
    <phoneticPr fontId="18"/>
  </si>
  <si>
    <t>40～93Pa (20℃)、 0.0934 mm Hg (25℃)</t>
    <phoneticPr fontId="18"/>
  </si>
  <si>
    <t>0.78</t>
    <phoneticPr fontId="18"/>
  </si>
  <si>
    <t>216～217℃</t>
  </si>
  <si>
    <t>－70℃</t>
    <phoneticPr fontId="18"/>
  </si>
  <si>
    <t>(CH3CH2CH2CH2)3N</t>
    <phoneticPr fontId="18"/>
  </si>
  <si>
    <t>tributylamine</t>
  </si>
  <si>
    <t>トリブタン-1-イルアミン （トリ‐ｎ‐ブチルアミン）</t>
    <phoneticPr fontId="18"/>
  </si>
  <si>
    <t>102-82-9</t>
    <phoneticPr fontId="18"/>
  </si>
  <si>
    <t>0.01（ヒト）</t>
    <phoneticPr fontId="18"/>
  </si>
  <si>
    <t>精子異常（ヒト、ラット）</t>
    <rPh sb="0" eb="2">
      <t>セイシ</t>
    </rPh>
    <rPh sb="2" eb="4">
      <t>イジョウ</t>
    </rPh>
    <phoneticPr fontId="18"/>
  </si>
  <si>
    <t>造血障害、遺伝子変異（ヒト）、骨髄・肺障害（ラット）</t>
    <rPh sb="0" eb="2">
      <t>ゾウケツ</t>
    </rPh>
    <rPh sb="2" eb="4">
      <t>ショウガイ</t>
    </rPh>
    <rPh sb="5" eb="8">
      <t>イデンシ</t>
    </rPh>
    <rPh sb="8" eb="10">
      <t>ヘンイ</t>
    </rPh>
    <rPh sb="15" eb="17">
      <t>コツズイ</t>
    </rPh>
    <rPh sb="18" eb="19">
      <t>ハイ</t>
    </rPh>
    <rPh sb="19" eb="21">
      <t>ショウガイ</t>
    </rPh>
    <phoneticPr fontId="18"/>
  </si>
  <si>
    <t>刺激、神経・肺・腎・肝障害</t>
    <rPh sb="0" eb="2">
      <t>シゲキ</t>
    </rPh>
    <rPh sb="3" eb="5">
      <t>シンケイ</t>
    </rPh>
    <rPh sb="6" eb="7">
      <t>ハイ</t>
    </rPh>
    <rPh sb="8" eb="9">
      <t>ジン</t>
    </rPh>
    <rPh sb="10" eb="11">
      <t>カン</t>
    </rPh>
    <rPh sb="11" eb="13">
      <t>ショウガイ</t>
    </rPh>
    <phoneticPr fontId="18"/>
  </si>
  <si>
    <t>区分1（造血系）、区分2（全身毒性）</t>
  </si>
  <si>
    <t>区分1（造血系、呼吸器）</t>
  </si>
  <si>
    <t>LC50：0.65 mg/L(4h)（ラット）（粉じん）</t>
    <rPh sb="24" eb="25">
      <t>フン</t>
    </rPh>
    <phoneticPr fontId="18"/>
  </si>
  <si>
    <t>LD50：188 mg/kg（ラット）</t>
    <phoneticPr fontId="18"/>
  </si>
  <si>
    <t>9 g/L（25℃）</t>
  </si>
  <si>
    <t>－0.8</t>
  </si>
  <si>
    <t>12.2</t>
  </si>
  <si>
    <t>7.2 mPa（20℃）</t>
  </si>
  <si>
    <t>1.57 to 1.63</t>
    <phoneticPr fontId="18"/>
  </si>
  <si>
    <t>326-515℃</t>
    <phoneticPr fontId="18"/>
  </si>
  <si>
    <t>95℃</t>
  </si>
  <si>
    <t>C12H15N3O6</t>
  </si>
  <si>
    <t>1,3,5-tris(2,3-epoxypropyl)-1,3,5-triazine-2,4,6(1H,3H,5H)-trione</t>
  </si>
  <si>
    <t>1,3,5-トリス(2,3-エポキシプロピル)-1,3,5-トリアジン-2,4,6(1H,3H,5H)-トリオン</t>
    <phoneticPr fontId="18"/>
  </si>
  <si>
    <t>3巻、USEPA</t>
    <rPh sb="1" eb="2">
      <t>カン</t>
    </rPh>
    <phoneticPr fontId="18"/>
  </si>
  <si>
    <t>2451-62-9</t>
    <phoneticPr fontId="18"/>
  </si>
  <si>
    <t>&lt;0.01(2000)</t>
    <phoneticPr fontId="18"/>
  </si>
  <si>
    <t>&lt;0.05(2007)</t>
    <phoneticPr fontId="18"/>
  </si>
  <si>
    <t>&lt;0.001(全国2002)</t>
    <phoneticPr fontId="18"/>
  </si>
  <si>
    <t>&lt;0.01(全国2000)</t>
    <phoneticPr fontId="18"/>
  </si>
  <si>
    <t>&lt;0.05(大阪府2007)</t>
    <phoneticPr fontId="18"/>
  </si>
  <si>
    <t>0.0011(全国1999)</t>
    <phoneticPr fontId="18"/>
  </si>
  <si>
    <t>染料・顔料中間物、トランス油、潤滑剤</t>
    <phoneticPr fontId="18"/>
  </si>
  <si>
    <t>630 ～32,000 （幾何平均値により集計）</t>
    <phoneticPr fontId="18"/>
  </si>
  <si>
    <t>620～1620※（試験生物：コイ、試験期間：6 週間、試験濃度：100 μg/L）、150～1700※（試験生物：コイ、試験期間：6 週間、試験濃度：10 μg/L）（備考 ※：本試験については、1,2,3-、1,2,4-、1,3,5-各トリクロロベンゼンの1：2：1 の混合物を用い、濃縮倍率は各異性体ごとに求めた）</t>
    <phoneticPr fontId="18"/>
  </si>
  <si>
    <t>BOD 0%、 GC 0%（試験期間：2 週間、被験物質濃度：100mg/L、活性汚泥濃度：30mg/L）</t>
    <phoneticPr fontId="18"/>
  </si>
  <si>
    <t>OH ラジカルとの反応で半減期：7.9 日～79日</t>
    <rPh sb="24" eb="25">
      <t>ニチ</t>
    </rPh>
    <phoneticPr fontId="18"/>
  </si>
  <si>
    <t>嫌気的下水汚泥を用いた37℃、2 週間の試験において脱塩素化しなかった</t>
    <phoneticPr fontId="18"/>
  </si>
  <si>
    <t>1.7（ラット）</t>
    <phoneticPr fontId="18"/>
  </si>
  <si>
    <t>0.76（ラット）</t>
    <phoneticPr fontId="18"/>
  </si>
  <si>
    <t>詳細不明（ヒト）</t>
    <rPh sb="0" eb="2">
      <t>ショウサイ</t>
    </rPh>
    <rPh sb="2" eb="4">
      <t>フメイ</t>
    </rPh>
    <phoneticPr fontId="18"/>
  </si>
  <si>
    <t>区分2（肝臓、腎臓、甲状腺、鼻腔）</t>
  </si>
  <si>
    <t>LC： &gt;9,300 mg/m3 (1hr)（ラット）</t>
    <phoneticPr fontId="18"/>
  </si>
  <si>
    <t>LD50：800 mg/kg（ラット）</t>
    <phoneticPr fontId="18"/>
  </si>
  <si>
    <t>8 mg/1000g (25℃)、6.01 mg/L (25℃)、5.8 mg/L (20℃)</t>
    <phoneticPr fontId="18"/>
  </si>
  <si>
    <t>4.15</t>
    <phoneticPr fontId="18"/>
  </si>
  <si>
    <t>0.528 mmHg(25℃、外挿値)</t>
    <phoneticPr fontId="18"/>
  </si>
  <si>
    <t>1.3865 (64℃)</t>
    <phoneticPr fontId="18"/>
  </si>
  <si>
    <t>208℃(760 mmHg)、208.4℃、208.4℃(760 mmHg)、208.5℃</t>
  </si>
  <si>
    <t>62.8℃、63.4℃、64℃</t>
    <phoneticPr fontId="18"/>
  </si>
  <si>
    <t>C6H3Cl3</t>
  </si>
  <si>
    <t>1,3,5-Trichlorobenzene</t>
    <phoneticPr fontId="18"/>
  </si>
  <si>
    <t>1,3,5-トリクロロベンゼン</t>
    <phoneticPr fontId="18"/>
  </si>
  <si>
    <t>108-70-3</t>
    <phoneticPr fontId="18"/>
  </si>
  <si>
    <t>3(2005)</t>
    <phoneticPr fontId="18"/>
  </si>
  <si>
    <t>0.0011(2007)</t>
    <phoneticPr fontId="18"/>
  </si>
  <si>
    <t>&lt;0.03（全国2005）</t>
    <phoneticPr fontId="18"/>
  </si>
  <si>
    <t>3（全国2005）</t>
    <phoneticPr fontId="18"/>
  </si>
  <si>
    <t>&lt;0.01（全国2006）</t>
    <phoneticPr fontId="18"/>
  </si>
  <si>
    <t>0.0011（全国2007）</t>
    <phoneticPr fontId="18"/>
  </si>
  <si>
    <t>2,500～63,000 （幾何平均値により集計：8,400）</t>
    <phoneticPr fontId="18"/>
  </si>
  <si>
    <t>350～980（試験生物：コイ、試験期間：6 週間、試験濃度(1,2,3-体の濃度):25 μg/L、本試験については、1,2,3-、1,2,4-、1,3,5-各トリクロロベンゼンの1：2：1 の混合物を用い、濃縮倍率は各異性体ごとに求めた）、130～1200（試験生物：コイ、試験期間：6 週間、試験濃度(1,2,3-体の濃度)：2.5 μg/L）</t>
    <phoneticPr fontId="18"/>
  </si>
  <si>
    <t>BOD 0%、 GC 0%（試験期間：2 週間、被験物質濃度：100 mg/L、活性汚泥濃度：30 mg/L）(トリクロロベンゼンとして)</t>
    <phoneticPr fontId="18"/>
  </si>
  <si>
    <t>OH ラジカルとの反応で半減期：19 日～190 日</t>
    <phoneticPr fontId="18"/>
  </si>
  <si>
    <t>0.77（ラット）</t>
    <phoneticPr fontId="18"/>
  </si>
  <si>
    <t>区分2（肝臓、甲状腺）</t>
  </si>
  <si>
    <t>区分2（消化器系）、区分3（気道刺激性）</t>
  </si>
  <si>
    <t>LD50：1,830 mg/kg（ラット）</t>
    <phoneticPr fontId="18"/>
  </si>
  <si>
    <t>21 mg/1000g (25℃)、18 mg/L (25℃)、12 mg/L (22℃)</t>
    <phoneticPr fontId="18"/>
  </si>
  <si>
    <t>4.04、4.05、4.11、4.20、4.14</t>
    <phoneticPr fontId="18"/>
  </si>
  <si>
    <t>7.42</t>
  </si>
  <si>
    <t>0.21mmHg(25℃)、0.3mmHg(20℃)</t>
    <phoneticPr fontId="18"/>
  </si>
  <si>
    <t>1.4533(25℃)</t>
    <phoneticPr fontId="18"/>
  </si>
  <si>
    <t>218.5℃(760 mmHg)、221℃、221℃ (760 mmHg)、219℃</t>
  </si>
  <si>
    <t>51.3℃、52.6℃、52℃</t>
    <phoneticPr fontId="18"/>
  </si>
  <si>
    <t>1,2,3-Trichlorobenzene</t>
    <phoneticPr fontId="18"/>
  </si>
  <si>
    <t>1,2,3-トリクロロベンゼン</t>
  </si>
  <si>
    <t>87-61-6</t>
    <phoneticPr fontId="18"/>
  </si>
  <si>
    <t>0.28(2008)</t>
    <phoneticPr fontId="18"/>
  </si>
  <si>
    <t>&lt;0.01（全国 2000）</t>
    <phoneticPr fontId="18"/>
  </si>
  <si>
    <t>&lt;0.01（全国2000）</t>
    <phoneticPr fontId="18"/>
  </si>
  <si>
    <t>&lt;0.05（大阪府 2007）</t>
    <phoneticPr fontId="18"/>
  </si>
  <si>
    <t>0.00001（全国 2007）</t>
    <phoneticPr fontId="18"/>
  </si>
  <si>
    <t>970～2,300（幾何平均値)により集計：1,400）</t>
    <phoneticPr fontId="18"/>
  </si>
  <si>
    <t>420～1140(試験生物：コイ、試験期間：6 週間、試験濃度(1,2,4-体の濃度):50 μg/L)、120～1320(試験生物：コイ、試験期間：6 週間、試験濃度(1,2,4-体の濃度)：5 μg/L)</t>
    <phoneticPr fontId="18"/>
  </si>
  <si>
    <t>BOD 0%、GC 0%（試験期間：2 週間、被験物質濃度：100 mg/L、活性汚泥濃度：30 mg/L）</t>
    <phoneticPr fontId="18"/>
  </si>
  <si>
    <t>OH ラジカルとの反応で半減期：10～100 日</t>
    <phoneticPr fontId="18"/>
  </si>
  <si>
    <t>5.5（ラット）</t>
    <phoneticPr fontId="18"/>
  </si>
  <si>
    <t>肝障害（軽微、ラット）、血液障害？（ヒト）</t>
    <rPh sb="0" eb="1">
      <t>カン</t>
    </rPh>
    <rPh sb="1" eb="3">
      <t>ショウガイ</t>
    </rPh>
    <rPh sb="4" eb="6">
      <t>ケイビ</t>
    </rPh>
    <rPh sb="12" eb="14">
      <t>ケツエキ</t>
    </rPh>
    <rPh sb="14" eb="16">
      <t>ショウガイ</t>
    </rPh>
    <phoneticPr fontId="18"/>
  </si>
  <si>
    <t>眼・粘膜刺激、胃腸障害</t>
    <rPh sb="0" eb="1">
      <t>メ</t>
    </rPh>
    <rPh sb="2" eb="4">
      <t>ネンマク</t>
    </rPh>
    <rPh sb="4" eb="6">
      <t>シゲキ</t>
    </rPh>
    <rPh sb="7" eb="9">
      <t>イチョウ</t>
    </rPh>
    <rPh sb="9" eb="11">
      <t>ショウガイ</t>
    </rPh>
    <phoneticPr fontId="18"/>
  </si>
  <si>
    <t>区分2（肝臓、腎臓、甲状腺、血液系）</t>
  </si>
  <si>
    <t>LC50：&gt;17.7 mg/L(4h)（ラット）（ミスト）</t>
    <phoneticPr fontId="18"/>
  </si>
  <si>
    <t>LD50：約5,000 mg/kg（ウサギ）</t>
    <phoneticPr fontId="18"/>
  </si>
  <si>
    <t>LD50：756 mg/kg（ラット）</t>
    <phoneticPr fontId="18"/>
  </si>
  <si>
    <t>40 mg/1000g (25℃)、49 mg/L (25℃)、19 mg/L (22℃)、36 mg/L (20℃)</t>
    <phoneticPr fontId="18"/>
  </si>
  <si>
    <t>半減期：3.4 年（25℃、pH=7）</t>
  </si>
  <si>
    <t>3.98、4.02、3.97、4.0、4.23、4.52</t>
    <phoneticPr fontId="18"/>
  </si>
  <si>
    <t>0.43mmHg(25℃)、0.29 mmHg(25℃)、0.342mmHg(25℃)、0.27mmHg(20℃)</t>
    <phoneticPr fontId="18"/>
  </si>
  <si>
    <t>1.459(25℃)</t>
    <phoneticPr fontId="18"/>
  </si>
  <si>
    <t>213.5℃(760 mmHg)、213℃、213℃(760 mmHg)</t>
  </si>
  <si>
    <t>16.92℃、17℃</t>
    <phoneticPr fontId="18"/>
  </si>
  <si>
    <t>trichlorobenzene</t>
  </si>
  <si>
    <t>1,2,4-トリクロロベンゼン</t>
    <phoneticPr fontId="18"/>
  </si>
  <si>
    <t>120-82-1</t>
    <phoneticPr fontId="18"/>
  </si>
  <si>
    <t>0.03(1999)</t>
    <phoneticPr fontId="18"/>
  </si>
  <si>
    <t>0.059(2009)</t>
    <phoneticPr fontId="18"/>
  </si>
  <si>
    <t>0.01（全国 1999）</t>
    <phoneticPr fontId="18"/>
  </si>
  <si>
    <t>0.03（全国 1999）</t>
    <phoneticPr fontId="18"/>
  </si>
  <si>
    <t>&lt;0.01（全国 1999）</t>
    <phoneticPr fontId="18"/>
  </si>
  <si>
    <t>0.059（全国 2009）</t>
    <phoneticPr fontId="18"/>
  </si>
  <si>
    <t>殺虫剤の合成中間体、ポリマー製造の架橋剤、エピクロロヒドリンは農薬</t>
    <phoneticPr fontId="18"/>
  </si>
  <si>
    <t>77～95 、78～95</t>
    <phoneticPr fontId="18"/>
  </si>
  <si>
    <t>5.4～12 （試験生物：コイ、試験期間8 週間、試験濃度：0.2 mg/L）、5.3～13 （試験生物：コイ、試験期間8 週間、試験濃度：0.02 mg/L）</t>
    <phoneticPr fontId="18"/>
  </si>
  <si>
    <t>BOD 0%、GC 8%、TOC 0%（試験期間：4 週間、被験物質濃度：100 mg/L、活性汚泥濃度：30 mg/L）</t>
    <phoneticPr fontId="18"/>
  </si>
  <si>
    <t>OH ラジカルとの反応で15 日～150 日</t>
    <phoneticPr fontId="18"/>
  </si>
  <si>
    <t>妊孕性低下（マウス）</t>
    <rPh sb="0" eb="1">
      <t>ニン</t>
    </rPh>
    <rPh sb="1" eb="2">
      <t>ハラ</t>
    </rPh>
    <rPh sb="2" eb="3">
      <t>セイ</t>
    </rPh>
    <rPh sb="3" eb="5">
      <t>テイカ</t>
    </rPh>
    <phoneticPr fontId="18"/>
  </si>
  <si>
    <t>肝障害、組織変性</t>
    <rPh sb="0" eb="1">
      <t>カン</t>
    </rPh>
    <rPh sb="1" eb="3">
      <t>ショウガイ</t>
    </rPh>
    <rPh sb="4" eb="6">
      <t>ソシキ</t>
    </rPh>
    <rPh sb="6" eb="8">
      <t>ヘンセイ</t>
    </rPh>
    <phoneticPr fontId="18"/>
  </si>
  <si>
    <t>区分1 (呼吸器、肝臓、血液系、膵臓、腎臓)、区分2 (心臓)</t>
  </si>
  <si>
    <t>区分1 (神経系、副腎)、区分3 (気道刺激性)</t>
  </si>
  <si>
    <t>LC50：約3,000 mg/m3(4h)（ラット）（蒸気）</t>
    <rPh sb="27" eb="29">
      <t>ジョウキ</t>
    </rPh>
    <phoneticPr fontId="18"/>
  </si>
  <si>
    <t>LD50：880-900 mg/kg （ウサギ）</t>
    <phoneticPr fontId="18"/>
  </si>
  <si>
    <t>LDLo：200 mg/kg（イヌ）</t>
    <phoneticPr fontId="18"/>
  </si>
  <si>
    <t>0.492 (25℃)</t>
  </si>
  <si>
    <t>半減期 : 44 年</t>
    <phoneticPr fontId="18"/>
  </si>
  <si>
    <t>2.63、2.27</t>
    <phoneticPr fontId="18"/>
  </si>
  <si>
    <t>3.69 mmHg(25℃)、2 mmHg(20℃)、4 mmHg(30℃)</t>
    <phoneticPr fontId="18"/>
  </si>
  <si>
    <t>1.3889(20℃)</t>
    <phoneticPr fontId="18"/>
  </si>
  <si>
    <t>158℃ (760 mmHg)、156.85℃ (760 mmHg)、156℃</t>
  </si>
  <si>
    <t>-13.8℃、-14.7℃、-14℃</t>
    <phoneticPr fontId="18"/>
  </si>
  <si>
    <t>C3H5Cl3</t>
  </si>
  <si>
    <t>1,2,3-trichloropropane</t>
  </si>
  <si>
    <t>1,2,3-トリクロロプロパン</t>
  </si>
  <si>
    <t>96-18-4</t>
    <phoneticPr fontId="18"/>
  </si>
  <si>
    <t>57（イヌ）</t>
    <phoneticPr fontId="18"/>
  </si>
  <si>
    <t>1.4（ラット）</t>
    <phoneticPr fontId="18"/>
  </si>
  <si>
    <t>発育不良（ウサギ）</t>
    <rPh sb="0" eb="2">
      <t>ハツイク</t>
    </rPh>
    <rPh sb="2" eb="4">
      <t>フリョウ</t>
    </rPh>
    <phoneticPr fontId="18"/>
  </si>
  <si>
    <t>炎症（ラット、モルモット、イヌ、サル）</t>
    <rPh sb="0" eb="2">
      <t>エンショウ</t>
    </rPh>
    <phoneticPr fontId="18"/>
  </si>
  <si>
    <t>神経障害、心毒性</t>
    <rPh sb="0" eb="2">
      <t>シンケイ</t>
    </rPh>
    <rPh sb="2" eb="4">
      <t>ショウガイ</t>
    </rPh>
    <rPh sb="5" eb="6">
      <t>シン</t>
    </rPh>
    <rPh sb="6" eb="8">
      <t>ドクセイ</t>
    </rPh>
    <phoneticPr fontId="18"/>
  </si>
  <si>
    <t>区分1（心臓）、区分3（麻酔作用、気道刺激性）</t>
  </si>
  <si>
    <t>LC50：130,000 ppm (730,600 mg/m3) (15 min)（ラット）</t>
    <phoneticPr fontId="18"/>
  </si>
  <si>
    <t>LD：3725mg/kg（ラット）</t>
    <phoneticPr fontId="18"/>
  </si>
  <si>
    <t>2.53</t>
  </si>
  <si>
    <t>5.62（25℃）</t>
    <phoneticPr fontId="18"/>
  </si>
  <si>
    <t>23.7℃（760 mmHg）</t>
  </si>
  <si>
    <t>－111℃</t>
    <phoneticPr fontId="18"/>
  </si>
  <si>
    <t>CCl3F</t>
  </si>
  <si>
    <t>trichlorofluoromethane; CFC-11</t>
  </si>
  <si>
    <t>トリクロロフルオロメタン（別名ＣＦＣ-11）</t>
    <phoneticPr fontId="18"/>
  </si>
  <si>
    <t>75-69-4</t>
    <phoneticPr fontId="18"/>
  </si>
  <si>
    <t>0.0011+0.0039</t>
  </si>
  <si>
    <t>0.027(2012)</t>
    <phoneticPr fontId="18"/>
  </si>
  <si>
    <t>0.013(2013)</t>
    <phoneticPr fontId="18"/>
  </si>
  <si>
    <t>0.004（全国 2012）</t>
    <phoneticPr fontId="18"/>
  </si>
  <si>
    <t>0.027（全国 2012）</t>
    <phoneticPr fontId="18"/>
  </si>
  <si>
    <t>0.2（東京都 1998）</t>
    <phoneticPr fontId="18"/>
  </si>
  <si>
    <t>&lt;0.013（全国 2013）</t>
    <phoneticPr fontId="18"/>
  </si>
  <si>
    <t>染料、殺菌剤の原料、木材防腐剤、殺菌</t>
    <phoneticPr fontId="18"/>
  </si>
  <si>
    <t>250～310（魚類(Golden orfe)）</t>
    <phoneticPr fontId="18"/>
  </si>
  <si>
    <t>BOD 82.5%、GC 89.3%、TOC 84.8%（試験期間：2 週間、被験物質濃度：100 mg/L、活性汚泥濃度：30 mg/L）</t>
    <phoneticPr fontId="18"/>
  </si>
  <si>
    <t>OH ラジカルとの反応で半減期：8.8～88 日</t>
    <phoneticPr fontId="18"/>
  </si>
  <si>
    <t>消化汚泥により13 日間で4-クロロフェノールへ分解</t>
    <phoneticPr fontId="18"/>
  </si>
  <si>
    <t>0.030 mg/kg/day（ラット）</t>
    <phoneticPr fontId="18"/>
  </si>
  <si>
    <t>肺線維症？（ヒト）</t>
    <rPh sb="0" eb="1">
      <t>ハイ</t>
    </rPh>
    <rPh sb="1" eb="3">
      <t>センイ</t>
    </rPh>
    <rPh sb="3" eb="4">
      <t>ショウ</t>
    </rPh>
    <phoneticPr fontId="18"/>
  </si>
  <si>
    <t>LD50：820 mg/kg(ラット)</t>
    <phoneticPr fontId="18"/>
  </si>
  <si>
    <t>690 mg/1000g (25℃)、800 mg/L (25℃)</t>
    <phoneticPr fontId="18"/>
  </si>
  <si>
    <t>0.024(＝3.2 Pa) (25℃)</t>
    <phoneticPr fontId="18"/>
  </si>
  <si>
    <t>1.4901(75℃)</t>
    <phoneticPr fontId="18"/>
  </si>
  <si>
    <t>249℃ (760 mmHg)、246℃ (760 mmHg)、244.5℃</t>
  </si>
  <si>
    <t>69.5℃、69℃、68℃</t>
    <phoneticPr fontId="18"/>
  </si>
  <si>
    <t>C6H3Cl3O</t>
  </si>
  <si>
    <t>2,4,6-trichlorophenol</t>
  </si>
  <si>
    <t>2,4,6-トリクロロフェノール</t>
  </si>
  <si>
    <t>88-06-2</t>
    <phoneticPr fontId="18"/>
  </si>
  <si>
    <t>胎仔減少、発育不良（ラット）</t>
    <rPh sb="2" eb="4">
      <t>ゲンショウ</t>
    </rPh>
    <rPh sb="5" eb="7">
      <t>ハツイク</t>
    </rPh>
    <rPh sb="7" eb="9">
      <t>フリョウ</t>
    </rPh>
    <phoneticPr fontId="18"/>
  </si>
  <si>
    <t>腎障害（ラット）、肝障害（イヌ）</t>
    <rPh sb="0" eb="3">
      <t>ジンショウガイ</t>
    </rPh>
    <rPh sb="9" eb="10">
      <t>カン</t>
    </rPh>
    <rPh sb="10" eb="12">
      <t>ショウガイ</t>
    </rPh>
    <phoneticPr fontId="18"/>
  </si>
  <si>
    <t>LC50：＞5.43mg/L(4h)（ラット）（粉じん）</t>
    <rPh sb="24" eb="25">
      <t>フン</t>
    </rPh>
    <phoneticPr fontId="18"/>
  </si>
  <si>
    <t>LD50：LD50＞3980mg/kg（ラット）</t>
    <phoneticPr fontId="18"/>
  </si>
  <si>
    <t>LD50：310 mg/kg（モルモット）</t>
    <phoneticPr fontId="18"/>
  </si>
  <si>
    <t>2.93</t>
    <phoneticPr fontId="18"/>
  </si>
  <si>
    <t>10.49（25℃）</t>
    <phoneticPr fontId="18"/>
  </si>
  <si>
    <t>1.85(21℃)</t>
    <phoneticPr fontId="18"/>
  </si>
  <si>
    <t>290℃</t>
  </si>
  <si>
    <t>150.5℃</t>
  </si>
  <si>
    <t>C7H4Cl3NO3</t>
  </si>
  <si>
    <t>(3,5,6-trichloro-2-pyridyl)oxyacetic acid; triclopyr</t>
  </si>
  <si>
    <t>(3,5,6-トリクロロ-2-ピリジル)オキシ酢酸（別名トリクロピル）</t>
    <phoneticPr fontId="18"/>
  </si>
  <si>
    <t>8巻、HSDB</t>
    <rPh sb="1" eb="2">
      <t>カン</t>
    </rPh>
    <phoneticPr fontId="18"/>
  </si>
  <si>
    <t>55335-06-3</t>
    <phoneticPr fontId="18"/>
  </si>
  <si>
    <t>2(2005)</t>
    <phoneticPr fontId="18"/>
  </si>
  <si>
    <t>0.22(2003)</t>
    <phoneticPr fontId="18"/>
  </si>
  <si>
    <t>&lt;0.03（北海道2005）</t>
    <phoneticPr fontId="18"/>
  </si>
  <si>
    <t>&lt;0.5（大阪府2007）</t>
    <phoneticPr fontId="18"/>
  </si>
  <si>
    <t>&lt;0.22（全国2003）</t>
    <phoneticPr fontId="18"/>
  </si>
  <si>
    <t>土壌の殺虫・殺菌及、除草剤、くん蒸剤</t>
    <rPh sb="12" eb="13">
      <t>ザイ</t>
    </rPh>
    <phoneticPr fontId="18"/>
  </si>
  <si>
    <t>BOD 0%、TOC 0%、GC 4% （試験期間：4 週間、被験物質濃度：100 mg/L、活性汚泥濃度：30 mg/L）</t>
    <phoneticPr fontId="18"/>
  </si>
  <si>
    <t>OH ラジカルとの反応で半減期：0.11～1.1 年</t>
    <phoneticPr fontId="18"/>
  </si>
  <si>
    <t>肺障害（ラット）</t>
    <rPh sb="0" eb="1">
      <t>ハイ</t>
    </rPh>
    <rPh sb="1" eb="3">
      <t>ショウガイ</t>
    </rPh>
    <phoneticPr fontId="18"/>
  </si>
  <si>
    <t>粘膜刺激、呼吸障害</t>
    <rPh sb="0" eb="2">
      <t>ネンマク</t>
    </rPh>
    <rPh sb="2" eb="4">
      <t>シゲキ</t>
    </rPh>
    <rPh sb="5" eb="7">
      <t>コキュウ</t>
    </rPh>
    <rPh sb="7" eb="9">
      <t>ショウガイ</t>
    </rPh>
    <phoneticPr fontId="18"/>
  </si>
  <si>
    <t>区分1 （呼吸器、血液系）</t>
  </si>
  <si>
    <t>LCLo：2,000 mg/m3 (10min)（ヒト）</t>
    <phoneticPr fontId="18"/>
  </si>
  <si>
    <t>2.09</t>
  </si>
  <si>
    <t>6.72</t>
  </si>
  <si>
    <t>23.9 mmHg (=3.18×103 Pa) (25℃)、23.8 mmHg (=3.17×103 Pa) (25℃)、16.9 mmHg (=2.25×103 Pa) (20℃)</t>
    <phoneticPr fontId="18"/>
  </si>
  <si>
    <t>1.6558(20℃)</t>
    <phoneticPr fontId="18"/>
  </si>
  <si>
    <t>112℃、112℃(757 mmHg)</t>
  </si>
  <si>
    <t>-64℃</t>
  </si>
  <si>
    <t>CCl3NO2</t>
    <phoneticPr fontId="18"/>
  </si>
  <si>
    <t>trichloronitromethane; chloropicrin</t>
  </si>
  <si>
    <t>トリクロロニトロメタン（クロロピクリン）</t>
    <phoneticPr fontId="18"/>
  </si>
  <si>
    <t>76-06-2</t>
    <phoneticPr fontId="18"/>
  </si>
  <si>
    <t>麻酔作用、不整脈（ヒト）</t>
    <rPh sb="0" eb="2">
      <t>マスイ</t>
    </rPh>
    <rPh sb="2" eb="4">
      <t>サヨウ</t>
    </rPh>
    <rPh sb="5" eb="8">
      <t>フセイミャク</t>
    </rPh>
    <phoneticPr fontId="18"/>
  </si>
  <si>
    <t>区分1 （中枢神経系、肝臓）</t>
  </si>
  <si>
    <t>区分1 （心血管系）、区分3 （気道刺激性、麻酔作用）</t>
  </si>
  <si>
    <t>LC50：52,500 ppm(4hr) （ラット）（蒸気）</t>
    <rPh sb="27" eb="29">
      <t>ジョウキ</t>
    </rPh>
    <phoneticPr fontId="18"/>
  </si>
  <si>
    <t>LD50：11,000 mg/kg（ウサギ）</t>
    <phoneticPr fontId="18"/>
  </si>
  <si>
    <t>LD50：43,000 mg/kg（ラット）</t>
    <phoneticPr fontId="18"/>
  </si>
  <si>
    <t>0.17g/L (25℃)</t>
    <phoneticPr fontId="18"/>
  </si>
  <si>
    <t>3.30</t>
    <phoneticPr fontId="18"/>
  </si>
  <si>
    <t>36kPa (20℃)</t>
    <phoneticPr fontId="18"/>
  </si>
  <si>
    <t>1.56</t>
    <phoneticPr fontId="18"/>
  </si>
  <si>
    <t>47.7℃</t>
  </si>
  <si>
    <t>C2Cl3F3</t>
    <phoneticPr fontId="18"/>
  </si>
  <si>
    <t>trichlorotrifluoroethane; CFC-113</t>
  </si>
  <si>
    <t>1,1,2-トリクロロ-1,2,2-トリフルオロエタン（ＣＦＣ-113）</t>
    <phoneticPr fontId="18"/>
  </si>
  <si>
    <t>76-13-1</t>
    <phoneticPr fontId="18"/>
  </si>
  <si>
    <t>0.0045（ラット）</t>
    <phoneticPr fontId="18"/>
  </si>
  <si>
    <t>粘膜変性、臓器変性（ラット）</t>
    <rPh sb="0" eb="2">
      <t>ネンマク</t>
    </rPh>
    <rPh sb="2" eb="4">
      <t>ヘンセイ</t>
    </rPh>
    <rPh sb="5" eb="7">
      <t>ゾウキ</t>
    </rPh>
    <rPh sb="7" eb="9">
      <t>ヘンセイ</t>
    </rPh>
    <phoneticPr fontId="18"/>
  </si>
  <si>
    <t>粘膜刺激、肺障害</t>
    <rPh sb="0" eb="2">
      <t>ネンマク</t>
    </rPh>
    <rPh sb="2" eb="4">
      <t>シゲキ</t>
    </rPh>
    <rPh sb="5" eb="6">
      <t>ハイ</t>
    </rPh>
    <rPh sb="6" eb="8">
      <t>ショウガイ</t>
    </rPh>
    <phoneticPr fontId="18"/>
  </si>
  <si>
    <t>区分1（呼吸器、肝臓、脾臓、血液系、腎臓、心臓）</t>
  </si>
  <si>
    <t>区分1（呼吸器、神経系）、区分3（麻酔作用）</t>
  </si>
  <si>
    <t>LC50：0.0911mg/L（ラット）（粉じん）</t>
    <rPh sb="21" eb="22">
      <t>フン</t>
    </rPh>
    <phoneticPr fontId="18"/>
  </si>
  <si>
    <t>LD50：5,000mg/kg（ラット）</t>
    <phoneticPr fontId="18"/>
  </si>
  <si>
    <t>LD50：485 mg/kg（ラット）</t>
    <phoneticPr fontId="18"/>
  </si>
  <si>
    <t>1.73</t>
  </si>
  <si>
    <t>7.54</t>
  </si>
  <si>
    <t>0.023mmHg（25℃）</t>
    <phoneticPr fontId="18"/>
  </si>
  <si>
    <t>192℃</t>
  </si>
  <si>
    <t>154℃</t>
    <phoneticPr fontId="18"/>
  </si>
  <si>
    <t>C3Cl3N3</t>
  </si>
  <si>
    <t>2,4,6-trichloro-1,3,5-triazine</t>
  </si>
  <si>
    <t>2,4,6-トリクロロ-1,3,5-トリアジン</t>
    <phoneticPr fontId="18"/>
  </si>
  <si>
    <t>3巻、HSDB</t>
    <rPh sb="1" eb="2">
      <t>カン</t>
    </rPh>
    <phoneticPr fontId="18"/>
  </si>
  <si>
    <t>108-77-0</t>
    <phoneticPr fontId="18"/>
  </si>
  <si>
    <t>33（ラット）</t>
    <phoneticPr fontId="18"/>
  </si>
  <si>
    <t>発育不良、奇形（ラット）</t>
    <rPh sb="0" eb="2">
      <t>ハツイク</t>
    </rPh>
    <rPh sb="2" eb="4">
      <t>フリョウ</t>
    </rPh>
    <rPh sb="5" eb="7">
      <t>キケイ</t>
    </rPh>
    <phoneticPr fontId="18"/>
  </si>
  <si>
    <t>肝障害（マウス）</t>
    <rPh sb="0" eb="1">
      <t>カン</t>
    </rPh>
    <rPh sb="1" eb="3">
      <t>ショウガイ</t>
    </rPh>
    <phoneticPr fontId="18"/>
  </si>
  <si>
    <t>LC50：＞4800 ppm（ラット、ウサギ、モルモット、ネコ）（粉じん）</t>
    <rPh sb="33" eb="34">
      <t>フン</t>
    </rPh>
    <phoneticPr fontId="18"/>
  </si>
  <si>
    <t>LD50：3,320 mg/kg（ラット）</t>
    <phoneticPr fontId="18"/>
  </si>
  <si>
    <t>1.33</t>
  </si>
  <si>
    <t>6.68</t>
  </si>
  <si>
    <t>1.6126 at 64℃</t>
    <phoneticPr fontId="18"/>
  </si>
  <si>
    <t>196.5℃</t>
  </si>
  <si>
    <t>57.5℃</t>
  </si>
  <si>
    <t>C2HCl3O2</t>
  </si>
  <si>
    <t>trichloroacetic acid</t>
  </si>
  <si>
    <t>トリクロロ酢酸</t>
  </si>
  <si>
    <t>76-03-9</t>
    <phoneticPr fontId="18"/>
  </si>
  <si>
    <t>7(2000)</t>
    <phoneticPr fontId="18"/>
  </si>
  <si>
    <t>5（全国1988）</t>
    <rPh sb="2" eb="4">
      <t>ゼンコク</t>
    </rPh>
    <phoneticPr fontId="18"/>
  </si>
  <si>
    <t>2（全国2000）</t>
    <phoneticPr fontId="18"/>
  </si>
  <si>
    <t>7（全国2000）</t>
    <rPh sb="2" eb="4">
      <t>ゼンコク</t>
    </rPh>
    <phoneticPr fontId="18"/>
  </si>
  <si>
    <t>金属機械部品などの脱油脂洗浄、フロンガス製造、溶剤(生ゴム、染料、塗料、油脂、ピッチ)、羊毛の脱脂洗浄、皮革・膠着剤の洗剤、繊維工業、抽出剤(香料)、繊維素エーテルの混合</t>
    <phoneticPr fontId="18"/>
  </si>
  <si>
    <t>4.3～17.0（6週間・70μg/L）、4.0～16.0（6週間・7μg/L）</t>
    <phoneticPr fontId="18"/>
  </si>
  <si>
    <t>2.4％(試験期間：2 週間、被験物質：30mg/L、活性汚泥：100mg/L)</t>
    <phoneticPr fontId="18"/>
  </si>
  <si>
    <t>OH ラジカルとの反応で半減期は6～8日、オゾンとの反応では速度定数&lt;3×10-20（23 ℃）と6×10-21cm3/分子・sec（25 ℃）が報告されている。これらの速度定数で、対流圏大気中のオゾン濃度を2.26～2.51×1012 分子/cm3（正午での最大値）とした時の半減期はそれぞれ3.8～3.5, 19.4～17.5日</t>
    <rPh sb="26" eb="28">
      <t>ハンノウ</t>
    </rPh>
    <phoneticPr fontId="18"/>
  </si>
  <si>
    <t>分解されるが,遅い</t>
    <phoneticPr fontId="18"/>
  </si>
  <si>
    <t>区分1（中枢神経系、肝臓）</t>
  </si>
  <si>
    <t>LC50：4,800-13,000 ppm(4h)（ラット）（蒸気）</t>
    <rPh sb="31" eb="33">
      <t>ジョウキ</t>
    </rPh>
    <phoneticPr fontId="18"/>
  </si>
  <si>
    <t>LD50：29,000 mg/kg（ウサギ）</t>
    <phoneticPr fontId="18"/>
  </si>
  <si>
    <t>LD50：5,400～7,200 mg/kg（ラット）</t>
    <phoneticPr fontId="18"/>
  </si>
  <si>
    <t>1280mg/L(25℃)</t>
    <phoneticPr fontId="18"/>
  </si>
  <si>
    <t>徐々に分解して塩酸を生成</t>
  </si>
  <si>
    <t>2.61</t>
  </si>
  <si>
    <t>5.46(20℃、気体)</t>
    <phoneticPr fontId="18"/>
  </si>
  <si>
    <t>69mmHg(25℃)</t>
    <phoneticPr fontId="18"/>
  </si>
  <si>
    <t>1.4642(20/4℃)</t>
    <phoneticPr fontId="18"/>
  </si>
  <si>
    <t>87.2℃</t>
  </si>
  <si>
    <t>-84.7℃</t>
    <phoneticPr fontId="18"/>
  </si>
  <si>
    <t>C2HCl3</t>
  </si>
  <si>
    <t>trichloroethylene</t>
  </si>
  <si>
    <t>トリクロロエチレン</t>
  </si>
  <si>
    <t>79-01-6</t>
    <phoneticPr fontId="18"/>
  </si>
  <si>
    <t>2.2（2002～2003）</t>
    <phoneticPr fontId="18"/>
  </si>
  <si>
    <t>67（2003～2004）</t>
    <phoneticPr fontId="18"/>
  </si>
  <si>
    <t>&lt;6（2003～2004）</t>
    <phoneticPr fontId="18"/>
  </si>
  <si>
    <t>0.03（1999～2000）</t>
    <phoneticPr fontId="18"/>
  </si>
  <si>
    <t>0.02（2001～2002）</t>
    <phoneticPr fontId="18"/>
  </si>
  <si>
    <t>&lt; 0.3（新潟1995）</t>
    <phoneticPr fontId="18"/>
  </si>
  <si>
    <t>&lt; 1.3（全国2003～2004）</t>
    <phoneticPr fontId="18"/>
  </si>
  <si>
    <t>&lt;6（全国2003～2004）</t>
    <phoneticPr fontId="18"/>
  </si>
  <si>
    <t>30（全国2003～2004）</t>
    <phoneticPr fontId="18"/>
  </si>
  <si>
    <t>&lt; 0.030（仙台市1999～2000）</t>
    <phoneticPr fontId="18"/>
  </si>
  <si>
    <t>0.02（全国2001～2002）</t>
    <phoneticPr fontId="18"/>
  </si>
  <si>
    <t>塩化ビニリデンの原料、燻蒸剤、塩素化ゴムの溶剤、アルカロイド抽出剤、染料溶剤、感光剤溶剤</t>
    <phoneticPr fontId="18"/>
  </si>
  <si>
    <t>69.98（Sandy soil column）</t>
    <phoneticPr fontId="18"/>
  </si>
  <si>
    <t>(0.7)～2.6（試験生物：コイ、試験期間：6 週間、試験濃度：0.3 mg/L）、(2.7)～(6.7)（試験生物：コイ、試験期間：6 週間、試験濃度：0.03 mg/L）</t>
    <phoneticPr fontId="18"/>
  </si>
  <si>
    <t>OH ラジカルとの反応で半減期：16～160 日</t>
    <phoneticPr fontId="18"/>
  </si>
  <si>
    <t>嫌気的な埋め立て地の条件下で塩化ビニルが生成されたとの報告。メタン発酵条件下で微生物変換を受けるとの報告。</t>
    <rPh sb="50" eb="52">
      <t>ホウコク</t>
    </rPh>
    <phoneticPr fontId="18"/>
  </si>
  <si>
    <t>GC 5％（試験期間：4 週間、被験物質濃度：100 mg/L、活性汚泥濃度：30 mg/L）</t>
    <phoneticPr fontId="18"/>
  </si>
  <si>
    <t>肝・肺障害（ラット）、神経障害（ヒト）</t>
    <rPh sb="0" eb="1">
      <t>カン</t>
    </rPh>
    <rPh sb="2" eb="3">
      <t>ハイ</t>
    </rPh>
    <rPh sb="3" eb="5">
      <t>ショウガイ</t>
    </rPh>
    <rPh sb="11" eb="13">
      <t>シンケイ</t>
    </rPh>
    <rPh sb="13" eb="15">
      <t>ショウガイ</t>
    </rPh>
    <phoneticPr fontId="18"/>
  </si>
  <si>
    <t>肝・腎・神経障害、皮膚炎</t>
    <rPh sb="0" eb="1">
      <t>カン</t>
    </rPh>
    <rPh sb="2" eb="3">
      <t>ジン</t>
    </rPh>
    <rPh sb="4" eb="6">
      <t>シンケイ</t>
    </rPh>
    <rPh sb="6" eb="8">
      <t>ショウガイ</t>
    </rPh>
    <rPh sb="9" eb="11">
      <t>ヒフ</t>
    </rPh>
    <rPh sb="11" eb="12">
      <t>エン</t>
    </rPh>
    <phoneticPr fontId="18"/>
  </si>
  <si>
    <t>区分1 (神経系、呼吸器、消化管、肝臓、腎臓)</t>
  </si>
  <si>
    <t>区分1 (肝臓、腎臓)、区分3 (気道刺激性、麻酔作用)</t>
  </si>
  <si>
    <t>LCLo：500 ppm [2,730 mg/m3 ] (4 hr)（ラット）</t>
    <phoneticPr fontId="18"/>
  </si>
  <si>
    <t>LD50：5,380 mg/kg（ウサギ）</t>
    <phoneticPr fontId="18"/>
  </si>
  <si>
    <t>LD50：837 mg/kg（ラット）</t>
    <phoneticPr fontId="18"/>
  </si>
  <si>
    <t>半減期：3.7～37 年（pH を8～7 と仮定して計算）</t>
    <phoneticPr fontId="18"/>
  </si>
  <si>
    <t>1.89、2.38</t>
    <phoneticPr fontId="18"/>
  </si>
  <si>
    <t>5.46</t>
  </si>
  <si>
    <t>23mmHg (25℃)、19 mmHg(20℃)、32mmHg (30℃)</t>
    <phoneticPr fontId="18"/>
  </si>
  <si>
    <t>1.4397(20℃)</t>
    <phoneticPr fontId="18"/>
  </si>
  <si>
    <t>113.8℃(760 mmHg)、113～114℃、114℃</t>
  </si>
  <si>
    <t>-36.3℃、-35℃、-36℃</t>
    <phoneticPr fontId="18"/>
  </si>
  <si>
    <t>C2H3Cl3</t>
  </si>
  <si>
    <t>1,1,2-trichloroethane</t>
  </si>
  <si>
    <t>1,1,2-トリクロロエタン</t>
  </si>
  <si>
    <t>79-00-5</t>
    <phoneticPr fontId="18"/>
  </si>
  <si>
    <t>1.3(2000)</t>
    <phoneticPr fontId="18"/>
  </si>
  <si>
    <t>0.6（全国2000）</t>
    <phoneticPr fontId="18"/>
  </si>
  <si>
    <t>1.3（全国2000）</t>
    <rPh sb="4" eb="6">
      <t>ゼンコク</t>
    </rPh>
    <phoneticPr fontId="18"/>
  </si>
  <si>
    <t>試薬、合成原料用</t>
  </si>
  <si>
    <t>0.7～3.0（6週間・0.3mg/L）、0.9～4.9（6週間・0.03mg/L）</t>
    <rPh sb="9" eb="11">
      <t>シュウカン</t>
    </rPh>
    <rPh sb="30" eb="32">
      <t>シュウカン</t>
    </rPh>
    <phoneticPr fontId="18"/>
  </si>
  <si>
    <t>0％（試験期間：2 週間、被験物質：100mg/L、活性汚泥：30mg/L）</t>
    <phoneticPr fontId="18"/>
  </si>
  <si>
    <t>H ラジカルとの反応で半減期は3.7年</t>
    <phoneticPr fontId="18"/>
  </si>
  <si>
    <t>メタン発酵菌、硫酸還元菌での分解の半減期としては、1 日から16 週間、土壌中では緩やかに嫌気分解される(6 日間で16%)</t>
    <phoneticPr fontId="18"/>
  </si>
  <si>
    <t>区分1（中枢神経系、肝臓、心臓）、区分2（肺）</t>
  </si>
  <si>
    <t>区分1（中枢神経系、心臓）、区分3（麻酔作用、気道刺激性）</t>
  </si>
  <si>
    <t>LC50：18400ppm(4h)（ラット）（蒸気）</t>
    <rPh sb="23" eb="25">
      <t>ジョウキ</t>
    </rPh>
    <phoneticPr fontId="18"/>
  </si>
  <si>
    <t>LD50：＞116000mg/kg（ウサギ）</t>
    <phoneticPr fontId="18"/>
  </si>
  <si>
    <t>LD50：＞10300mg/kg（ラット）</t>
    <phoneticPr fontId="18"/>
  </si>
  <si>
    <t>4400mg/L(20℃)</t>
    <phoneticPr fontId="18"/>
  </si>
  <si>
    <t>半減期は1.1 年（25℃、pH7）</t>
    <phoneticPr fontId="18"/>
  </si>
  <si>
    <t>2.49</t>
  </si>
  <si>
    <t>16.5kPa(124mmHg)(25℃)</t>
    <phoneticPr fontId="18"/>
  </si>
  <si>
    <t xml:space="preserve"> -30.4℃</t>
    <phoneticPr fontId="18"/>
  </si>
  <si>
    <t>1,1,1-trichloroethane</t>
  </si>
  <si>
    <t>1,1,1-トリクロロエタン</t>
  </si>
  <si>
    <t>71-55-6</t>
    <phoneticPr fontId="18"/>
  </si>
  <si>
    <t>&lt;0.6(2012)</t>
    <phoneticPr fontId="18"/>
  </si>
  <si>
    <t>&lt;0.6（長野県 2012）</t>
    <rPh sb="5" eb="8">
      <t>ナガノケン</t>
    </rPh>
    <phoneticPr fontId="18"/>
  </si>
  <si>
    <t>&lt;0.6（全国 2012）</t>
    <phoneticPr fontId="18"/>
  </si>
  <si>
    <t>湿潤強化剤の原料、潤滑油添加剤、キレート剤、界面活性剤、エポキシ樹脂の硬化剤</t>
    <phoneticPr fontId="18"/>
  </si>
  <si>
    <t>&lt;0.5（試験生物：コイ、試験期間：6 週間、試験濃度：2 mg/L）、&lt;5.0（試験生物：コイ、試験期間：6 週間、試験濃度：0.2 mg/L）</t>
    <phoneticPr fontId="18"/>
  </si>
  <si>
    <t>BOD 0%、TOC (－)*%、吸光光度計 (－)*%（備考：*分解度が負の値になったため（－）と表記した）</t>
    <phoneticPr fontId="18"/>
  </si>
  <si>
    <t>OH ラジカルとの反応で半減期：0.28～2.8 時間</t>
    <phoneticPr fontId="18"/>
  </si>
  <si>
    <t>LD50：550-805mg/kg（ウサギ）</t>
    <phoneticPr fontId="18"/>
  </si>
  <si>
    <t>LD50：2500-4340mg/kg（ラット）</t>
    <phoneticPr fontId="18"/>
  </si>
  <si>
    <t>-2.65</t>
    <phoneticPr fontId="18"/>
  </si>
  <si>
    <t>5.98(気体、25℃)</t>
    <phoneticPr fontId="18"/>
  </si>
  <si>
    <t>1.4971(20℃)</t>
    <phoneticPr fontId="18"/>
  </si>
  <si>
    <t>266.5℃ (760mmHg)、266～267℃</t>
  </si>
  <si>
    <t>12℃</t>
  </si>
  <si>
    <t>C6H18N4</t>
  </si>
  <si>
    <t>triethylenetetramine</t>
  </si>
  <si>
    <t>トリエチレンテトラミン</t>
    <phoneticPr fontId="18"/>
  </si>
  <si>
    <t>13巻（追）、TOXNET</t>
    <rPh sb="2" eb="3">
      <t>カン</t>
    </rPh>
    <rPh sb="4" eb="5">
      <t>ツイ</t>
    </rPh>
    <phoneticPr fontId="18"/>
  </si>
  <si>
    <t>112-24-3</t>
    <phoneticPr fontId="18"/>
  </si>
  <si>
    <t>0.5(1991)</t>
    <phoneticPr fontId="18"/>
  </si>
  <si>
    <t>0.022（全国1991）</t>
    <phoneticPr fontId="18"/>
  </si>
  <si>
    <t>0.051（全国1991）</t>
    <phoneticPr fontId="18"/>
  </si>
  <si>
    <t>0.5（全国1991）</t>
    <phoneticPr fontId="18"/>
  </si>
  <si>
    <t>医薬品、染料中間体、ゴム薬品、除草剤、界面活性剤、塗料、医薬抽出溶剤、鋳物用樹脂硬化剤、樹脂硬化剤</t>
    <phoneticPr fontId="18"/>
  </si>
  <si>
    <t>＜0.5（試験生物：コイ、試験期間：6 週間、試験濃度：0.5 mg/L）、＜4.9（試験生物：コイ、試験期間：6 週間、試験濃度：0.05 mg/L）</t>
    <phoneticPr fontId="18"/>
  </si>
  <si>
    <t>BOD 28.3%（平均値）、TOC 44%（平均値）、GC 93.3%（平均値）（試験期間：4 週間、被験物質濃度：30 mg/L、活性汚泥濃度：100 mg/L）</t>
    <phoneticPr fontId="18"/>
  </si>
  <si>
    <t>OH ラジカルとの反応で半減期：0.69～6.9 時間</t>
    <phoneticPr fontId="18"/>
  </si>
  <si>
    <t>1.8（ラット）</t>
    <phoneticPr fontId="18"/>
  </si>
  <si>
    <t>肺障害（ラット）、視覚障害（ヒト）</t>
    <rPh sb="0" eb="1">
      <t>ハイ</t>
    </rPh>
    <rPh sb="1" eb="3">
      <t>ショウガイ</t>
    </rPh>
    <rPh sb="9" eb="11">
      <t>シカク</t>
    </rPh>
    <rPh sb="11" eb="13">
      <t>ショウガイ</t>
    </rPh>
    <phoneticPr fontId="18"/>
  </si>
  <si>
    <t>区分2 (呼吸器)</t>
  </si>
  <si>
    <t>区分1 (中枢神経系)、区分3 (気道刺激性)</t>
  </si>
  <si>
    <t>LCLo：1,000 ppm [4,140 mg/m3] (4hr)（モルモット）</t>
    <phoneticPr fontId="18"/>
  </si>
  <si>
    <t>LD50：415-580 mg/kg（ウサギ）</t>
    <phoneticPr fontId="18"/>
  </si>
  <si>
    <t>LD50：460-1,029 mg/kg（ラット）</t>
    <phoneticPr fontId="18"/>
  </si>
  <si>
    <t>10.75 (25℃)、10.78 (25℃)</t>
    <phoneticPr fontId="18"/>
  </si>
  <si>
    <t>1.48 (pH=13)、1.45、1.44</t>
    <phoneticPr fontId="18"/>
  </si>
  <si>
    <t>4.14</t>
  </si>
  <si>
    <t>57.1mmHg (25℃)、50 mmHg(20℃)、51.8mmHg (20℃)</t>
    <phoneticPr fontId="18"/>
  </si>
  <si>
    <t>0.7275(20℃)</t>
    <phoneticPr fontId="18"/>
  </si>
  <si>
    <t>89℃(760 mmHg)、89～90℃、89～90℃(760 mmHg)、90℃</t>
  </si>
  <si>
    <t>-114.7℃、-115℃</t>
    <phoneticPr fontId="18"/>
  </si>
  <si>
    <t>C6H15N</t>
  </si>
  <si>
    <t>triethylamine</t>
  </si>
  <si>
    <t>トリエチルアミン</t>
  </si>
  <si>
    <t>121-44-8</t>
    <phoneticPr fontId="18"/>
  </si>
  <si>
    <t>280（ラット）</t>
    <phoneticPr fontId="18"/>
  </si>
  <si>
    <t>LC50：&gt; 0.107 mg/L(4h)（ラット）</t>
    <phoneticPr fontId="18"/>
  </si>
  <si>
    <t>LD50：660 mg/kg（ウサギ）</t>
    <phoneticPr fontId="18"/>
  </si>
  <si>
    <t>LD50：3,250 mg/kg（ラット）</t>
    <phoneticPr fontId="18"/>
  </si>
  <si>
    <t>－3.16（推定値）</t>
    <phoneticPr fontId="18"/>
  </si>
  <si>
    <t>7.74（25℃）</t>
    <phoneticPr fontId="18"/>
  </si>
  <si>
    <t>341.5℃</t>
  </si>
  <si>
    <t>C8H23N5</t>
  </si>
  <si>
    <t>3,6,9-triazaundecane-1,11-diamine; tetraethylenepentamine</t>
  </si>
  <si>
    <t>テトラエチレンペンタミン（3,6,9-トリアザウンデカン-1,11-ジアミン）</t>
    <phoneticPr fontId="18"/>
  </si>
  <si>
    <t>112-57-2</t>
    <phoneticPr fontId="18"/>
  </si>
  <si>
    <t>陰イオン界面活性剤，化粧品用洗浄剤・起泡剤・乳化剤，家庭用合成洗剤基剤</t>
    <phoneticPr fontId="18"/>
  </si>
  <si>
    <t>妊孕性低下、発育遅延、口蓋裂（マウス）</t>
    <rPh sb="0" eb="1">
      <t>ニン</t>
    </rPh>
    <rPh sb="1" eb="2">
      <t>ハラ</t>
    </rPh>
    <rPh sb="2" eb="3">
      <t>セイ</t>
    </rPh>
    <rPh sb="3" eb="5">
      <t>テイカ</t>
    </rPh>
    <rPh sb="6" eb="8">
      <t>ハツイク</t>
    </rPh>
    <rPh sb="8" eb="10">
      <t>チエン</t>
    </rPh>
    <rPh sb="11" eb="13">
      <t>コウガイ</t>
    </rPh>
    <rPh sb="13" eb="14">
      <t>レツ</t>
    </rPh>
    <phoneticPr fontId="18"/>
  </si>
  <si>
    <t>粘膜刺激（マウス、ウサギ、モルモット）</t>
    <rPh sb="0" eb="2">
      <t>ネンマク</t>
    </rPh>
    <rPh sb="2" eb="4">
      <t>シゲキ</t>
    </rPh>
    <phoneticPr fontId="18"/>
  </si>
  <si>
    <t>区分2 （肝臓）</t>
  </si>
  <si>
    <t>区分1 （中枢神経系）</t>
  </si>
  <si>
    <t>LD50：580 mg/kg（ウサギ）</t>
    <phoneticPr fontId="18"/>
  </si>
  <si>
    <t>15g/100ml (20℃)</t>
    <phoneticPr fontId="18"/>
  </si>
  <si>
    <t>1.6</t>
    <phoneticPr fontId="18"/>
  </si>
  <si>
    <t>4.70E-13 mm Hg (25℃)</t>
    <phoneticPr fontId="18"/>
  </si>
  <si>
    <t>204℃</t>
    <phoneticPr fontId="18"/>
  </si>
  <si>
    <t>C12H25O4S</t>
    <phoneticPr fontId="18"/>
  </si>
  <si>
    <t>sodium dodecyl sulfate</t>
  </si>
  <si>
    <t>ドデシル硫酸ナトリウム</t>
    <phoneticPr fontId="18"/>
  </si>
  <si>
    <t>厚労省、Merck、TOXNET</t>
    <rPh sb="0" eb="3">
      <t>コウロウショウ</t>
    </rPh>
    <phoneticPr fontId="18"/>
  </si>
  <si>
    <t>151-21-3</t>
    <phoneticPr fontId="18"/>
  </si>
  <si>
    <t>0.37（マウス）</t>
    <phoneticPr fontId="18"/>
  </si>
  <si>
    <t>妊孕性低下（マウス）、奇形（ラット）</t>
    <rPh sb="0" eb="1">
      <t>ニン</t>
    </rPh>
    <rPh sb="1" eb="2">
      <t>ハラ</t>
    </rPh>
    <rPh sb="2" eb="3">
      <t>セイ</t>
    </rPh>
    <rPh sb="3" eb="5">
      <t>テイカ</t>
    </rPh>
    <rPh sb="11" eb="13">
      <t>キケイ</t>
    </rPh>
    <phoneticPr fontId="18"/>
  </si>
  <si>
    <t>肝障害（マウス、イヌ）</t>
    <rPh sb="0" eb="1">
      <t>カン</t>
    </rPh>
    <rPh sb="1" eb="3">
      <t>ショウガイ</t>
    </rPh>
    <phoneticPr fontId="18"/>
  </si>
  <si>
    <t>区分3 (麻酔作用)</t>
  </si>
  <si>
    <t>LC50：&gt;2.1 mg/L(4h)（ラット）</t>
    <phoneticPr fontId="18"/>
  </si>
  <si>
    <t>LD50：&gt;10,200 mg/kg（ウサギ）</t>
    <phoneticPr fontId="18"/>
  </si>
  <si>
    <t>LD50：6,800 mg/kg</t>
    <phoneticPr fontId="18"/>
  </si>
  <si>
    <t>2.8×10-1 mg/L（25℃、推定値）</t>
    <phoneticPr fontId="18"/>
  </si>
  <si>
    <t>6.07（推定値）</t>
    <phoneticPr fontId="18"/>
  </si>
  <si>
    <t>8.28（25℃）</t>
    <phoneticPr fontId="18"/>
  </si>
  <si>
    <t>227～248℃</t>
  </si>
  <si>
    <t>－7.5℃</t>
  </si>
  <si>
    <t>C12H26S</t>
  </si>
  <si>
    <t>tert-dodecanethiol</t>
  </si>
  <si>
    <t>tert-ドデカンチオール</t>
  </si>
  <si>
    <t>25103-58-6</t>
    <phoneticPr fontId="18"/>
  </si>
  <si>
    <t>アルコール，合成樹脂滑剤，合成洗剤原料，安定剤，可塑剤，香粧品香料の溶剤，食品香料</t>
    <phoneticPr fontId="18"/>
  </si>
  <si>
    <t>区分2（肺）</t>
  </si>
  <si>
    <t>LC50：&gt;0.2625 mg/L(4hr)（ラット）（ミスト）</t>
    <phoneticPr fontId="18"/>
  </si>
  <si>
    <t>LD50：10 mL/kg（モルモット）</t>
    <phoneticPr fontId="18"/>
  </si>
  <si>
    <t>LD50：&gt;12,800 mg/kg（ラット）</t>
    <phoneticPr fontId="18"/>
  </si>
  <si>
    <t>不溶 (25℃）</t>
    <phoneticPr fontId="18"/>
  </si>
  <si>
    <t>5.13</t>
    <phoneticPr fontId="18"/>
  </si>
  <si>
    <t>0.000848 (25℃)</t>
    <phoneticPr fontId="18"/>
  </si>
  <si>
    <t>0.8309 (24,4℃)</t>
    <phoneticPr fontId="18"/>
  </si>
  <si>
    <t>259℃</t>
  </si>
  <si>
    <t>24℃</t>
    <phoneticPr fontId="18"/>
  </si>
  <si>
    <t>C12H26O</t>
    <phoneticPr fontId="18"/>
  </si>
  <si>
    <t>1-dodecanol; n-dodecyl alcohol</t>
  </si>
  <si>
    <t>1-ドデカノール（n-ドデシルアルコール）</t>
    <phoneticPr fontId="18"/>
  </si>
  <si>
    <t>112-53-8</t>
    <phoneticPr fontId="18"/>
  </si>
  <si>
    <t>腐食、肝・腎障害（硫酸銅）</t>
    <rPh sb="0" eb="2">
      <t>フショク</t>
    </rPh>
    <rPh sb="3" eb="4">
      <t>カン</t>
    </rPh>
    <rPh sb="5" eb="6">
      <t>ジン</t>
    </rPh>
    <rPh sb="6" eb="8">
      <t>ショウガイ</t>
    </rPh>
    <phoneticPr fontId="18"/>
  </si>
  <si>
    <t>区分1（神経系、血液系、肝臓、腎臓）、区分3（気道刺激性）</t>
  </si>
  <si>
    <t>硫酸銅LD50：50 mg/kg（ヒト）</t>
    <rPh sb="0" eb="3">
      <t>リュウサンドウ</t>
    </rPh>
    <phoneticPr fontId="18"/>
  </si>
  <si>
    <t>22.47mmHg(25℃)</t>
    <phoneticPr fontId="18"/>
  </si>
  <si>
    <t>3.60、3.6、3.603</t>
    <phoneticPr fontId="18"/>
  </si>
  <si>
    <t>560℃ (分解)、&gt; 560℃ (分解)</t>
    <phoneticPr fontId="18"/>
  </si>
  <si>
    <t>CuO4S</t>
  </si>
  <si>
    <t>Cupric sulfate</t>
    <phoneticPr fontId="18"/>
  </si>
  <si>
    <t>硫酸銅(Ⅱ)</t>
  </si>
  <si>
    <t>7758-98-7</t>
    <phoneticPr fontId="18"/>
  </si>
  <si>
    <t>顔料（フタロシアニンブルー用）、触媒、ガラス及び陶器の着色剤、弱電部品、条虫駆除剤、肥料、他の銅化合物原料、電子複写機用キャリヤー・トナー、めっき</t>
    <phoneticPr fontId="18"/>
  </si>
  <si>
    <t>区分1 (全身毒性)、区分3 (気道刺激性)</t>
  </si>
  <si>
    <t>LC50：2.08 mg/L（ラット）</t>
    <phoneticPr fontId="18"/>
  </si>
  <si>
    <t>LD50：470 mg/kg、&gt; 2,000 mg/kg（ラット）</t>
    <phoneticPr fontId="18"/>
  </si>
  <si>
    <t>6.31、6.4、6.315</t>
    <phoneticPr fontId="18"/>
  </si>
  <si>
    <t>1,227℃、1,330℃、1,446℃</t>
    <phoneticPr fontId="18"/>
  </si>
  <si>
    <t>CuO</t>
  </si>
  <si>
    <t>Copper(II) oxide</t>
    <phoneticPr fontId="18"/>
  </si>
  <si>
    <t>酸化銅(Ⅱ)</t>
  </si>
  <si>
    <t>1317-38-0</t>
    <phoneticPr fontId="18"/>
  </si>
  <si>
    <t>電気銅メッキ</t>
    <phoneticPr fontId="18"/>
  </si>
  <si>
    <t>区分1 (中枢神経系、呼吸器、血液系)、区分2 (肝臓)</t>
  </si>
  <si>
    <t>LD50：1,265 mg/kg（ラット）</t>
    <phoneticPr fontId="18"/>
  </si>
  <si>
    <t>2.9、1.9、2.92</t>
    <phoneticPr fontId="18"/>
  </si>
  <si>
    <t>474℃</t>
    <phoneticPr fontId="18"/>
  </si>
  <si>
    <t>CCuN</t>
  </si>
  <si>
    <t>Copper(I) cyanide</t>
    <phoneticPr fontId="18"/>
  </si>
  <si>
    <t>シアン化銅(Ⅰ)</t>
    <phoneticPr fontId="18"/>
  </si>
  <si>
    <t>544-92-3</t>
    <phoneticPr fontId="18"/>
  </si>
  <si>
    <t>殺虫剤、触媒、媒染剤、分析試薬、ペイント、銅塩類の製造、メッキ工業原料、助燃剤</t>
    <phoneticPr fontId="18"/>
  </si>
  <si>
    <t>昇華</t>
  </si>
  <si>
    <t>255℃、255~256℃</t>
    <phoneticPr fontId="18"/>
  </si>
  <si>
    <t>CuN2O6</t>
  </si>
  <si>
    <t>Copper(II) nitrate</t>
    <phoneticPr fontId="18"/>
  </si>
  <si>
    <t>硝酸銅(Ⅱ)</t>
  </si>
  <si>
    <t>3251-23-8</t>
    <phoneticPr fontId="18"/>
  </si>
  <si>
    <t>精子減少（ラット）</t>
    <rPh sb="0" eb="2">
      <t>セイシ</t>
    </rPh>
    <rPh sb="2" eb="4">
      <t>ゲンショウ</t>
    </rPh>
    <phoneticPr fontId="18"/>
  </si>
  <si>
    <t>LD50：584 mg/kg（ラット）</t>
    <phoneticPr fontId="18"/>
  </si>
  <si>
    <t>3.4、3.386</t>
    <phoneticPr fontId="18"/>
  </si>
  <si>
    <t>993℃、993℃ (分解)</t>
  </si>
  <si>
    <t>598℃、620℃</t>
    <phoneticPr fontId="18"/>
  </si>
  <si>
    <t>Cl2Cu</t>
  </si>
  <si>
    <t>Cupric chloride anhydrous</t>
    <phoneticPr fontId="18"/>
  </si>
  <si>
    <t>塩化銅(Ⅱ)</t>
  </si>
  <si>
    <t>7447-39-4</t>
    <phoneticPr fontId="18"/>
  </si>
  <si>
    <t>電線。伸銅品、銅鋳物</t>
    <phoneticPr fontId="18"/>
  </si>
  <si>
    <t>骨粗しょう症</t>
    <rPh sb="0" eb="6">
      <t>コツソショウショウ</t>
    </rPh>
    <phoneticPr fontId="18"/>
  </si>
  <si>
    <t>胃腸障害</t>
    <rPh sb="0" eb="2">
      <t>イチョウ</t>
    </rPh>
    <rPh sb="2" eb="4">
      <t>ショウガイ</t>
    </rPh>
    <phoneticPr fontId="18"/>
  </si>
  <si>
    <t>区分1（消化器）、区分3（気道刺激性）</t>
  </si>
  <si>
    <t>LD50：413 mg/kg（マウス）</t>
    <phoneticPr fontId="18"/>
  </si>
  <si>
    <t>2.60(気体、25℃)</t>
    <phoneticPr fontId="18"/>
  </si>
  <si>
    <t>8.96、8.94</t>
    <phoneticPr fontId="18"/>
  </si>
  <si>
    <t>2,560℃、2,595℃、2,562℃</t>
  </si>
  <si>
    <t>1,084.62℃、1,083℃、 1,084.62℃</t>
    <phoneticPr fontId="18"/>
  </si>
  <si>
    <t>Cu</t>
  </si>
  <si>
    <t>Copper</t>
    <phoneticPr fontId="18"/>
  </si>
  <si>
    <t>銅</t>
    <rPh sb="0" eb="1">
      <t>ドウ</t>
    </rPh>
    <phoneticPr fontId="18"/>
  </si>
  <si>
    <t>7440-50-8</t>
    <phoneticPr fontId="18"/>
  </si>
  <si>
    <t>船底塗料及び漁網（防汚剤）、合成樹脂及び酵素製造用触媒、窯業用着色剤</t>
    <phoneticPr fontId="18"/>
  </si>
  <si>
    <t>区分1（全身）、区分3（気道刺激性）</t>
  </si>
  <si>
    <t>LC50：&gt;50mg/L（ラット）(粉じん）</t>
    <rPh sb="18" eb="19">
      <t>フン</t>
    </rPh>
    <phoneticPr fontId="18"/>
  </si>
  <si>
    <t>6.0</t>
    <phoneticPr fontId="18"/>
  </si>
  <si>
    <t>1,800℃(分解)、&gt;1,800℃(分解)</t>
  </si>
  <si>
    <t>1,244℃、1,232℃、1,235℃</t>
    <phoneticPr fontId="18"/>
  </si>
  <si>
    <t>Cu2O</t>
  </si>
  <si>
    <t>Cuprous oxide</t>
    <phoneticPr fontId="18"/>
  </si>
  <si>
    <t>酸化銅(Ⅰ)</t>
  </si>
  <si>
    <t>1317-39-1</t>
    <phoneticPr fontId="18"/>
  </si>
  <si>
    <t>フタロシアニンブルーの原料、農薬原料、塩素化触媒</t>
    <phoneticPr fontId="18"/>
  </si>
  <si>
    <t>区分2 （血液系）</t>
  </si>
  <si>
    <t>LD50：&gt; 2,000 mg/kg (雄)、&gt; 1,224 mg/kg (雌)（ラット）</t>
    <phoneticPr fontId="18"/>
  </si>
  <si>
    <t>LD50：140 mg/kg（ラット）</t>
    <phoneticPr fontId="18"/>
  </si>
  <si>
    <t>47 mg/1000g(20℃)</t>
    <phoneticPr fontId="18"/>
  </si>
  <si>
    <t>4.14</t>
    <phoneticPr fontId="18"/>
  </si>
  <si>
    <t>1,490℃、1,366℃</t>
  </si>
  <si>
    <t>423℃、430℃</t>
    <phoneticPr fontId="18"/>
  </si>
  <si>
    <t>ClCu</t>
  </si>
  <si>
    <t>Cuprous chloride</t>
    <phoneticPr fontId="18"/>
  </si>
  <si>
    <t>塩化銅(Ⅰ)</t>
  </si>
  <si>
    <t>7758-89-6</t>
    <phoneticPr fontId="18"/>
  </si>
  <si>
    <t>0.31(2012)</t>
    <phoneticPr fontId="18"/>
  </si>
  <si>
    <t>1,700（全国 2002）</t>
    <phoneticPr fontId="18"/>
  </si>
  <si>
    <t>370（全国 2002）</t>
    <phoneticPr fontId="18"/>
  </si>
  <si>
    <t>0.6（佐賀県、愛媛県、2013）</t>
    <phoneticPr fontId="18"/>
  </si>
  <si>
    <t>15（全国 2013）</t>
    <phoneticPr fontId="18"/>
  </si>
  <si>
    <t>230（全国）</t>
    <phoneticPr fontId="18"/>
  </si>
  <si>
    <t>15（全国 2010）</t>
    <phoneticPr fontId="18"/>
  </si>
  <si>
    <t>20（全国 2012）</t>
    <phoneticPr fontId="18"/>
  </si>
  <si>
    <t>0.31（全国 2012）</t>
    <phoneticPr fontId="18"/>
  </si>
  <si>
    <t>表面の数センチメートルに残存し、有機物、炭酸塩鉱物、粘土鉱物、水和鉄、マンガン酸化物に吸着</t>
    <phoneticPr fontId="18"/>
  </si>
  <si>
    <t>copper salts (water-soluble, except complex salts)</t>
  </si>
  <si>
    <t>銅およびその化合物（銅水溶性塩（錯塩を除く））</t>
    <rPh sb="0" eb="1">
      <t>ドウ</t>
    </rPh>
    <rPh sb="6" eb="9">
      <t>カゴウブツ</t>
    </rPh>
    <phoneticPr fontId="18"/>
  </si>
  <si>
    <t>0.2(1982)</t>
    <phoneticPr fontId="18"/>
  </si>
  <si>
    <t>0.00049(2007)</t>
    <phoneticPr fontId="18"/>
  </si>
  <si>
    <t>&lt;0.015（兵庫県、岡山県、1982）</t>
    <phoneticPr fontId="18"/>
  </si>
  <si>
    <t>&lt;0.008（長野県1982）</t>
    <phoneticPr fontId="18"/>
  </si>
  <si>
    <t>&lt;0.5（兵庫県、岡山県、1982）</t>
    <phoneticPr fontId="18"/>
  </si>
  <si>
    <t>&lt;0.2（長野県1982）</t>
    <phoneticPr fontId="18"/>
  </si>
  <si>
    <t>0.00049（全国2007）</t>
    <phoneticPr fontId="18"/>
  </si>
  <si>
    <t>PET樹脂・PBT樹脂の原料</t>
    <phoneticPr fontId="18"/>
  </si>
  <si>
    <t>BOD 84%、HPLC 100% （試験期間：2 週間、被験物質濃度：100 mg/L、活性汚泥濃度：30 mg/L）</t>
    <phoneticPr fontId="18"/>
  </si>
  <si>
    <t>OH ラジカルとの反応で半減期：9.4 日～94 日</t>
    <phoneticPr fontId="18"/>
  </si>
  <si>
    <t>半減期：58 日（馴致した下水汚泥、被験物質濃度：1.5 mmol/L）</t>
    <phoneticPr fontId="18"/>
  </si>
  <si>
    <t>125（ラット）</t>
    <phoneticPr fontId="18"/>
  </si>
  <si>
    <t>軽微（マウス・ラット・ヒト）</t>
    <rPh sb="0" eb="2">
      <t>ケイビ</t>
    </rPh>
    <phoneticPr fontId="18"/>
  </si>
  <si>
    <t>軽微</t>
    <rPh sb="0" eb="2">
      <t>ケイビ</t>
    </rPh>
    <phoneticPr fontId="18"/>
  </si>
  <si>
    <t>LD50：&gt;5,000 mg/kg（モルモット）</t>
    <phoneticPr fontId="18"/>
  </si>
  <si>
    <t>32.8mg/1000g (25℃)、19.0 mg/L (25℃)、36 mg/L(20℃)</t>
    <phoneticPr fontId="18"/>
  </si>
  <si>
    <t>半減期： 320 日（pH=7、25℃）</t>
    <phoneticPr fontId="18"/>
  </si>
  <si>
    <t>2.25、2.4(23℃)</t>
    <phoneticPr fontId="18"/>
  </si>
  <si>
    <t>7.94</t>
  </si>
  <si>
    <t>0.01mmHg(25℃)</t>
    <phoneticPr fontId="18"/>
  </si>
  <si>
    <t>1.4(20℃)</t>
    <phoneticPr fontId="18"/>
  </si>
  <si>
    <t>288℃、282～285℃</t>
  </si>
  <si>
    <t>141℃、140～142℃、140℃</t>
    <phoneticPr fontId="18"/>
  </si>
  <si>
    <t>C10H10O4</t>
  </si>
  <si>
    <t>dimethyl terephthalate</t>
  </si>
  <si>
    <t>テレフタル酸ジメチル</t>
  </si>
  <si>
    <t>120-61-6</t>
    <phoneticPr fontId="18"/>
  </si>
  <si>
    <t>0.05(2003)</t>
    <phoneticPr fontId="18"/>
  </si>
  <si>
    <t>0.049(2002)</t>
    <phoneticPr fontId="18"/>
  </si>
  <si>
    <t>0.0091（全国2002）</t>
    <phoneticPr fontId="18"/>
  </si>
  <si>
    <t>0.068（全国2002）</t>
    <phoneticPr fontId="18"/>
  </si>
  <si>
    <t>0.049（全国2002）</t>
    <phoneticPr fontId="18"/>
  </si>
  <si>
    <t>&lt;0.05（全国2003）</t>
    <phoneticPr fontId="18"/>
  </si>
  <si>
    <t>中間物、有機化学製品用（合成繊維、合成樹脂）、ポリエステル系合繊(テトロン)、テトロンフィルム(ルミラー、ダイテフォイル)、ボトルエンプラ(ポリアリレート)の原料</t>
    <phoneticPr fontId="18"/>
  </si>
  <si>
    <t>BOD 75％、吸光度 99％、HPLC 100％（試験期間：2 週間、被験物質濃度：100mg/L、活性汚泥濃度：30mg/L）</t>
    <phoneticPr fontId="18"/>
  </si>
  <si>
    <t>OH ラジカルとの反応で半減期は29～58日</t>
    <phoneticPr fontId="18"/>
  </si>
  <si>
    <t>良　土壌縣濁液に添加したテレフタル酸(濃度：20mg/L)は、2 日間で完全分解</t>
    <rPh sb="0" eb="1">
      <t>リョウ</t>
    </rPh>
    <rPh sb="36" eb="38">
      <t>カンゼン</t>
    </rPh>
    <rPh sb="38" eb="40">
      <t>ブンカイ</t>
    </rPh>
    <phoneticPr fontId="18"/>
  </si>
  <si>
    <t>0.021（ラット）</t>
    <phoneticPr fontId="18"/>
  </si>
  <si>
    <t>0.5（ラット）</t>
    <phoneticPr fontId="18"/>
  </si>
  <si>
    <t>LC50：1.01-0.1 mg/L(4h)（ウサギ）</t>
    <phoneticPr fontId="18"/>
  </si>
  <si>
    <t>LD50：&gt; 6,400 mg/kg（ラット）</t>
    <phoneticPr fontId="18"/>
  </si>
  <si>
    <t>15mg/L(20℃)、319mg/L(25℃)</t>
    <phoneticPr fontId="18"/>
  </si>
  <si>
    <t>pK1=3.54(25℃)、pK2=4.46(25℃)</t>
    <phoneticPr fontId="18"/>
  </si>
  <si>
    <t>2.00</t>
  </si>
  <si>
    <t>6.79(気体、25℃)</t>
    <phoneticPr fontId="18"/>
  </si>
  <si>
    <t>1.51(室温)</t>
    <phoneticPr fontId="18"/>
  </si>
  <si>
    <t>402(昇華)</t>
    <phoneticPr fontId="18"/>
  </si>
  <si>
    <t>C8H6O4</t>
  </si>
  <si>
    <t>terephthalic acid</t>
  </si>
  <si>
    <t>テレフタル酸</t>
  </si>
  <si>
    <t>100-21-0</t>
    <phoneticPr fontId="18"/>
  </si>
  <si>
    <t>医薬原料，香料</t>
    <phoneticPr fontId="18"/>
  </si>
  <si>
    <t>妊孕性低下、胎仔減少（ラット）</t>
    <rPh sb="0" eb="3">
      <t>ニンヨウセイ</t>
    </rPh>
    <rPh sb="3" eb="5">
      <t>テイカ</t>
    </rPh>
    <rPh sb="6" eb="8">
      <t>タイシ</t>
    </rPh>
    <rPh sb="8" eb="10">
      <t>ゲンショウ</t>
    </rPh>
    <phoneticPr fontId="18"/>
  </si>
  <si>
    <t>LC50：&gt;0.025 ppm（モルモット）</t>
    <phoneticPr fontId="18"/>
  </si>
  <si>
    <t>LD50：&gt;5,000 mg/kg （ウサギ）</t>
    <phoneticPr fontId="18"/>
  </si>
  <si>
    <t>LD50：&gt;12,000 mg/kg（ラット）</t>
    <phoneticPr fontId="18"/>
  </si>
  <si>
    <t>0.0058g/L (25℃)</t>
    <phoneticPr fontId="18"/>
  </si>
  <si>
    <t>8.8</t>
    <phoneticPr fontId="18"/>
  </si>
  <si>
    <t>&lt;0.00075mmHg(20℃)</t>
    <phoneticPr fontId="18"/>
  </si>
  <si>
    <t>0.8519 (20,4℃)</t>
    <phoneticPr fontId="18"/>
  </si>
  <si>
    <t>335℃</t>
  </si>
  <si>
    <t>&gt;230℃</t>
    <phoneticPr fontId="18"/>
  </si>
  <si>
    <t>C20H40O</t>
    <phoneticPr fontId="18"/>
  </si>
  <si>
    <t>3,7,11,15-tetramethylhexadec-1-en-3-ol; isophytol</t>
  </si>
  <si>
    <t>3,7,11,15-テトラメチルヘキサデカ-1-エン-3-オール（別名イソフィトール）</t>
    <phoneticPr fontId="18"/>
  </si>
  <si>
    <t>505-32-8</t>
    <phoneticPr fontId="18"/>
  </si>
  <si>
    <t>17(2000)</t>
    <phoneticPr fontId="18"/>
  </si>
  <si>
    <t>17（全国2000）</t>
    <rPh sb="3" eb="5">
      <t>ゼンコク</t>
    </rPh>
    <phoneticPr fontId="18"/>
  </si>
  <si>
    <t>殺菌剤、加硫促進剤</t>
  </si>
  <si>
    <t>1.1～4.4（6週間・25μg/L）、&lt;3.4（6週間・2.5μg/L）</t>
    <rPh sb="9" eb="11">
      <t>シュウカン</t>
    </rPh>
    <rPh sb="26" eb="28">
      <t>シュウカン</t>
    </rPh>
    <phoneticPr fontId="18"/>
  </si>
  <si>
    <t>3％(試験期間：2 週間、被験物質：100mg/L、活性汚泥：30mg/L)</t>
  </si>
  <si>
    <t>OH ラジカルとの反応で半減期は約1 時間</t>
    <phoneticPr fontId="18"/>
  </si>
  <si>
    <t>区分1（甲状腺、肝臓）、区分2（神経系）</t>
  </si>
  <si>
    <t>LC50：0.3-1 mg/L(4h)（ラット）（粉じん）</t>
    <rPh sb="25" eb="26">
      <t>フン</t>
    </rPh>
    <phoneticPr fontId="18"/>
  </si>
  <si>
    <t>LD50：640 mg/kg（ラット）</t>
    <phoneticPr fontId="18"/>
  </si>
  <si>
    <t>30mg/L(25℃)</t>
  </si>
  <si>
    <t>1.29(20℃)</t>
    <phoneticPr fontId="18"/>
  </si>
  <si>
    <t>129℃、242℃</t>
  </si>
  <si>
    <t>155～156℃</t>
    <phoneticPr fontId="18"/>
  </si>
  <si>
    <t>C6H12N2S4</t>
  </si>
  <si>
    <t>tetramethylthiuram disulfide; thiram</t>
  </si>
  <si>
    <t>チウラム又はチラム（テトラメチルチウラムジスルフィド）</t>
    <phoneticPr fontId="18"/>
  </si>
  <si>
    <t>137-26-8</t>
    <phoneticPr fontId="18"/>
  </si>
  <si>
    <t>殺虫剤・防虫剤</t>
    <phoneticPr fontId="18"/>
  </si>
  <si>
    <t>胎仔死亡（種不明）</t>
    <rPh sb="0" eb="2">
      <t>タイシ</t>
    </rPh>
    <rPh sb="2" eb="4">
      <t>シボウ</t>
    </rPh>
    <rPh sb="5" eb="6">
      <t>シュ</t>
    </rPh>
    <rPh sb="6" eb="8">
      <t>フメイ</t>
    </rPh>
    <phoneticPr fontId="18"/>
  </si>
  <si>
    <t>LC50：&gt;5.31 mg/L（ラット）（粉じん）</t>
    <rPh sb="21" eb="22">
      <t>フン</t>
    </rPh>
    <phoneticPr fontId="18"/>
  </si>
  <si>
    <t>LD50：&gt;6310 mg/kg（ウサギ）</t>
    <phoneticPr fontId="18"/>
  </si>
  <si>
    <t>LD50：57.4 mg/kg（ラット）</t>
    <phoneticPr fontId="18"/>
  </si>
  <si>
    <t>35mg/L (25℃)</t>
    <phoneticPr fontId="18"/>
  </si>
  <si>
    <t>1.7</t>
    <phoneticPr fontId="18"/>
  </si>
  <si>
    <t>0.000043mmHg (20℃)</t>
    <phoneticPr fontId="18"/>
  </si>
  <si>
    <t xml:space="preserve">1.4 (20℃) </t>
    <phoneticPr fontId="18"/>
  </si>
  <si>
    <t>173-174℃</t>
    <phoneticPr fontId="18"/>
  </si>
  <si>
    <t xml:space="preserve">C10H18N4O4S3 </t>
    <phoneticPr fontId="18"/>
  </si>
  <si>
    <t>3,7,9,13-tetramethyl-5,11-dioxa-2,8,14-trithia-4,7,9,12-tetraazapentadeca-3,12-diene-6,10-dione; thiodicarb</t>
  </si>
  <si>
    <t>チオジカルブ（3,7,9,13-テトラメチル-5,11-ジオキサ-2,8,14-トリチア-4,7,9,12-テトラアザペンタデカ-3,12-ジエン-6,10-ジオン）</t>
    <phoneticPr fontId="18"/>
  </si>
  <si>
    <t>59669-26-0</t>
    <phoneticPr fontId="18"/>
  </si>
  <si>
    <t>LC50：0.0371mg/L（ラット）（粉じん）</t>
    <rPh sb="21" eb="22">
      <t>フン</t>
    </rPh>
    <phoneticPr fontId="18"/>
  </si>
  <si>
    <t>LD50：177mg/kg（ラット）</t>
    <phoneticPr fontId="18"/>
  </si>
  <si>
    <t>LD50：21.8mg/kg（ラット）</t>
    <phoneticPr fontId="18"/>
  </si>
  <si>
    <t>0.02mg/L</t>
    <phoneticPr fontId="18"/>
  </si>
  <si>
    <t>6.5</t>
    <phoneticPr fontId="18"/>
  </si>
  <si>
    <t>6E-11mmHg(20℃)</t>
    <phoneticPr fontId="18"/>
  </si>
  <si>
    <t>1.48</t>
    <phoneticPr fontId="18"/>
  </si>
  <si>
    <t>156℃ (1mmHg)</t>
  </si>
  <si>
    <t>44.6℃</t>
    <phoneticPr fontId="18"/>
  </si>
  <si>
    <t xml:space="preserve">C17H14ClF7O2 </t>
    <phoneticPr fontId="18"/>
  </si>
  <si>
    <t>2,3,5,6-tetrafluoro-4-methylbenzyl(Z)-3-(2-chloro-3,3,3-trifluoro-1-propenyl)-2,2-dimethylcyclopropanecarboxylate; tefluthrin</t>
  </si>
  <si>
    <t>2,3,5,6-テトラフルオロ-4-メチルベンジル=(Z)-3-(2-クロロ-3,3,3-トリフルオロ-1-プロペニル)-2,2-ジメチルシクロプロパンカルボキシラート（テフルトリン）</t>
    <phoneticPr fontId="18"/>
  </si>
  <si>
    <t>79538-32-2</t>
    <phoneticPr fontId="18"/>
  </si>
  <si>
    <t>不飽和ポリエステル樹脂・アルキド樹脂原料，エポキシ樹脂硬化剤</t>
    <phoneticPr fontId="18"/>
  </si>
  <si>
    <t>感作（ヒト）、粘膜変性、炎症（ラット）</t>
    <rPh sb="0" eb="1">
      <t>カン</t>
    </rPh>
    <rPh sb="1" eb="2">
      <t>サ</t>
    </rPh>
    <rPh sb="7" eb="9">
      <t>ネンマク</t>
    </rPh>
    <rPh sb="9" eb="11">
      <t>ヘンセイ</t>
    </rPh>
    <rPh sb="12" eb="14">
      <t>エンショウ</t>
    </rPh>
    <phoneticPr fontId="18"/>
  </si>
  <si>
    <t>LD50：1,710 mg/kg（ウサギ）</t>
    <phoneticPr fontId="18"/>
  </si>
  <si>
    <t>LD50：1,900 mg/ kg（ラット）</t>
    <phoneticPr fontId="18"/>
  </si>
  <si>
    <t>176.4 g/L（20℃）</t>
  </si>
  <si>
    <t>2.64</t>
  </si>
  <si>
    <t>6.80</t>
  </si>
  <si>
    <t>0.033mmHg（25℃）</t>
    <phoneticPr fontId="18"/>
  </si>
  <si>
    <t>－15℃</t>
  </si>
  <si>
    <t>C9H10O3</t>
  </si>
  <si>
    <t>tetrahydromethylphthalic anhydride</t>
  </si>
  <si>
    <t>テトラヒドロメチル無水フタル酸</t>
  </si>
  <si>
    <t>11070-44-3</t>
    <phoneticPr fontId="18"/>
  </si>
  <si>
    <t>医薬・染料・顔料・ゴム薬原料</t>
    <phoneticPr fontId="18"/>
  </si>
  <si>
    <t>神経・胃腸障害（ヒト）</t>
    <rPh sb="0" eb="2">
      <t>シンケイ</t>
    </rPh>
    <rPh sb="3" eb="5">
      <t>イチョウ</t>
    </rPh>
    <rPh sb="5" eb="7">
      <t>ショウガイ</t>
    </rPh>
    <phoneticPr fontId="18"/>
  </si>
  <si>
    <t>区分2(中枢神経系、消化器系)</t>
  </si>
  <si>
    <t>区分3(麻酔作用、気道刺激性)</t>
  </si>
  <si>
    <t>LC50：2,485 mg/L（ラット）（粉じん）</t>
    <rPh sb="21" eb="22">
      <t>フン</t>
    </rPh>
    <phoneticPr fontId="18"/>
  </si>
  <si>
    <t>LD50：4,000 mg/kg（ラット）</t>
    <phoneticPr fontId="18"/>
  </si>
  <si>
    <t>3～4.9、 2.220</t>
    <phoneticPr fontId="18"/>
  </si>
  <si>
    <t>2.0</t>
    <phoneticPr fontId="18"/>
  </si>
  <si>
    <t>290℃</t>
    <phoneticPr fontId="18"/>
  </si>
  <si>
    <t>C6Cl4O2</t>
    <phoneticPr fontId="18"/>
  </si>
  <si>
    <t>2,3,5,6-tetrachloro-p-benzoquinone</t>
  </si>
  <si>
    <t>2,3,5,6-テトラクロロ-p-ベンゾキノン</t>
    <phoneticPr fontId="18"/>
  </si>
  <si>
    <t>118-75-2</t>
    <phoneticPr fontId="18"/>
  </si>
  <si>
    <t>肺・肝・神経障害（種不明）</t>
    <rPh sb="0" eb="1">
      <t>ハイ</t>
    </rPh>
    <rPh sb="2" eb="3">
      <t>カン</t>
    </rPh>
    <rPh sb="4" eb="6">
      <t>シンケイ</t>
    </rPh>
    <rPh sb="6" eb="8">
      <t>ショウガイ</t>
    </rPh>
    <rPh sb="9" eb="10">
      <t>シュ</t>
    </rPh>
    <rPh sb="10" eb="12">
      <t>フメイ</t>
    </rPh>
    <phoneticPr fontId="18"/>
  </si>
  <si>
    <t>区分２B</t>
  </si>
  <si>
    <t>区分２</t>
  </si>
  <si>
    <t>LC 50 ：125000mg/m3（ラット）（蒸気）</t>
    <rPh sb="24" eb="26">
      <t>ジョウキ</t>
    </rPh>
    <phoneticPr fontId="18"/>
  </si>
  <si>
    <t>LD50：＞5000mg/kg（ウサギ）</t>
    <phoneticPr fontId="18"/>
  </si>
  <si>
    <t>0.012g/100mL</t>
    <phoneticPr fontId="18"/>
  </si>
  <si>
    <t>3.41(推測値)</t>
    <phoneticPr fontId="18"/>
  </si>
  <si>
    <t>5.3 kPa (20℃)</t>
    <phoneticPr fontId="18"/>
  </si>
  <si>
    <t xml:space="preserve"> 1.65</t>
    <phoneticPr fontId="18"/>
  </si>
  <si>
    <t>93℃</t>
  </si>
  <si>
    <t>26℃</t>
    <phoneticPr fontId="18"/>
  </si>
  <si>
    <t>C2Cl4F2</t>
    <phoneticPr fontId="18"/>
  </si>
  <si>
    <t>tetrachlorodifluoroethane; CFC-112</t>
  </si>
  <si>
    <t>テトラクロロジフルオロエタン（別名ＣＦＣ-112）</t>
    <phoneticPr fontId="18"/>
  </si>
  <si>
    <t>76-12-0</t>
    <phoneticPr fontId="18"/>
  </si>
  <si>
    <t>9.7(2000)</t>
    <phoneticPr fontId="18"/>
  </si>
  <si>
    <t>7.7（全国1988）</t>
    <rPh sb="4" eb="6">
      <t>ゼンコク</t>
    </rPh>
    <phoneticPr fontId="18"/>
  </si>
  <si>
    <t>3（全国2000）</t>
    <phoneticPr fontId="18"/>
  </si>
  <si>
    <t>9.7（全国2000）</t>
    <phoneticPr fontId="18"/>
  </si>
  <si>
    <t>ドライクリーニング溶剤、フロンガス製造、原毛洗浄、溶剤(医薬品、香料、メッキ、ゴム、塗料)、セルロースエステルおよびエーテルの混合物溶剤</t>
    <phoneticPr fontId="18"/>
  </si>
  <si>
    <t>25.8～77.1（8週間・0.1mg/L）、28.4～75.7（8週間・0.01mg/L）</t>
    <rPh sb="11" eb="13">
      <t>シュウカン</t>
    </rPh>
    <rPh sb="34" eb="36">
      <t>シュウカン</t>
    </rPh>
    <phoneticPr fontId="18"/>
  </si>
  <si>
    <t>11％(試験期間：4 週間、被験物質：100mg/L、活性汚泥：30mg/L)</t>
  </si>
  <si>
    <t>OH ラジカルとの反応で半減期は96日</t>
    <phoneticPr fontId="18"/>
  </si>
  <si>
    <t>水中での半減期は98 日</t>
  </si>
  <si>
    <t>水中での半減期は180 日</t>
  </si>
  <si>
    <t>乳汁移行による胎児肝障害（ヒト）、発育不良（ラット）</t>
    <rPh sb="0" eb="2">
      <t>ニュウジュウ</t>
    </rPh>
    <rPh sb="2" eb="4">
      <t>イコウ</t>
    </rPh>
    <rPh sb="7" eb="9">
      <t>タイジ</t>
    </rPh>
    <rPh sb="9" eb="10">
      <t>カン</t>
    </rPh>
    <rPh sb="10" eb="12">
      <t>ショウガイ</t>
    </rPh>
    <rPh sb="17" eb="19">
      <t>ハツイク</t>
    </rPh>
    <rPh sb="19" eb="21">
      <t>フリョウ</t>
    </rPh>
    <phoneticPr fontId="18"/>
  </si>
  <si>
    <t>精神・肝・肺障害（ヒト）</t>
    <rPh sb="0" eb="2">
      <t>セイシン</t>
    </rPh>
    <rPh sb="3" eb="4">
      <t>カン</t>
    </rPh>
    <rPh sb="5" eb="6">
      <t>ハイ</t>
    </rPh>
    <rPh sb="6" eb="8">
      <t>ショウガイ</t>
    </rPh>
    <phoneticPr fontId="18"/>
  </si>
  <si>
    <t>神経・肺・肝障害（ヒト）</t>
    <rPh sb="0" eb="2">
      <t>シンケイ</t>
    </rPh>
    <rPh sb="3" eb="4">
      <t>ハイ</t>
    </rPh>
    <rPh sb="5" eb="6">
      <t>カン</t>
    </rPh>
    <rPh sb="6" eb="8">
      <t>ショウガイ</t>
    </rPh>
    <phoneticPr fontId="18"/>
  </si>
  <si>
    <t>区分1（神経系、肝臓、呼吸器）、区分2（腎臓）</t>
  </si>
  <si>
    <t>区分1（中枢神経系、呼吸器、肝臓）、区分3（麻酔作用）</t>
  </si>
  <si>
    <t>LC50：27.8 mg/L(4h)（ラット）（蒸気）</t>
    <rPh sb="24" eb="26">
      <t>ジョウキ</t>
    </rPh>
    <phoneticPr fontId="18"/>
  </si>
  <si>
    <t>LD50：5000 mg/kg（ラット）</t>
    <phoneticPr fontId="18"/>
  </si>
  <si>
    <t>LD50：13000 mg/kg（ラット）</t>
    <phoneticPr fontId="18"/>
  </si>
  <si>
    <t>150mg/L(25℃)</t>
    <phoneticPr fontId="18"/>
  </si>
  <si>
    <t>3.40</t>
  </si>
  <si>
    <t>6.89(気体、20℃)</t>
    <phoneticPr fontId="18"/>
  </si>
  <si>
    <t>18.5mmHg(25℃)</t>
    <phoneticPr fontId="18"/>
  </si>
  <si>
    <t>1.6227(20/4℃)</t>
    <phoneticPr fontId="18"/>
  </si>
  <si>
    <t>121.3℃</t>
  </si>
  <si>
    <t>-22.3℃</t>
    <phoneticPr fontId="18"/>
  </si>
  <si>
    <t>C2Cl4</t>
  </si>
  <si>
    <t>tetrachloroethylene</t>
  </si>
  <si>
    <t>テトラクロロエチレン</t>
  </si>
  <si>
    <t>127-18-4</t>
    <phoneticPr fontId="18"/>
  </si>
  <si>
    <t>不明（ラット、マウス）</t>
    <rPh sb="0" eb="2">
      <t>フメイ</t>
    </rPh>
    <phoneticPr fontId="18"/>
  </si>
  <si>
    <t>LC50：＞4.1mg/L（ラット）</t>
    <phoneticPr fontId="18"/>
  </si>
  <si>
    <t>LD50：＞10,000mg/kg（ラット）</t>
    <phoneticPr fontId="18"/>
  </si>
  <si>
    <t>2.5 mg/L 25℃</t>
    <phoneticPr fontId="18"/>
  </si>
  <si>
    <t xml:space="preserve">3.2 </t>
    <phoneticPr fontId="18"/>
  </si>
  <si>
    <t>9.68E-06 mmHg(25℃)</t>
    <phoneticPr fontId="18"/>
  </si>
  <si>
    <t>209～210℃</t>
    <phoneticPr fontId="18"/>
  </si>
  <si>
    <t>C8H2Cl4O2</t>
    <phoneticPr fontId="18"/>
  </si>
  <si>
    <t>4,5,6,7-tetrachloroisobenzofuran-1(3H)-one; phthalide</t>
  </si>
  <si>
    <t>4,5,6,7-テトラクロロ-1,3-ジヒドロベンゾ［ｃ］フラン-2-オン（フサライド）</t>
    <phoneticPr fontId="18"/>
  </si>
  <si>
    <t>27355-22-2</t>
    <phoneticPr fontId="18"/>
  </si>
  <si>
    <t>5（2000）</t>
    <phoneticPr fontId="18"/>
  </si>
  <si>
    <t>&lt;0.1～2.7（6週間・30μg/L）、&lt;1.3～125（6週間・3μg/L）</t>
    <rPh sb="10" eb="12">
      <t>シュウカン</t>
    </rPh>
    <rPh sb="31" eb="33">
      <t>シュウカン</t>
    </rPh>
    <phoneticPr fontId="18"/>
  </si>
  <si>
    <t>0％(試験期間：2 週間、被験物質：100mg/L、活性汚泥：30mg/L)</t>
    <phoneticPr fontId="18"/>
  </si>
  <si>
    <t>OH ラジカルとの反応で半減期は約7 年</t>
    <phoneticPr fontId="18"/>
  </si>
  <si>
    <t>胎仔減少（ラット、ウサギ）</t>
    <rPh sb="2" eb="4">
      <t>ゲンショウ</t>
    </rPh>
    <phoneticPr fontId="18"/>
  </si>
  <si>
    <t>皮膚炎（ヒト）、粘膜変性、腎障害（ラット、マウス）</t>
    <rPh sb="0" eb="2">
      <t>ヒフ</t>
    </rPh>
    <rPh sb="2" eb="3">
      <t>エン</t>
    </rPh>
    <rPh sb="8" eb="10">
      <t>ネンマク</t>
    </rPh>
    <rPh sb="10" eb="12">
      <t>ヘンセイ</t>
    </rPh>
    <rPh sb="13" eb="16">
      <t>ジンショウガイ</t>
    </rPh>
    <phoneticPr fontId="18"/>
  </si>
  <si>
    <t>LC50：0.1mg/L(4h)（ラット）（粉じん）</t>
    <rPh sb="22" eb="23">
      <t>フン</t>
    </rPh>
    <phoneticPr fontId="18"/>
  </si>
  <si>
    <t>LD50：＞10,000mg/Kg（ラット）</t>
    <phoneticPr fontId="18"/>
  </si>
  <si>
    <t>LD50：10,000 mg/kg（ラット）</t>
    <phoneticPr fontId="18"/>
  </si>
  <si>
    <t>0.6mg/L(25℃)</t>
    <phoneticPr fontId="18"/>
  </si>
  <si>
    <t>3.67</t>
  </si>
  <si>
    <t>10.88</t>
  </si>
  <si>
    <t>1.71.7(25/4℃)</t>
    <phoneticPr fontId="18"/>
  </si>
  <si>
    <t>350℃(760mmHg)</t>
  </si>
  <si>
    <t>250～251℃</t>
    <phoneticPr fontId="18"/>
  </si>
  <si>
    <t>C8Cl4N2</t>
  </si>
  <si>
    <t>tetrachloroisophthalonitrile; chlorothalonil; TPN</t>
  </si>
  <si>
    <t>テトラクロロイソフタロニトリル（クロロタロニル又はＴＰＮ）</t>
    <phoneticPr fontId="18"/>
  </si>
  <si>
    <t>1897-45-6</t>
    <phoneticPr fontId="18"/>
  </si>
  <si>
    <t xml:space="preserve">有機ゴム薬品（加硫促進剤，硫黄供与型加硫剤） </t>
    <phoneticPr fontId="18"/>
  </si>
  <si>
    <t>流産、奇形（ヒト）</t>
    <rPh sb="0" eb="2">
      <t>リュウザン</t>
    </rPh>
    <rPh sb="3" eb="5">
      <t>キケイ</t>
    </rPh>
    <phoneticPr fontId="18"/>
  </si>
  <si>
    <t>神経・肝障害、甲状腺肥大（ヒト）</t>
    <rPh sb="0" eb="2">
      <t>シンケイ</t>
    </rPh>
    <rPh sb="3" eb="4">
      <t>カン</t>
    </rPh>
    <rPh sb="4" eb="6">
      <t>ショウガイ</t>
    </rPh>
    <rPh sb="7" eb="10">
      <t>コウジョウセン</t>
    </rPh>
    <rPh sb="10" eb="12">
      <t>ヒダイ</t>
    </rPh>
    <phoneticPr fontId="18"/>
  </si>
  <si>
    <t>区分1(神経系、肝臓、甲状腺、内分泌系)</t>
  </si>
  <si>
    <t>LD50：＞2000mg（ウサギ）</t>
    <phoneticPr fontId="18"/>
  </si>
  <si>
    <t>LD50：2244mg/kg（ラット）</t>
    <phoneticPr fontId="18"/>
  </si>
  <si>
    <t>0.02g/100ml</t>
    <phoneticPr fontId="18"/>
  </si>
  <si>
    <t>0.116 Pa（推定値）、8.70E-04 mmHg (25℃)</t>
    <phoneticPr fontId="18"/>
  </si>
  <si>
    <t xml:space="preserve"> 1.27-1.31</t>
    <phoneticPr fontId="18"/>
  </si>
  <si>
    <t>117℃ (2.5kPa)</t>
  </si>
  <si>
    <t>C10H20N2S4</t>
    <phoneticPr fontId="18"/>
  </si>
  <si>
    <t>tetraethylthiuram disulfide; disulfiram</t>
  </si>
  <si>
    <t>テトラエチルチウラムジスルフィド（ジスルフィラム）</t>
    <phoneticPr fontId="18"/>
  </si>
  <si>
    <t>97-77-8</t>
    <phoneticPr fontId="18"/>
  </si>
  <si>
    <t>合成樹脂(熱硬化性)の促進剤、発泡剤、ゴム加硫促進剤、医薬品、火薬、石炭酸ナトリウムおよびカ性ソーダを混合してホスゲンの吸収剤</t>
    <phoneticPr fontId="18"/>
  </si>
  <si>
    <t>49％(NH3)、22%(NO2)(試験期間：2 週間、被験物質：100mg/L、活性汚泥：30mg/L)</t>
  </si>
  <si>
    <t>OH ラジカルとの反応で半減期は約15 分</t>
    <phoneticPr fontId="18"/>
  </si>
  <si>
    <t>15（イヌ）</t>
    <phoneticPr fontId="18"/>
  </si>
  <si>
    <t>死産（イヌ、少ない）、なし（ラット）</t>
    <rPh sb="0" eb="2">
      <t>シザン</t>
    </rPh>
    <rPh sb="6" eb="7">
      <t>スク</t>
    </rPh>
    <phoneticPr fontId="18"/>
  </si>
  <si>
    <t>皮膚炎・呼吸器・腎障害（ヒト）、ほとんどなし（ラット）</t>
    <rPh sb="0" eb="2">
      <t>ヒフ</t>
    </rPh>
    <rPh sb="2" eb="3">
      <t>エン</t>
    </rPh>
    <rPh sb="4" eb="7">
      <t>コキュウキ</t>
    </rPh>
    <rPh sb="8" eb="9">
      <t>ジン</t>
    </rPh>
    <rPh sb="9" eb="11">
      <t>ショウガイ</t>
    </rPh>
    <phoneticPr fontId="18"/>
  </si>
  <si>
    <t>刺激</t>
    <rPh sb="0" eb="2">
      <t>シゲキ</t>
    </rPh>
    <phoneticPr fontId="18"/>
  </si>
  <si>
    <t>区分1 （膀胱、腎臓、全身毒性）</t>
  </si>
  <si>
    <t>LD50：569 mg/kg（マウス）、LD50：9,200 mg/kg（ラット）</t>
    <phoneticPr fontId="18"/>
  </si>
  <si>
    <t>448.6 g/L</t>
  </si>
  <si>
    <t>酸の存在下で分解</t>
    <rPh sb="6" eb="8">
      <t>ブンカイ</t>
    </rPh>
    <phoneticPr fontId="18"/>
  </si>
  <si>
    <t>0.004mmHg(25℃)</t>
    <phoneticPr fontId="18"/>
  </si>
  <si>
    <t>1.331(-5℃)</t>
    <phoneticPr fontId="18"/>
  </si>
  <si>
    <t>280℃（昇華）</t>
    <rPh sb="5" eb="7">
      <t>ショウカ</t>
    </rPh>
    <phoneticPr fontId="18"/>
  </si>
  <si>
    <t>C6H12N4</t>
  </si>
  <si>
    <t>1,3,5,7-tetraazatricyclo[3.3.1.13.7]decane; hexamethylenetetramine</t>
  </si>
  <si>
    <t>ヘキサメチレンテトラミン（1,3,5,7-テトラアザトリシクロ[3.3.1.13.7]デカン）</t>
    <phoneticPr fontId="18"/>
  </si>
  <si>
    <t>2、3巻</t>
    <rPh sb="3" eb="4">
      <t>カン</t>
    </rPh>
    <phoneticPr fontId="18"/>
  </si>
  <si>
    <t>100-97-0</t>
    <phoneticPr fontId="18"/>
  </si>
  <si>
    <t>1.4(2002)</t>
    <phoneticPr fontId="18"/>
  </si>
  <si>
    <t>&lt;0.002（三重県、広島県、愛媛県、2001）</t>
    <phoneticPr fontId="18"/>
  </si>
  <si>
    <t>1.4（全国2001）</t>
    <phoneticPr fontId="18"/>
  </si>
  <si>
    <t>タバコの腋芽抑制剤、非農耕地用除草剤、香料</t>
    <phoneticPr fontId="18"/>
  </si>
  <si>
    <t>OH ラジカルとの反応で半減期：4.2 時間～42 時間</t>
    <phoneticPr fontId="18"/>
  </si>
  <si>
    <t>種々の活性汚泥を用いた生分解試験において、試験期間6、12、24 時間のBOD分解率はそれぞれ0.9％、9.2％、29.3％であった</t>
    <phoneticPr fontId="18"/>
  </si>
  <si>
    <t>LC50：2 mg/L(4h)（ラット）（ミスト）</t>
    <phoneticPr fontId="18"/>
  </si>
  <si>
    <t>LD50：3,560 mg/kg（ウサギ）</t>
    <phoneticPr fontId="18"/>
  </si>
  <si>
    <t>LD50：4,720 mg/kg（ラット）</t>
    <phoneticPr fontId="18"/>
  </si>
  <si>
    <t>37 mg/1000g (25℃))、37 mg/L (25℃)</t>
    <phoneticPr fontId="18"/>
  </si>
  <si>
    <t>4.57</t>
    <phoneticPr fontId="18"/>
  </si>
  <si>
    <t>6.47(気体、25℃)</t>
    <phoneticPr fontId="18"/>
  </si>
  <si>
    <t>0.8297(20℃)</t>
    <phoneticPr fontId="18"/>
  </si>
  <si>
    <t>231.1℃(760 mmHg)、232.9℃(760 mmHg)、230℃ (760 mmHg)、231℃</t>
  </si>
  <si>
    <t>6.9℃、6.4℃、7℃</t>
    <phoneticPr fontId="18"/>
  </si>
  <si>
    <t>C10H22O</t>
  </si>
  <si>
    <t>decyl alcohol; decanol</t>
  </si>
  <si>
    <t>1-デシルアルコール（デカノール）</t>
    <phoneticPr fontId="18"/>
  </si>
  <si>
    <t>112-30-1</t>
    <phoneticPr fontId="18"/>
  </si>
  <si>
    <t>界面活性剤・化粧品・金属石けん原料，食品添加物</t>
    <phoneticPr fontId="18"/>
  </si>
  <si>
    <t>LC50：0.0003 mg/L（ラット）</t>
    <phoneticPr fontId="18"/>
  </si>
  <si>
    <t>LD50：3,301 mg/kg（ラット）</t>
    <phoneticPr fontId="18"/>
  </si>
  <si>
    <t>0.015g/100g</t>
    <phoneticPr fontId="18"/>
  </si>
  <si>
    <t>4.09</t>
    <phoneticPr fontId="18"/>
  </si>
  <si>
    <t>0.00003mmHg(25℃、外挿値)</t>
    <phoneticPr fontId="18"/>
  </si>
  <si>
    <t>0.8782 (50,4℃)</t>
    <phoneticPr fontId="18"/>
  </si>
  <si>
    <t>270℃</t>
  </si>
  <si>
    <t>31.4℃</t>
    <phoneticPr fontId="18"/>
  </si>
  <si>
    <t>C10H20O2</t>
    <phoneticPr fontId="18"/>
  </si>
  <si>
    <t>decanoic acid</t>
  </si>
  <si>
    <t>デカン酸</t>
  </si>
  <si>
    <t>334-48-5</t>
    <phoneticPr fontId="18"/>
  </si>
  <si>
    <t>0.015(2001)</t>
    <phoneticPr fontId="18"/>
  </si>
  <si>
    <t>&lt;0.0005(2001)</t>
    <phoneticPr fontId="18"/>
  </si>
  <si>
    <t>0.30(2002～2003)</t>
    <phoneticPr fontId="18"/>
  </si>
  <si>
    <t>0.000034(2001)</t>
    <phoneticPr fontId="18"/>
  </si>
  <si>
    <t>0.061（全国2003）</t>
    <phoneticPr fontId="18"/>
  </si>
  <si>
    <t>3.3（全国2002～2003）</t>
    <phoneticPr fontId="18"/>
  </si>
  <si>
    <t>&lt; 0.12（全国2002）</t>
    <rPh sb="7" eb="9">
      <t>ゼンコク</t>
    </rPh>
    <phoneticPr fontId="18"/>
  </si>
  <si>
    <t>0.3（全国2002～2003）</t>
    <rPh sb="4" eb="6">
      <t>ゼンコク</t>
    </rPh>
    <phoneticPr fontId="18"/>
  </si>
  <si>
    <t>0.015（全国2001）</t>
    <phoneticPr fontId="18"/>
  </si>
  <si>
    <t>0.000034（全国2001）</t>
    <phoneticPr fontId="18"/>
  </si>
  <si>
    <t>合成樹脂（ポリエチレン、ポリスチレン、ポリエステル、ＡＢＳ等）に添加する難燃剤</t>
    <phoneticPr fontId="18"/>
  </si>
  <si>
    <t>&lt;5（試験生物：コイ、試験期間：6 週間、被験物質設定濃度：0.60 μg/L）、&lt;50（試験生物：コイ、試験期間：6 週間、被験物質設定濃度：6 μg/L）</t>
    <phoneticPr fontId="18"/>
  </si>
  <si>
    <t>BOD 0%、GC ＊％（試験期間：2 週間、被験物質濃度：100 mg/L、活性汚泥濃度：30 mg/L）＊：負の値</t>
    <phoneticPr fontId="18"/>
  </si>
  <si>
    <t>OH ラジカルとの反応で半減期：0.4～4.4 年</t>
    <phoneticPr fontId="18"/>
  </si>
  <si>
    <t>1,000（ラット）</t>
    <phoneticPr fontId="18"/>
  </si>
  <si>
    <t>軽微（ヒト）</t>
    <rPh sb="0" eb="2">
      <t>ケイビ</t>
    </rPh>
    <phoneticPr fontId="18"/>
  </si>
  <si>
    <t>LDLo：500 mg/kg（ラット）、LD50：&gt; 5,000 mg/kg（ラット）</t>
    <phoneticPr fontId="18"/>
  </si>
  <si>
    <t>0.02～0.03 mg/L(25℃)</t>
  </si>
  <si>
    <t>39.21(気体、25℃)</t>
    <phoneticPr fontId="18"/>
  </si>
  <si>
    <t>425℃、425℃(熱分解)</t>
    <rPh sb="10" eb="13">
      <t>ネツブンカイ</t>
    </rPh>
    <phoneticPr fontId="18"/>
  </si>
  <si>
    <t>305℃、294～296℃、290～306℃</t>
    <phoneticPr fontId="18"/>
  </si>
  <si>
    <t>C12 Br10 O</t>
  </si>
  <si>
    <t>decabromodiphenyl ether</t>
  </si>
  <si>
    <t>デカブロモジフェニルエーテル</t>
  </si>
  <si>
    <t>2巻、5巻（追）</t>
    <rPh sb="1" eb="2">
      <t>カン</t>
    </rPh>
    <rPh sb="4" eb="5">
      <t>カン</t>
    </rPh>
    <rPh sb="6" eb="7">
      <t>ツイ</t>
    </rPh>
    <phoneticPr fontId="18"/>
  </si>
  <si>
    <t>1163-19-5</t>
    <phoneticPr fontId="18"/>
  </si>
  <si>
    <t>8.9（2000）</t>
    <phoneticPr fontId="18"/>
  </si>
  <si>
    <t>8.9（全国2000）</t>
    <phoneticPr fontId="18"/>
  </si>
  <si>
    <t>4、74.44(計算値）</t>
    <phoneticPr fontId="18"/>
  </si>
  <si>
    <t>OH ラジカルとの反応で半減期は0.103日</t>
    <phoneticPr fontId="18"/>
  </si>
  <si>
    <t>土壌中半減期：80 日</t>
  </si>
  <si>
    <t>流産（ウサギ）</t>
    <rPh sb="0" eb="2">
      <t>リュウザン</t>
    </rPh>
    <phoneticPr fontId="18"/>
  </si>
  <si>
    <t>区分2 (神経系)</t>
  </si>
  <si>
    <t>区分1 (神経系)</t>
  </si>
  <si>
    <t>LC50：&gt; 5.15 mg/L(4h) (雄)、&gt; 5.15 mg/L (雌)（ラット）（ミスト）</t>
    <phoneticPr fontId="18"/>
  </si>
  <si>
    <t>LD50：&gt; 4,000 mg/kg（ラット）</t>
    <phoneticPr fontId="18"/>
  </si>
  <si>
    <t>LD50：600-790mg/kg（ラット）</t>
    <phoneticPr fontId="18"/>
  </si>
  <si>
    <t>430mg/L(20℃)</t>
  </si>
  <si>
    <t>3.21</t>
    <phoneticPr fontId="18"/>
  </si>
  <si>
    <t>126℃(0.04mmHg)</t>
  </si>
  <si>
    <t>22.5～23.8℃</t>
    <phoneticPr fontId="18"/>
  </si>
  <si>
    <t>C13H21O3PS</t>
  </si>
  <si>
    <t>S-benzyl O,O-diisopropyl phosphorothioate; iprobenfos; IBP</t>
  </si>
  <si>
    <t>イプロベンホス又はＩＢＰ（チオりん酸S-ベンジル-O,O-ジイソプロピル）</t>
    <phoneticPr fontId="18"/>
  </si>
  <si>
    <t>26087-47-8</t>
    <phoneticPr fontId="18"/>
  </si>
  <si>
    <t>有機リン系殺虫剤、除草剤</t>
    <phoneticPr fontId="18"/>
  </si>
  <si>
    <t>コリンエステラーゼ阻害（種不明）</t>
    <rPh sb="12" eb="13">
      <t>シュ</t>
    </rPh>
    <rPh sb="13" eb="15">
      <t>フメイ</t>
    </rPh>
    <phoneticPr fontId="18"/>
  </si>
  <si>
    <t>LC50：4.45mg/kg（ラット）</t>
    <phoneticPr fontId="18"/>
  </si>
  <si>
    <t>LD50：＞4,000mg/kg（ラット）</t>
    <phoneticPr fontId="18"/>
  </si>
  <si>
    <t>LD50：510mg/kg（ラット）</t>
    <phoneticPr fontId="18"/>
  </si>
  <si>
    <t>28mg/L (22℃,pH6.9)</t>
    <phoneticPr fontId="18"/>
  </si>
  <si>
    <t>4.68</t>
    <phoneticPr fontId="18"/>
  </si>
  <si>
    <t>9.00E-7mmHg(25℃)</t>
    <phoneticPr fontId="18"/>
  </si>
  <si>
    <t>1.455 (20℃)</t>
    <phoneticPr fontId="18"/>
  </si>
  <si>
    <t>110℃ (0.001mmHg)</t>
  </si>
  <si>
    <t>C11H15BrClO3PS</t>
    <phoneticPr fontId="18"/>
  </si>
  <si>
    <t>O-4-bromo-2-chlorophenyl O-ethyl S-propyl phosphorothioate; profenofos</t>
  </si>
  <si>
    <t>チオりん酸O-4-ブロモ-2-クロロフェニル-O-エチル-S-プロピル（プロフェノホス）</t>
    <phoneticPr fontId="18"/>
  </si>
  <si>
    <t>41198-08-7</t>
    <phoneticPr fontId="18"/>
  </si>
  <si>
    <t>妊孕性低下、胎仔減少、死産（ラット）</t>
    <rPh sb="0" eb="3">
      <t>ニンヨウセイ</t>
    </rPh>
    <rPh sb="3" eb="5">
      <t>テイカ</t>
    </rPh>
    <rPh sb="6" eb="8">
      <t>タイシ</t>
    </rPh>
    <rPh sb="8" eb="10">
      <t>ゲンショウ</t>
    </rPh>
    <rPh sb="11" eb="13">
      <t>シザン</t>
    </rPh>
    <phoneticPr fontId="18"/>
  </si>
  <si>
    <t>コリンエステラーゼ阻害（ヒト）</t>
    <phoneticPr fontId="18"/>
  </si>
  <si>
    <t>LC50：0.8mg/L（ラット）（ミスト）</t>
    <phoneticPr fontId="18"/>
  </si>
  <si>
    <t>LD50：2000mg/kg（ラット）</t>
    <phoneticPr fontId="18"/>
  </si>
  <si>
    <t>LD50：320mg/kg（ラット）</t>
    <phoneticPr fontId="18"/>
  </si>
  <si>
    <t>4.2mg/L、7.5mg/L</t>
    <phoneticPr fontId="18"/>
  </si>
  <si>
    <t>3.9mPa(20℃)</t>
    <phoneticPr fontId="18"/>
  </si>
  <si>
    <t xml:space="preserve"> 1.25</t>
    <phoneticPr fontId="18"/>
  </si>
  <si>
    <t>90℃(1Pa)</t>
  </si>
  <si>
    <t>7.5℃</t>
    <phoneticPr fontId="18"/>
  </si>
  <si>
    <t>C10H15O3PS2</t>
    <phoneticPr fontId="18"/>
  </si>
  <si>
    <t>O,O-dimethyl O-3-methyl-4-(methylthio)phenyl phosphorothioate; fenthion; MPP</t>
  </si>
  <si>
    <t>チオりん酸O,O-ジメチル-O-(3-メチル-4-メチルチオフェニル)（フェンチオン又はＭＰＰ）</t>
    <phoneticPr fontId="18"/>
  </si>
  <si>
    <t>55-38-9</t>
    <phoneticPr fontId="18"/>
  </si>
  <si>
    <t>2(2000)</t>
    <phoneticPr fontId="18"/>
  </si>
  <si>
    <t>8.7（全国1983）</t>
    <rPh sb="4" eb="6">
      <t>ゼンコク</t>
    </rPh>
    <phoneticPr fontId="18"/>
  </si>
  <si>
    <t>8.0～53.6(8 週間・20μg/L)、1.5～101.7 (8 週間・2μg/L)</t>
    <phoneticPr fontId="18"/>
  </si>
  <si>
    <t>OH ラジカルとの反応で半減期は約6.4 時間</t>
    <phoneticPr fontId="18"/>
  </si>
  <si>
    <t>半減期は1 日(物質代謝酵素あり)、9.8 日(物質代謝酵素なし)</t>
    <phoneticPr fontId="18"/>
  </si>
  <si>
    <t>半減期は5.5 日(物質代謝酵素あり)、73 日(物質代謝酵素なし）</t>
    <phoneticPr fontId="18"/>
  </si>
  <si>
    <t>コリンエステラーゼ阻害、血液障害（ラット）</t>
    <rPh sb="12" eb="14">
      <t>ケツエキ</t>
    </rPh>
    <rPh sb="14" eb="16">
      <t>ショウガイ</t>
    </rPh>
    <phoneticPr fontId="18"/>
  </si>
  <si>
    <t>LC50：&gt; 2.21 mg/L(4h)（ラット）（ミスト）</t>
    <phoneticPr fontId="18"/>
  </si>
  <si>
    <t>LD50：1,200-1,910 mg/kg（ラット）</t>
    <phoneticPr fontId="18"/>
  </si>
  <si>
    <t>LD50：1,700 mg/kg (雄)、1,720 mg/kg (雌)（ラット）</t>
    <phoneticPr fontId="18"/>
  </si>
  <si>
    <t>38.0mg/L(25℃)</t>
  </si>
  <si>
    <t>3.30</t>
  </si>
  <si>
    <t>1.3227(25/4℃)</t>
    <phoneticPr fontId="18"/>
  </si>
  <si>
    <t>118℃</t>
  </si>
  <si>
    <t>3.4℃</t>
    <phoneticPr fontId="18"/>
  </si>
  <si>
    <t>C9H12O5NPS</t>
  </si>
  <si>
    <t>O,O-dimethyl O-3-methyl-4-nitrophenyl phosphorothioate; fenitrothion; MEP</t>
  </si>
  <si>
    <t>フェニトロチオン（チオりん酸O,O-ジメチル-O-（3-メチル-4-ニトロフェニル）又はＭＥＰ）</t>
    <phoneticPr fontId="18"/>
  </si>
  <si>
    <t>122-14-5</t>
    <phoneticPr fontId="18"/>
  </si>
  <si>
    <t>&lt;1(2000)</t>
    <phoneticPr fontId="18"/>
  </si>
  <si>
    <t>9（全国1999）</t>
    <rPh sb="2" eb="4">
      <t>ゼンコク</t>
    </rPh>
    <phoneticPr fontId="18"/>
  </si>
  <si>
    <t>977、148.6(計算値)</t>
    <phoneticPr fontId="18"/>
  </si>
  <si>
    <t>OH ラジカルとの反応で半減期は0.086 日</t>
    <phoneticPr fontId="18"/>
  </si>
  <si>
    <t>土壌中半減期：9～40 日</t>
    <phoneticPr fontId="18"/>
  </si>
  <si>
    <t>コリンエステラーゼ阻害、血球減少（ラット）</t>
    <rPh sb="9" eb="11">
      <t>ソガイ</t>
    </rPh>
    <rPh sb="12" eb="14">
      <t>ケッキュウ</t>
    </rPh>
    <rPh sb="14" eb="16">
      <t>ゲンショウ</t>
    </rPh>
    <phoneticPr fontId="18"/>
  </si>
  <si>
    <t>LC50：4.20 mg/L (雄)、2.04 mg/L (雌) （ラット）（ミスト）</t>
    <phoneticPr fontId="18"/>
  </si>
  <si>
    <t>LD50：112-256 mg/kg（ラット）</t>
    <phoneticPr fontId="18"/>
  </si>
  <si>
    <t>1.9mg/L(25℃）</t>
    <phoneticPr fontId="18"/>
  </si>
  <si>
    <t>3.88</t>
  </si>
  <si>
    <t>1.2×10-6hPa(25℃)</t>
  </si>
  <si>
    <t>160℃(0.15hPa)</t>
  </si>
  <si>
    <t>記載なし</t>
    <rPh sb="0" eb="2">
      <t>キサイ</t>
    </rPh>
    <phoneticPr fontId="18"/>
  </si>
  <si>
    <t>C13H16NO4PS</t>
  </si>
  <si>
    <t xml:space="preserve">O,O-diethyl O-5-phenyl-3-isoxazolyl phosphorothioate; isoxathion  </t>
  </si>
  <si>
    <t>イソキサチオン（チオりん酸O,O-ジエチル-O-(5-フェニル-3-イソオキサゾリル)</t>
    <phoneticPr fontId="18"/>
  </si>
  <si>
    <t>18854-01-8</t>
    <phoneticPr fontId="18"/>
  </si>
  <si>
    <t>0.3(2008)</t>
    <phoneticPr fontId="18"/>
  </si>
  <si>
    <t>&lt;0.003（全国2002）</t>
    <phoneticPr fontId="18"/>
  </si>
  <si>
    <t>&lt;0.01（全国2003）</t>
    <phoneticPr fontId="18"/>
  </si>
  <si>
    <t>&lt;0.3（全国2008）</t>
    <phoneticPr fontId="18"/>
  </si>
  <si>
    <t>有機りん系殺虫剤</t>
    <phoneticPr fontId="18"/>
  </si>
  <si>
    <t>1,860～23,400</t>
    <phoneticPr fontId="18"/>
  </si>
  <si>
    <t>853～2880（試験生物：コイ、試験期間：8 週間、試験濃度：10 μg/L）、49～493（試験生物：コイ、試験期間：8 週間、試験濃度：1 μg/L）</t>
    <phoneticPr fontId="18"/>
  </si>
  <si>
    <t>BOD 0.2%、HPLC 9.3%、UV-VIS 9.2%（試験期間：2 週間、被験物質濃度：100 mg/L、活性汚泥濃度：30 mg/L）</t>
    <phoneticPr fontId="18"/>
  </si>
  <si>
    <t>OH ラジカルとの反応で半減期：0.7～7 時間</t>
    <phoneticPr fontId="18"/>
  </si>
  <si>
    <t>眼・神経障害（ヒト）</t>
    <rPh sb="0" eb="1">
      <t>メ</t>
    </rPh>
    <rPh sb="2" eb="4">
      <t>シンケイ</t>
    </rPh>
    <rPh sb="4" eb="6">
      <t>ショウガイ</t>
    </rPh>
    <phoneticPr fontId="18"/>
  </si>
  <si>
    <t>区分1（神経系、副腎）、区分2（眼、血液系、肝臓）</t>
  </si>
  <si>
    <t>LD50：135 mg/kg (ラット雌)</t>
    <phoneticPr fontId="18"/>
  </si>
  <si>
    <t>0.73 mg/1000g(20℃)、0.40 mg/L(23℃)、1.4 mg/L(25℃)</t>
    <phoneticPr fontId="18"/>
  </si>
  <si>
    <t>半減期：62 日間（pH=4.7、蒸留水、25℃）、35 日間（pH=6.9、蒸留水、25℃）、22 日間（pH=8.1、蒸留水、25℃）</t>
    <phoneticPr fontId="18"/>
  </si>
  <si>
    <t>5.27、4.96、5.11、4.82、4.7</t>
    <phoneticPr fontId="18"/>
  </si>
  <si>
    <t>14.34(気体、25℃)</t>
    <phoneticPr fontId="18"/>
  </si>
  <si>
    <t>1.4(43.5℃、液体)</t>
    <phoneticPr fontId="18"/>
  </si>
  <si>
    <t>約 160℃(分解)</t>
  </si>
  <si>
    <t>42℃、41～42℃、41.5～43.5℃</t>
    <phoneticPr fontId="18"/>
  </si>
  <si>
    <t>C9H11Cl3NO3PS</t>
  </si>
  <si>
    <t>O,O-diethyl O-3,5,6-trichloro-2-pyridyl phosphorothioate; chlorpyrifos</t>
  </si>
  <si>
    <t>クロルピリホス（チオりん酸O,O-ジエチル-O-（3,5,6-トリクロロ-2-ピリジル）</t>
    <phoneticPr fontId="18"/>
  </si>
  <si>
    <t>2921-88-2</t>
    <phoneticPr fontId="18"/>
  </si>
  <si>
    <t>&lt;19（全国1983）</t>
    <phoneticPr fontId="18"/>
  </si>
  <si>
    <t>&lt;14（全国1983）</t>
    <rPh sb="4" eb="6">
      <t>ゼンコク</t>
    </rPh>
    <phoneticPr fontId="18"/>
  </si>
  <si>
    <t>4.9（全国2000）</t>
    <rPh sb="4" eb="6">
      <t>ゼンコク</t>
    </rPh>
    <phoneticPr fontId="18"/>
  </si>
  <si>
    <t>7.0～46.9（6週間・40μg/L）、10.7～36.6（6週間・4μg/L）</t>
    <rPh sb="10" eb="12">
      <t>シュウカン</t>
    </rPh>
    <rPh sb="32" eb="34">
      <t>シュウカン</t>
    </rPh>
    <phoneticPr fontId="18"/>
  </si>
  <si>
    <t>OH ラジカルとの反応で半減期は約4時間、加水分解は20℃の緩衝溶液中における半減期31日(pH5.0)、185日(pH7.4)、136日(pH9.0)</t>
    <phoneticPr fontId="18"/>
  </si>
  <si>
    <t>0.0025（ヒト）</t>
    <phoneticPr fontId="18"/>
  </si>
  <si>
    <t>コリンエステラーゼ阻害（ヒト、ラット、イヌ）</t>
    <rPh sb="9" eb="11">
      <t>ソガイ</t>
    </rPh>
    <phoneticPr fontId="18"/>
  </si>
  <si>
    <t>区分1 (神経系)、区分2 (肝臓、腎臓、血液系、生殖器 (男性))</t>
  </si>
  <si>
    <t>LD50：1,440-1,670 mg/kg（ラット）</t>
    <phoneticPr fontId="18"/>
  </si>
  <si>
    <t>LD50：66 mg/kg（ラット）</t>
    <phoneticPr fontId="18"/>
  </si>
  <si>
    <t>40mg/L(25℃)</t>
  </si>
  <si>
    <t>3.81</t>
  </si>
  <si>
    <t>12.45</t>
  </si>
  <si>
    <t>1.116～1.118(20/4℃)</t>
    <phoneticPr fontId="18"/>
  </si>
  <si>
    <t>83～84℃(0.002mmHg)</t>
  </si>
  <si>
    <t>C12H21N2O3PS</t>
  </si>
  <si>
    <t>O,O-diethyl O-2-isopropyl-6-methyl-4-pyrimidinyl phosphorothioate; diazinon</t>
  </si>
  <si>
    <t>ダイアジノン（チオりん酸O,O-ジエチル-O-（2-イソプロピル-6-メチル-4-ピリミジニル））</t>
    <phoneticPr fontId="18"/>
  </si>
  <si>
    <t>333-41-5</t>
    <phoneticPr fontId="18"/>
  </si>
  <si>
    <t>OH ラジカルとの反応で半減期：0.57～5.7 時間</t>
    <phoneticPr fontId="18"/>
  </si>
  <si>
    <t>LD50：237 mg/kg（ラット）</t>
    <phoneticPr fontId="18"/>
  </si>
  <si>
    <t>33mg/L(20℃)</t>
  </si>
  <si>
    <t>3.77</t>
  </si>
  <si>
    <t>14.75(気体、25℃)</t>
    <phoneticPr fontId="18"/>
  </si>
  <si>
    <t>1.271(28℃)</t>
  </si>
  <si>
    <t>164℃(0.01mmHg)</t>
  </si>
  <si>
    <t>C14H18ClN2O3PS</t>
  </si>
  <si>
    <t>O-1-(4-chlorophenyl)-4-pyrazolyl O-ethyl S-propyl phosphorothioate; pyraclofos</t>
  </si>
  <si>
    <t>ピラクロホス（チオりん酸O-1-（4-クロロフェニル）-4-ピラゾリル-O-エチル-S-プロピル）</t>
    <phoneticPr fontId="18"/>
  </si>
  <si>
    <t>4巻（追）</t>
    <rPh sb="1" eb="2">
      <t>カン</t>
    </rPh>
    <rPh sb="3" eb="4">
      <t>ツイ</t>
    </rPh>
    <phoneticPr fontId="18"/>
  </si>
  <si>
    <t>77458-01-6</t>
    <phoneticPr fontId="18"/>
  </si>
  <si>
    <t>医薬品、農薬用原料、有機合成中間体、重合防止剤、酸化防止剤、ゴム素練促進剤</t>
    <phoneticPr fontId="18"/>
  </si>
  <si>
    <t>0.09（ラット）</t>
    <phoneticPr fontId="18"/>
  </si>
  <si>
    <t>胎仔減少、奇形（ラット）、なし（ウサギ）</t>
    <rPh sb="0" eb="2">
      <t>タイシ</t>
    </rPh>
    <rPh sb="2" eb="4">
      <t>ゲンショウ</t>
    </rPh>
    <rPh sb="5" eb="7">
      <t>キケイ</t>
    </rPh>
    <phoneticPr fontId="18"/>
  </si>
  <si>
    <t>刺激、神経障害</t>
    <rPh sb="0" eb="2">
      <t>シゲキ</t>
    </rPh>
    <rPh sb="3" eb="5">
      <t>シンケイ</t>
    </rPh>
    <rPh sb="5" eb="7">
      <t>ショウガイ</t>
    </rPh>
    <phoneticPr fontId="18"/>
  </si>
  <si>
    <t>区分1（腎臓）</t>
  </si>
  <si>
    <t>LC50：33ppm(4h)（ラット）（蒸気）</t>
    <rPh sb="20" eb="22">
      <t>ジョウキ</t>
    </rPh>
    <phoneticPr fontId="18"/>
  </si>
  <si>
    <t>LD50：134mg/kg（ラット）</t>
    <phoneticPr fontId="18"/>
  </si>
  <si>
    <t>LD50：46.2 mg/kg（ラット）</t>
    <phoneticPr fontId="18"/>
  </si>
  <si>
    <t>836 mg/L（25℃）</t>
  </si>
  <si>
    <t>2.52</t>
  </si>
  <si>
    <t>4.51</t>
  </si>
  <si>
    <t>1.93mmHg(25℃）</t>
    <phoneticPr fontId="18"/>
  </si>
  <si>
    <t>168.3 ℃</t>
  </si>
  <si>
    <t>－14.9 ℃</t>
  </si>
  <si>
    <t>C6H6S</t>
  </si>
  <si>
    <t>thiophenol</t>
  </si>
  <si>
    <t>ベンゼンチオール（チオフェノール）</t>
    <phoneticPr fontId="18"/>
  </si>
  <si>
    <t>108-98-5</t>
    <phoneticPr fontId="18"/>
  </si>
  <si>
    <t>310(2013)</t>
    <phoneticPr fontId="18"/>
  </si>
  <si>
    <t>&lt;0.14（全国 2013）</t>
    <phoneticPr fontId="18"/>
  </si>
  <si>
    <t>310（全国 2013）</t>
    <phoneticPr fontId="18"/>
  </si>
  <si>
    <t>ウレタン樹脂原料、医薬品、染料、界面活性剤、殺そ剤、金属防さび剤、有機ゴム添加剤、メッキ薬品、繊維や紙の加工剤、ボイラー洗浄剤、染色助剤</t>
    <phoneticPr fontId="18"/>
  </si>
  <si>
    <t>26～315</t>
  </si>
  <si>
    <t>&lt;0.2（試験生物：コイ、試験期間：6 週間、試験濃度：3 mg/L）、&lt;2 （試験生物：コイ、試験期間：6 週間、試験濃度：0.3 mg/L）</t>
    <phoneticPr fontId="18"/>
  </si>
  <si>
    <t>BOD 2.6%、TOC 7.1%、HPLC 10.0%、UV-VIS 13.5%（試験期間：2 週間、被験物質濃度：30 mg/L、活性汚泥濃度：100 mg/L）</t>
    <phoneticPr fontId="18"/>
  </si>
  <si>
    <t>OH ラジカルとの反応で半減期：1.5～15 時間</t>
    <phoneticPr fontId="18"/>
  </si>
  <si>
    <t>12.5（ラット）</t>
    <phoneticPr fontId="18"/>
  </si>
  <si>
    <t>胃腸障害、甲状腺障害（ヒト）</t>
    <rPh sb="0" eb="2">
      <t>イチョウ</t>
    </rPh>
    <rPh sb="2" eb="4">
      <t>ショウガイ</t>
    </rPh>
    <rPh sb="5" eb="8">
      <t>コウジョウセン</t>
    </rPh>
    <rPh sb="8" eb="10">
      <t>ショウガイ</t>
    </rPh>
    <phoneticPr fontId="18"/>
  </si>
  <si>
    <t>区分1（甲状腺）、区分2（肝臓）</t>
  </si>
  <si>
    <t>LC50：&gt; 0.17 mg/L(4h)（ラット）（粉じん）</t>
    <rPh sb="26" eb="27">
      <t>フン</t>
    </rPh>
    <phoneticPr fontId="18"/>
  </si>
  <si>
    <t>LD50：&gt; 2,800 mg/kg（ウサギ）</t>
    <phoneticPr fontId="18"/>
  </si>
  <si>
    <t>LDLo：147 mg/kg（ヒト）</t>
    <phoneticPr fontId="18"/>
  </si>
  <si>
    <t>-1 (25℃)</t>
  </si>
  <si>
    <t>-1.02、-1.08</t>
    <phoneticPr fontId="18"/>
  </si>
  <si>
    <t>1.405(25℃)、1.405</t>
    <phoneticPr fontId="18"/>
  </si>
  <si>
    <t>176℃、176～178℃、182℃</t>
    <phoneticPr fontId="18"/>
  </si>
  <si>
    <t>CH4N2S</t>
  </si>
  <si>
    <t>thiourea</t>
  </si>
  <si>
    <t>チオウレア（チオ尿素、チオカルバミド）</t>
    <phoneticPr fontId="18"/>
  </si>
  <si>
    <t>13巻、TOXNET</t>
    <rPh sb="2" eb="3">
      <t>カン</t>
    </rPh>
    <phoneticPr fontId="18"/>
  </si>
  <si>
    <t>62-56-6</t>
    <phoneticPr fontId="18"/>
  </si>
  <si>
    <t>殺線虫剤・殺虫剤　除草剤　窒素複素環系殺菌剤　土壌殺菌剤　燻蒸剤</t>
    <phoneticPr fontId="18"/>
  </si>
  <si>
    <t>流産（ラット）</t>
    <rPh sb="0" eb="2">
      <t>リュウザン</t>
    </rPh>
    <phoneticPr fontId="18"/>
  </si>
  <si>
    <t>肝肥大（ラット）</t>
    <rPh sb="0" eb="1">
      <t>カン</t>
    </rPh>
    <rPh sb="1" eb="3">
      <t>ヒダイ</t>
    </rPh>
    <phoneticPr fontId="18"/>
  </si>
  <si>
    <t>LC50：7.29mg/L（ラット）（粉じん・ミスト）</t>
    <rPh sb="19" eb="20">
      <t>フン</t>
    </rPh>
    <phoneticPr fontId="18"/>
  </si>
  <si>
    <t>LD50：2260mg/kg（ラット）</t>
    <phoneticPr fontId="18"/>
  </si>
  <si>
    <t>LD50：550mg/kg（ラット）</t>
    <phoneticPr fontId="18"/>
  </si>
  <si>
    <t>0.3g/100mL</t>
    <phoneticPr fontId="18"/>
  </si>
  <si>
    <t>1.4</t>
    <phoneticPr fontId="18"/>
  </si>
  <si>
    <t>2.78E-06mmHg（20℃)</t>
    <phoneticPr fontId="18"/>
  </si>
  <si>
    <t>222-310℃</t>
    <phoneticPr fontId="18"/>
  </si>
  <si>
    <t>104-105℃ (分解)</t>
    <phoneticPr fontId="18"/>
  </si>
  <si>
    <t>C5H10N2S2</t>
    <phoneticPr fontId="18"/>
  </si>
  <si>
    <t>2-thioxo-3,5-dimethyltetrahydro-2H-1,3,5-thiadiazine; dazomet</t>
  </si>
  <si>
    <t>2-チオキソ-3,5-ジメチルテトラヒドロ-2Ｈ-1,3,5-チアジアジン（ダゾメット）</t>
    <phoneticPr fontId="18"/>
  </si>
  <si>
    <t>533-74-4</t>
    <phoneticPr fontId="18"/>
  </si>
  <si>
    <t>363-418℃(2,3,7,8-TCDDで代表)</t>
    <rPh sb="22" eb="24">
      <t>ダイヒョウ</t>
    </rPh>
    <phoneticPr fontId="18"/>
  </si>
  <si>
    <t>dioxins</t>
  </si>
  <si>
    <t>ダイオキシン類</t>
  </si>
  <si>
    <t>USEPA</t>
    <phoneticPr fontId="18"/>
  </si>
  <si>
    <t>LDLo：55 mg/kg（ウサギ）</t>
    <phoneticPr fontId="18"/>
  </si>
  <si>
    <t>3.056、3.056</t>
    <phoneticPr fontId="18"/>
  </si>
  <si>
    <t>118～119℃(分解)</t>
    <phoneticPr fontId="18"/>
  </si>
  <si>
    <t>SeS</t>
  </si>
  <si>
    <t>硫化セレン</t>
    <phoneticPr fontId="18"/>
  </si>
  <si>
    <t>7446-34-6</t>
    <phoneticPr fontId="18"/>
  </si>
  <si>
    <t>動物用医薬品</t>
    <phoneticPr fontId="18"/>
  </si>
  <si>
    <t>消化器症状、粘膜刺激</t>
    <rPh sb="0" eb="3">
      <t>ショウカキ</t>
    </rPh>
    <rPh sb="3" eb="5">
      <t>ショウジョウ</t>
    </rPh>
    <rPh sb="6" eb="8">
      <t>ネンマク</t>
    </rPh>
    <rPh sb="8" eb="10">
      <t>シゲキ</t>
    </rPh>
    <phoneticPr fontId="18"/>
  </si>
  <si>
    <t>LD50：138 mg/kg（ラット）</t>
    <phoneticPr fontId="18"/>
  </si>
  <si>
    <t>100℃、&lt;100℃</t>
    <phoneticPr fontId="18"/>
  </si>
  <si>
    <t>SeS2</t>
  </si>
  <si>
    <t>二硫化セレン（Ⅳ）</t>
    <phoneticPr fontId="18"/>
  </si>
  <si>
    <t>14巻、Merck</t>
    <rPh sb="2" eb="3">
      <t>カン</t>
    </rPh>
    <phoneticPr fontId="18"/>
  </si>
  <si>
    <t>7488-56-4</t>
    <phoneticPr fontId="18"/>
  </si>
  <si>
    <t>流産、精子異常(ヒト)</t>
    <rPh sb="0" eb="2">
      <t>リュウザン</t>
    </rPh>
    <rPh sb="3" eb="5">
      <t>セイシ</t>
    </rPh>
    <rPh sb="5" eb="7">
      <t>イジョウ</t>
    </rPh>
    <phoneticPr fontId="18"/>
  </si>
  <si>
    <t>感覚異常、骨・血液障害（ヒト）</t>
    <rPh sb="5" eb="6">
      <t>ホネ</t>
    </rPh>
    <rPh sb="7" eb="9">
      <t>ケツエキ</t>
    </rPh>
    <phoneticPr fontId="18"/>
  </si>
  <si>
    <t>区分1 (皮膚、毛、爪、歯、中枢神経系、肝臓、腎臓、骨)</t>
  </si>
  <si>
    <t>LD50：2.25 mg/kg（ウサギ）</t>
    <phoneticPr fontId="18"/>
  </si>
  <si>
    <t>3.213</t>
  </si>
  <si>
    <t>Na2SeO4</t>
  </si>
  <si>
    <t>Sodium selenate</t>
    <phoneticPr fontId="18"/>
  </si>
  <si>
    <t>セレン酸ナトリウム（Ⅵ）</t>
    <phoneticPr fontId="18"/>
  </si>
  <si>
    <t>13410-01-0</t>
    <phoneticPr fontId="18"/>
  </si>
  <si>
    <t>光電管、半導体</t>
    <phoneticPr fontId="18"/>
  </si>
  <si>
    <t>不溶、50 mg/1000g (25℃)</t>
    <phoneticPr fontId="18"/>
  </si>
  <si>
    <t>BaSeO3</t>
  </si>
  <si>
    <t>亜セレン酸バリウム（Ⅳ）</t>
    <phoneticPr fontId="18"/>
  </si>
  <si>
    <t>13718-59-7</t>
    <phoneticPr fontId="18"/>
  </si>
  <si>
    <t>ガラスの着色剤や消色剤、顔料、軽金属のメッキ処理剤や動物用飼料</t>
    <phoneticPr fontId="18"/>
  </si>
  <si>
    <t>8.1～10（試験生物：コイ、試験期間：4 週間、試験濃度：10 μg/L）、&lt; 85（試験生物：コイ、試験期間：4 週間、試験濃度：1 μg/L）</t>
    <phoneticPr fontId="18"/>
  </si>
  <si>
    <t>胎仔減少（ラット）</t>
    <phoneticPr fontId="18"/>
  </si>
  <si>
    <t>感覚異常、皮膚障害（ヒト）</t>
    <rPh sb="0" eb="2">
      <t>カンカク</t>
    </rPh>
    <rPh sb="2" eb="4">
      <t>イジョウ</t>
    </rPh>
    <rPh sb="5" eb="7">
      <t>ヒフ</t>
    </rPh>
    <rPh sb="7" eb="9">
      <t>ショウガイ</t>
    </rPh>
    <phoneticPr fontId="18"/>
  </si>
  <si>
    <t>粘膜刺激、胃腸・腎障害（ヒト）</t>
    <rPh sb="0" eb="2">
      <t>ネンマク</t>
    </rPh>
    <rPh sb="2" eb="4">
      <t>シゲキ</t>
    </rPh>
    <rPh sb="5" eb="7">
      <t>イチョウ</t>
    </rPh>
    <rPh sb="8" eb="9">
      <t>ジン</t>
    </rPh>
    <rPh sb="9" eb="11">
      <t>ショウガイ</t>
    </rPh>
    <phoneticPr fontId="18"/>
  </si>
  <si>
    <t>区分1（皮膚、毛、爪、歯、中枢神経系、血液系、肝臓、腎臓、生殖器（男性））</t>
  </si>
  <si>
    <t>区分1（中枢神経系、呼吸器、心臓、肝臓、腎臓、消化管）</t>
  </si>
  <si>
    <t>LDLo：13 mg/kg（ブタ）</t>
    <phoneticPr fontId="18"/>
  </si>
  <si>
    <t>4.74E-18mmHg(25℃)</t>
    <phoneticPr fontId="18"/>
  </si>
  <si>
    <t>3.1</t>
    <phoneticPr fontId="18"/>
  </si>
  <si>
    <t>710℃（分解）</t>
    <phoneticPr fontId="18"/>
  </si>
  <si>
    <t>Na2SeO3</t>
  </si>
  <si>
    <t>亜セレン酸ナトリウム（Ⅳ）</t>
    <phoneticPr fontId="18"/>
  </si>
  <si>
    <t>10102-18-8</t>
    <phoneticPr fontId="18"/>
  </si>
  <si>
    <t>試薬、酸化剤や顔料</t>
    <phoneticPr fontId="18"/>
  </si>
  <si>
    <t>肝・腎障害、血球・精子減少（ラット）</t>
    <rPh sb="0" eb="1">
      <t>カン</t>
    </rPh>
    <rPh sb="2" eb="3">
      <t>ジン</t>
    </rPh>
    <rPh sb="3" eb="5">
      <t>ショウガイ</t>
    </rPh>
    <rPh sb="6" eb="8">
      <t>ケッキュウ</t>
    </rPh>
    <rPh sb="9" eb="11">
      <t>セイシ</t>
    </rPh>
    <rPh sb="11" eb="13">
      <t>ゲンショウ</t>
    </rPh>
    <phoneticPr fontId="18"/>
  </si>
  <si>
    <t>腐食、胃腸・腎・肝障害（ヒト）</t>
    <rPh sb="0" eb="2">
      <t>フショク</t>
    </rPh>
    <rPh sb="3" eb="5">
      <t>イチョウ</t>
    </rPh>
    <rPh sb="6" eb="7">
      <t>ジン</t>
    </rPh>
    <rPh sb="8" eb="9">
      <t>カン</t>
    </rPh>
    <rPh sb="9" eb="11">
      <t>ショウガイ</t>
    </rPh>
    <phoneticPr fontId="18"/>
  </si>
  <si>
    <t>区分1 （神経系、呼吸器、血液系、肝臓、腎臓、精巣）</t>
  </si>
  <si>
    <t>区分1 （中枢神経系、呼吸器、心血管系、肝臓、腎臓）</t>
  </si>
  <si>
    <t>LDLo：25 mg/kg（ラット）、LD50：7.7-11.3 mg/kg（ラット）</t>
    <phoneticPr fontId="18"/>
  </si>
  <si>
    <t>pKa1=2.62(25℃)、pKa2=8.32(25℃)</t>
    <phoneticPr fontId="18"/>
  </si>
  <si>
    <t>2.00mmHg(15℃）</t>
    <phoneticPr fontId="18"/>
  </si>
  <si>
    <t>3.0、3.004</t>
    <phoneticPr fontId="18"/>
  </si>
  <si>
    <t>70℃ (分解)</t>
    <phoneticPr fontId="18"/>
  </si>
  <si>
    <t>H2SeO3</t>
  </si>
  <si>
    <t>亜セレン酸（Ⅳ）</t>
    <phoneticPr fontId="18"/>
  </si>
  <si>
    <t>7783-00-8</t>
    <phoneticPr fontId="18"/>
  </si>
  <si>
    <t>感光ドラム、太陽電池、ガラスや陶磁器などの着色剤や顔料、消色剤、合金の添加剤、土壌改良剤</t>
    <phoneticPr fontId="18"/>
  </si>
  <si>
    <t>粘膜・胃腸障害（ヒト）</t>
    <rPh sb="0" eb="2">
      <t>ネンマク</t>
    </rPh>
    <rPh sb="3" eb="5">
      <t>イチョウ</t>
    </rPh>
    <rPh sb="5" eb="7">
      <t>ショウガイ</t>
    </rPh>
    <phoneticPr fontId="18"/>
  </si>
  <si>
    <t>粘膜刺激、胃腸・心障害（ヒト）</t>
    <rPh sb="0" eb="2">
      <t>ネンマク</t>
    </rPh>
    <rPh sb="2" eb="4">
      <t>シゲキ</t>
    </rPh>
    <rPh sb="5" eb="7">
      <t>イチョウ</t>
    </rPh>
    <rPh sb="8" eb="9">
      <t>シン</t>
    </rPh>
    <rPh sb="9" eb="11">
      <t>ショウガイ</t>
    </rPh>
    <phoneticPr fontId="18"/>
  </si>
  <si>
    <t>区分1 （神経系、呼吸器、肝臓）</t>
  </si>
  <si>
    <t>区分1 （中枢神経系、呼吸器、心血管系、消化管）</t>
  </si>
  <si>
    <t>LCLo：≦ 33 mg/m3（ラット）（粉じん）</t>
    <rPh sb="21" eb="22">
      <t>フン</t>
    </rPh>
    <phoneticPr fontId="18"/>
  </si>
  <si>
    <t>1.1 μg/L(21.1℃、pH 8)、1.5 μg/L(21.2℃、pH 8)、3.8 μg/L(21.2℃、pH 8)、不溶（灰色セレン、赤色セレン、黒色セレン）</t>
    <phoneticPr fontId="18"/>
  </si>
  <si>
    <t>0.1Pa(20℃)</t>
    <phoneticPr fontId="18"/>
  </si>
  <si>
    <t>4.809</t>
    <phoneticPr fontId="18"/>
  </si>
  <si>
    <t>685℃(760 mmHg)</t>
  </si>
  <si>
    <t>220.8℃、217℃</t>
    <phoneticPr fontId="18"/>
  </si>
  <si>
    <t>Se</t>
  </si>
  <si>
    <t>セレン</t>
    <phoneticPr fontId="18"/>
  </si>
  <si>
    <t>7782-49-2</t>
    <phoneticPr fontId="18"/>
  </si>
  <si>
    <t>電気絶縁体、半導体</t>
    <phoneticPr fontId="18"/>
  </si>
  <si>
    <t>フッ素症（種不明）</t>
    <rPh sb="2" eb="3">
      <t>ソ</t>
    </rPh>
    <rPh sb="3" eb="4">
      <t>ショウ</t>
    </rPh>
    <rPh sb="5" eb="6">
      <t>シュ</t>
    </rPh>
    <rPh sb="6" eb="8">
      <t>フメイ</t>
    </rPh>
    <phoneticPr fontId="18"/>
  </si>
  <si>
    <t>肺水腫（ラット、マウス、モルモット、ウサギ）</t>
    <rPh sb="0" eb="3">
      <t>ハイスイシュ</t>
    </rPh>
    <phoneticPr fontId="18"/>
  </si>
  <si>
    <t>区分1（骨）</t>
  </si>
  <si>
    <t>区分1（吸入：呼吸器系）</t>
  </si>
  <si>
    <t>LCLo：10 ppm(4 hr)（ラット、マウス、モルモット、ウサギ）</t>
    <phoneticPr fontId="18"/>
  </si>
  <si>
    <t>-0.79 (推定値)</t>
    <phoneticPr fontId="18"/>
  </si>
  <si>
    <t>651.2mmHg(-48.7℃)、2.86E-9mmHg(25℃) (推定値)</t>
    <phoneticPr fontId="18"/>
  </si>
  <si>
    <t>0.007887</t>
  </si>
  <si>
    <t>-46.6℃(760mmHg) (昇華点)、--34.6℃、63.8℃(昇華)</t>
  </si>
  <si>
    <t>-34.6℃(三重点)、-39℃、-50.8℃</t>
    <phoneticPr fontId="18"/>
  </si>
  <si>
    <t>SeF6</t>
  </si>
  <si>
    <t>六フッ化セレン（Ⅵ）</t>
    <phoneticPr fontId="18"/>
  </si>
  <si>
    <t>14巻、厚労省</t>
    <rPh sb="2" eb="3">
      <t>カン</t>
    </rPh>
    <rPh sb="4" eb="7">
      <t>コウロウショウ</t>
    </rPh>
    <phoneticPr fontId="18"/>
  </si>
  <si>
    <t>7783-79-1</t>
    <phoneticPr fontId="18"/>
  </si>
  <si>
    <t>半導体、ドーピングガス</t>
    <phoneticPr fontId="18"/>
  </si>
  <si>
    <t>肺水腫、振戦（ヒト）</t>
    <rPh sb="0" eb="3">
      <t>ハイスイシュ</t>
    </rPh>
    <rPh sb="4" eb="5">
      <t>シン</t>
    </rPh>
    <rPh sb="5" eb="6">
      <t>セン</t>
    </rPh>
    <phoneticPr fontId="18"/>
  </si>
  <si>
    <t>肺・心障害（ヒト）、肝障害（種不明）</t>
    <rPh sb="0" eb="1">
      <t>ハイ</t>
    </rPh>
    <rPh sb="2" eb="3">
      <t>シン</t>
    </rPh>
    <rPh sb="3" eb="5">
      <t>ショウガイ</t>
    </rPh>
    <rPh sb="10" eb="11">
      <t>カン</t>
    </rPh>
    <rPh sb="11" eb="13">
      <t>ショウガイ</t>
    </rPh>
    <rPh sb="14" eb="15">
      <t>シュ</t>
    </rPh>
    <rPh sb="15" eb="17">
      <t>フメイ</t>
    </rPh>
    <phoneticPr fontId="18"/>
  </si>
  <si>
    <t>区分1（呼吸器）、区分2（神経系）</t>
  </si>
  <si>
    <t>区分1（呼吸器、心臓、血液系、肝臓）</t>
  </si>
  <si>
    <t>LCLo：20 mg/m3 (1 hr)（ラット）</t>
    <phoneticPr fontId="18"/>
  </si>
  <si>
    <t>pKa1=3.89(25℃)、pKa2=11.0(25℃)</t>
    <phoneticPr fontId="18"/>
  </si>
  <si>
    <t>0.24 (推定値)</t>
    <phoneticPr fontId="18"/>
  </si>
  <si>
    <t>0.003310、3.553g/L</t>
    <phoneticPr fontId="18"/>
  </si>
  <si>
    <t>-41.25℃(760mmHg)、-41.3℃</t>
  </si>
  <si>
    <t>-65.73℃</t>
    <phoneticPr fontId="18"/>
  </si>
  <si>
    <t>H2Se</t>
  </si>
  <si>
    <t>セレン化水素（Ⅱ）</t>
    <phoneticPr fontId="18"/>
  </si>
  <si>
    <t>7783-07-5</t>
    <phoneticPr fontId="18"/>
  </si>
  <si>
    <t>試薬</t>
    <phoneticPr fontId="18"/>
  </si>
  <si>
    <t>粘膜・神経障害（ヒト）、多臓器障害（ラット）</t>
    <rPh sb="0" eb="2">
      <t>ネンマク</t>
    </rPh>
    <rPh sb="3" eb="5">
      <t>シンケイ</t>
    </rPh>
    <rPh sb="5" eb="7">
      <t>ショウガイ</t>
    </rPh>
    <rPh sb="12" eb="15">
      <t>タゾウキ</t>
    </rPh>
    <rPh sb="15" eb="17">
      <t>ショウガイ</t>
    </rPh>
    <phoneticPr fontId="18"/>
  </si>
  <si>
    <t>溶血に伴う多臓器障害（ヒト）</t>
    <rPh sb="0" eb="1">
      <t>ヨウ</t>
    </rPh>
    <rPh sb="1" eb="2">
      <t>ケツ</t>
    </rPh>
    <rPh sb="3" eb="4">
      <t>トモナ</t>
    </rPh>
    <rPh sb="5" eb="8">
      <t>タゾウキ</t>
    </rPh>
    <rPh sb="8" eb="10">
      <t>ショウガイ</t>
    </rPh>
    <phoneticPr fontId="18"/>
  </si>
  <si>
    <t>区分1 （神経系、呼吸器）、区分2 （肝臓）</t>
  </si>
  <si>
    <t>区分1 （中枢神経系、呼吸器、心臓、血液系、腎臓）</t>
  </si>
  <si>
    <t>LD50：67.5 mg/kg（ラット）</t>
    <phoneticPr fontId="18"/>
  </si>
  <si>
    <t>12.5mmHg(70℃)</t>
    <phoneticPr fontId="18"/>
  </si>
  <si>
    <t>3.95、3.954</t>
    <phoneticPr fontId="18"/>
  </si>
  <si>
    <t>2.80</t>
    <phoneticPr fontId="18"/>
  </si>
  <si>
    <t>315℃(760 mmHg)(昇華点)、315℃(昇華)</t>
  </si>
  <si>
    <t>360℃、340℃</t>
    <phoneticPr fontId="18"/>
  </si>
  <si>
    <t>SeO2</t>
  </si>
  <si>
    <t>二酸化セレン（Ⅳ）</t>
    <phoneticPr fontId="18"/>
  </si>
  <si>
    <t>14巻、高千穂化学</t>
    <rPh sb="2" eb="3">
      <t>カン</t>
    </rPh>
    <rPh sb="4" eb="7">
      <t>タカチホ</t>
    </rPh>
    <rPh sb="7" eb="9">
      <t>カガク</t>
    </rPh>
    <phoneticPr fontId="18"/>
  </si>
  <si>
    <t>7446-08-4</t>
    <phoneticPr fontId="18"/>
  </si>
  <si>
    <t>0.002(2012)</t>
    <phoneticPr fontId="18"/>
  </si>
  <si>
    <t>0.7（船橋市 2010）</t>
    <phoneticPr fontId="18"/>
  </si>
  <si>
    <t>0.87（岩手県 2012）</t>
    <phoneticPr fontId="18"/>
  </si>
  <si>
    <t>2（全国 2013）</t>
    <phoneticPr fontId="18"/>
  </si>
  <si>
    <t>6.8（全国 2013）</t>
    <phoneticPr fontId="18"/>
  </si>
  <si>
    <t>&lt;1（全国 2013）</t>
    <phoneticPr fontId="18"/>
  </si>
  <si>
    <t>&lt;1（全国 2012）</t>
    <phoneticPr fontId="18"/>
  </si>
  <si>
    <t>0.002（全国 2012）</t>
    <phoneticPr fontId="18"/>
  </si>
  <si>
    <t>selenium and its compounds</t>
  </si>
  <si>
    <t>セレン及びその化合物</t>
  </si>
  <si>
    <t>洗剤原料</t>
    <phoneticPr fontId="18"/>
  </si>
  <si>
    <t>胃粘膜変性（ラット）</t>
    <rPh sb="0" eb="1">
      <t>イ</t>
    </rPh>
    <rPh sb="1" eb="3">
      <t>ネンマク</t>
    </rPh>
    <rPh sb="3" eb="5">
      <t>ヘンセイ</t>
    </rPh>
    <phoneticPr fontId="18"/>
  </si>
  <si>
    <t>区分2(消化器系)</t>
  </si>
  <si>
    <t>区分2(全身毒性）</t>
  </si>
  <si>
    <t>LD50：1,819 mg/kg（ラット）</t>
    <phoneticPr fontId="18"/>
  </si>
  <si>
    <t>271.9mg/L</t>
    <phoneticPr fontId="18"/>
  </si>
  <si>
    <t>4.06</t>
    <phoneticPr fontId="18"/>
  </si>
  <si>
    <t>&lt; 0.00017 hPa at 100℃</t>
    <phoneticPr fontId="18"/>
  </si>
  <si>
    <t>1.211(25℃)</t>
    <phoneticPr fontId="18"/>
  </si>
  <si>
    <t>260℃（分解）</t>
    <rPh sb="5" eb="7">
      <t>ブンカイ</t>
    </rPh>
    <phoneticPr fontId="18"/>
  </si>
  <si>
    <t>178.2～181.9℃</t>
    <phoneticPr fontId="18"/>
  </si>
  <si>
    <t>C17H33NaO5S</t>
    <phoneticPr fontId="18"/>
  </si>
  <si>
    <t>sodium salt of 2-sulfohexadecanoic acid 1-methyl ester</t>
  </si>
  <si>
    <t>ナトリウム=1-(メトキシカルボニル)ペンタデカン-1-スルホナート</t>
    <phoneticPr fontId="18"/>
  </si>
  <si>
    <t>4016-24-4</t>
    <phoneticPr fontId="18"/>
  </si>
  <si>
    <t>0.01(1997)</t>
    <phoneticPr fontId="18"/>
  </si>
  <si>
    <t>0.04(2012)</t>
    <phoneticPr fontId="18"/>
  </si>
  <si>
    <t>0.5(1998)</t>
    <phoneticPr fontId="18"/>
  </si>
  <si>
    <t>0.04(2009)</t>
    <phoneticPr fontId="18"/>
  </si>
  <si>
    <t>130(2012)</t>
    <phoneticPr fontId="18"/>
  </si>
  <si>
    <t>2.8(2012)</t>
    <phoneticPr fontId="18"/>
  </si>
  <si>
    <t>&lt;0.001（全国 1999）</t>
    <phoneticPr fontId="18"/>
  </si>
  <si>
    <t>0.004（全国 1999）</t>
    <phoneticPr fontId="18"/>
  </si>
  <si>
    <t>&lt;0.04（全国 2012）</t>
    <phoneticPr fontId="18"/>
  </si>
  <si>
    <t>0.04（全国 2009）</t>
    <phoneticPr fontId="18"/>
  </si>
  <si>
    <t>0.01（全国 1997）</t>
    <phoneticPr fontId="18"/>
  </si>
  <si>
    <t>2.8（全国 2012）</t>
    <phoneticPr fontId="18"/>
  </si>
  <si>
    <t>ポリスチレン樹脂、ABS 樹脂、AS 樹脂、不飽和ポリエステル、合成ゴム原料、エポキシ樹脂塗料、アクリル樹脂塗料</t>
    <phoneticPr fontId="18"/>
  </si>
  <si>
    <t>BOD 100%（平均値）、GC 100%（試験期間：2 週間、被験物質：30 mg/L、活性汚泥：100 mg/L）</t>
    <phoneticPr fontId="18"/>
  </si>
  <si>
    <t>OH ラジカルとの反応で半減期：1.1～11 時間、オゾンとの反応で半減期： 2.9～18 時間、硝酸ラジカルとの反応で半減期：5.4 年</t>
    <phoneticPr fontId="18"/>
  </si>
  <si>
    <t>3.4（ヒト）</t>
    <phoneticPr fontId="18"/>
  </si>
  <si>
    <t>胎仔減少（マウス）</t>
    <rPh sb="2" eb="4">
      <t>ゲンショウ</t>
    </rPh>
    <phoneticPr fontId="18"/>
  </si>
  <si>
    <t>肝細胞変性、聴覚障害（ラット）</t>
    <rPh sb="0" eb="3">
      <t>カンサイボウ</t>
    </rPh>
    <rPh sb="3" eb="5">
      <t>ヘンセイ</t>
    </rPh>
    <rPh sb="6" eb="8">
      <t>チョウカク</t>
    </rPh>
    <rPh sb="8" eb="10">
      <t>ショウガイ</t>
    </rPh>
    <phoneticPr fontId="18"/>
  </si>
  <si>
    <t>粘膜刺激、麻酔作用、神経障害</t>
    <rPh sb="0" eb="2">
      <t>ネンマク</t>
    </rPh>
    <rPh sb="2" eb="4">
      <t>シゲキ</t>
    </rPh>
    <rPh sb="5" eb="7">
      <t>マスイ</t>
    </rPh>
    <rPh sb="7" eb="9">
      <t>サヨウ</t>
    </rPh>
    <rPh sb="10" eb="12">
      <t>シンケイ</t>
    </rPh>
    <rPh sb="12" eb="14">
      <t>ショウガイ</t>
    </rPh>
    <phoneticPr fontId="18"/>
  </si>
  <si>
    <t>区分1 （神経系、呼吸器、血液系、肝臓）</t>
  </si>
  <si>
    <t>区分1 （中枢神経系）、区分3 （気道刺激性、麻酔作用）</t>
  </si>
  <si>
    <t>LCLo：10,000 ppm(30min)（ヒト）</t>
    <phoneticPr fontId="18"/>
  </si>
  <si>
    <t>LD50：1,000～5,000 mg/kg（ラット）</t>
    <phoneticPr fontId="18"/>
  </si>
  <si>
    <t>320 mg/1000g (25℃)、310 mg/L (25℃)、300 mg/L (20℃)</t>
    <phoneticPr fontId="18"/>
  </si>
  <si>
    <t>2.95、3.05</t>
    <phoneticPr fontId="18"/>
  </si>
  <si>
    <t>6.1mmHg(25℃)、6.4mmHg(25℃)、5mmHg(20℃)</t>
    <phoneticPr fontId="18"/>
  </si>
  <si>
    <t>0.9016 (25℃)、0.9059 (20℃)</t>
    <phoneticPr fontId="18"/>
  </si>
  <si>
    <t>145.3℃ (760mmHg)、145～146℃、145.14℃ (760mmHg)、145.2℃</t>
  </si>
  <si>
    <t>-30.65℃、-30.6℃、-30.628℃</t>
    <phoneticPr fontId="18"/>
  </si>
  <si>
    <t>C8H8</t>
  </si>
  <si>
    <t>styrene</t>
  </si>
  <si>
    <t>スチレン</t>
  </si>
  <si>
    <t>100-42-5</t>
    <phoneticPr fontId="18"/>
  </si>
  <si>
    <t>樹脂安定剤</t>
  </si>
  <si>
    <t>18.38</t>
  </si>
  <si>
    <t>C19H38O2SSn</t>
  </si>
  <si>
    <t>ジオクチルスズ3-メルカプトプロピオン酸</t>
    <phoneticPr fontId="18"/>
  </si>
  <si>
    <t>16巻</t>
    <rPh sb="2" eb="3">
      <t>カン</t>
    </rPh>
    <phoneticPr fontId="18"/>
  </si>
  <si>
    <t>3033-29-2</t>
    <phoneticPr fontId="18"/>
  </si>
  <si>
    <t>プラスチック添加剤(塩ビ安定剤)</t>
  </si>
  <si>
    <t>LD50：2,030 mg/kg（ラット）</t>
    <phoneticPr fontId="18"/>
  </si>
  <si>
    <t>28.12</t>
  </si>
  <si>
    <t>C32H56O8Sn</t>
  </si>
  <si>
    <t>ジオクチルスズビス(ブチルマレート)</t>
    <phoneticPr fontId="18"/>
  </si>
  <si>
    <t>29575-02-8</t>
    <phoneticPr fontId="18"/>
  </si>
  <si>
    <t>塩化ビニル樹脂用安定剤</t>
    <phoneticPr fontId="18"/>
  </si>
  <si>
    <t>LD50：1,255 mg/kg（ラット）</t>
    <phoneticPr fontId="18"/>
  </si>
  <si>
    <t>30.75</t>
  </si>
  <si>
    <t>C36H72O4S2Sn</t>
  </si>
  <si>
    <t>ジオクチルスズビス(メルカプト酢酸イソオクチル)（DOT(IOTG)）</t>
    <phoneticPr fontId="18"/>
  </si>
  <si>
    <t>26401-97-8</t>
    <phoneticPr fontId="18"/>
  </si>
  <si>
    <t>&lt; 0.4～(1.6)（試験生物：コイ、試験期間：6 週間、試験濃度：2 mg/L）、&lt; 3.9～(9.1)（試験生物：コイ、試験期間：6 週間、試験濃度：0.2 mg/L）</t>
    <phoneticPr fontId="18"/>
  </si>
  <si>
    <t>BOD 3%（試験期間：28 日間、被験物質濃度：100 mg/L、活性汚泥濃度：30 mg/L)</t>
    <phoneticPr fontId="18"/>
  </si>
  <si>
    <t>LD50：4,500 mg/kg（ラット）</t>
    <phoneticPr fontId="18"/>
  </si>
  <si>
    <t>18.78</t>
  </si>
  <si>
    <t>C20H36O4Sn</t>
  </si>
  <si>
    <t>ジオクチルスズマレート（DOTM）</t>
    <phoneticPr fontId="18"/>
  </si>
  <si>
    <t>16091-18-2</t>
    <phoneticPr fontId="18"/>
  </si>
  <si>
    <t>プラスチック添加剤(塩ビ安定剤)</t>
    <phoneticPr fontId="18"/>
  </si>
  <si>
    <t>LD50：2,760 mg/kg（ラット）</t>
    <phoneticPr fontId="18"/>
  </si>
  <si>
    <t>32.71</t>
  </si>
  <si>
    <t>C40H72O8Sn</t>
  </si>
  <si>
    <t>ジオクチルスズビス(2-エチルヘキシルマレート)</t>
    <phoneticPr fontId="18"/>
  </si>
  <si>
    <t>10039-33-5</t>
    <phoneticPr fontId="18"/>
  </si>
  <si>
    <t>塩化ビニル樹脂用安定剤の原料、触媒</t>
    <phoneticPr fontId="18"/>
  </si>
  <si>
    <t>BOD 2%（試験期間：31 日間）</t>
    <phoneticPr fontId="18"/>
  </si>
  <si>
    <t>&lt; 0.0152 mg/L (20℃)(pH= 6.26)</t>
    <phoneticPr fontId="18"/>
  </si>
  <si>
    <t>14.77</t>
  </si>
  <si>
    <t>1.34(21.2℃)</t>
    <phoneticPr fontId="18"/>
  </si>
  <si>
    <t>約282℃ (分解)</t>
  </si>
  <si>
    <t>C16H34OSn</t>
  </si>
  <si>
    <t>ジオクチルスズオキシド（DOTO）</t>
    <phoneticPr fontId="18"/>
  </si>
  <si>
    <t>870-08-6</t>
    <phoneticPr fontId="18"/>
  </si>
  <si>
    <t>LD50：943 mg/kg（ラット）</t>
    <phoneticPr fontId="18"/>
  </si>
  <si>
    <t>≦0.156 mg/L (20℃)</t>
    <phoneticPr fontId="18"/>
  </si>
  <si>
    <t>4.63 (21.6℃)</t>
    <phoneticPr fontId="18"/>
  </si>
  <si>
    <t>17.80</t>
  </si>
  <si>
    <t>1.23(20.9℃)</t>
    <phoneticPr fontId="18"/>
  </si>
  <si>
    <t>約175℃ (分解)(749 ~ 762 mmHg)</t>
  </si>
  <si>
    <t>73.4 ~ 86.2℃</t>
    <phoneticPr fontId="18"/>
  </si>
  <si>
    <t>C18H36O2SSn</t>
  </si>
  <si>
    <t>ジオクチルスズメルカプト酢酸</t>
    <phoneticPr fontId="18"/>
  </si>
  <si>
    <t>15535-79-2</t>
    <phoneticPr fontId="18"/>
  </si>
  <si>
    <t>≦1.19 mg/L (20℃)(pH= 2.6)</t>
    <phoneticPr fontId="18"/>
  </si>
  <si>
    <t>&gt; 6.5 (20℃)(pH=2.6 ~ 2.7)</t>
    <phoneticPr fontId="18"/>
  </si>
  <si>
    <t>25.82</t>
  </si>
  <si>
    <t>1.184(20℃)</t>
    <phoneticPr fontId="18"/>
  </si>
  <si>
    <t>248 ℃ ( 分解)(760mmHg)</t>
  </si>
  <si>
    <t>16 ~ 18℃</t>
    <phoneticPr fontId="18"/>
  </si>
  <si>
    <t>C28H48O8Sn</t>
  </si>
  <si>
    <t>ジオクチルスズビス(エチルマレート)</t>
    <phoneticPr fontId="18"/>
  </si>
  <si>
    <t>68109-88-6</t>
    <phoneticPr fontId="18"/>
  </si>
  <si>
    <t>塩化ビニル樹脂用安定剤中間体</t>
    <phoneticPr fontId="18"/>
  </si>
  <si>
    <t>BOD 0%（試験期間：39 日間）</t>
    <phoneticPr fontId="18"/>
  </si>
  <si>
    <t>LD50：5,500 mg/kg（ラット）</t>
    <phoneticPr fontId="18"/>
  </si>
  <si>
    <t>1,000 mg/L</t>
  </si>
  <si>
    <t>速やかに分解しDOTO を生じる</t>
    <phoneticPr fontId="18"/>
  </si>
  <si>
    <t>5.82</t>
    <phoneticPr fontId="18"/>
  </si>
  <si>
    <t>17.02</t>
  </si>
  <si>
    <t>1.15~1.18(50℃)</t>
    <phoneticPr fontId="18"/>
  </si>
  <si>
    <t>230 ℃ ( 分解)(766mmHg)、250℃</t>
  </si>
  <si>
    <t>44.8 ~ 46.8 ℃、47℃</t>
    <phoneticPr fontId="18"/>
  </si>
  <si>
    <t>C16H34Cl2Sn</t>
  </si>
  <si>
    <t>ジオクチル二塩化スズ（DOTC）</t>
    <phoneticPr fontId="18"/>
  </si>
  <si>
    <t>3542-36-7</t>
    <phoneticPr fontId="18"/>
  </si>
  <si>
    <t>塩化ビニル樹脂用安定剤、滑剤、ウレタン硬化触媒</t>
    <phoneticPr fontId="18"/>
  </si>
  <si>
    <t>肝・腎・胃腸障害（ヒト）、肝障害（ラット、ウサギ）</t>
    <rPh sb="0" eb="1">
      <t>カン</t>
    </rPh>
    <rPh sb="2" eb="3">
      <t>ジン</t>
    </rPh>
    <rPh sb="4" eb="6">
      <t>イチョウ</t>
    </rPh>
    <rPh sb="6" eb="8">
      <t>ショウガイ</t>
    </rPh>
    <rPh sb="13" eb="14">
      <t>カン</t>
    </rPh>
    <rPh sb="14" eb="16">
      <t>ショウガイ</t>
    </rPh>
    <phoneticPr fontId="18"/>
  </si>
  <si>
    <t>眼刺激</t>
    <rPh sb="0" eb="1">
      <t>メ</t>
    </rPh>
    <rPh sb="1" eb="3">
      <t>シゲキ</t>
    </rPh>
    <phoneticPr fontId="18"/>
  </si>
  <si>
    <t>区分1（肝臓）</t>
  </si>
  <si>
    <t>LC50：0.15 mg/L(4hr）（マウス）（ミスト・粉じん）</t>
    <rPh sb="29" eb="30">
      <t>フン</t>
    </rPh>
    <phoneticPr fontId="18"/>
  </si>
  <si>
    <t>LD50：175 mg/kg（ラット）</t>
    <phoneticPr fontId="18"/>
  </si>
  <si>
    <t>3 mg/L（25℃、実測値）</t>
  </si>
  <si>
    <t>3.12</t>
  </si>
  <si>
    <t>25.83（25℃）</t>
    <phoneticPr fontId="18"/>
  </si>
  <si>
    <t>205℃（1.3 kPa）</t>
  </si>
  <si>
    <t>22～24℃</t>
  </si>
  <si>
    <t>C32H64O4Sn</t>
  </si>
  <si>
    <t>ジブチルスズ=ジラウラート（ジブチル[(1-オキソドデシル)オキシ]スズ）</t>
    <phoneticPr fontId="18"/>
  </si>
  <si>
    <t>77-58-7</t>
    <phoneticPr fontId="18"/>
  </si>
  <si>
    <t>LD50：6,450 mg/kg（ラット）</t>
    <phoneticPr fontId="18"/>
  </si>
  <si>
    <t>30.42</t>
  </si>
  <si>
    <t>1.012(20℃)</t>
    <phoneticPr fontId="18"/>
  </si>
  <si>
    <t>180 ℃ ( 分解)(761mmHg)</t>
  </si>
  <si>
    <t>9.5℃ (凝固点)(764mmHg)</t>
    <phoneticPr fontId="18"/>
  </si>
  <si>
    <t>C40H80O4Sn</t>
  </si>
  <si>
    <t>ジオクチルスズジラウラート（DOTL）</t>
    <phoneticPr fontId="18"/>
  </si>
  <si>
    <t>3648-18-8</t>
    <phoneticPr fontId="18"/>
  </si>
  <si>
    <t>塩ビ安定剤中間体，触媒</t>
    <phoneticPr fontId="18"/>
  </si>
  <si>
    <t>区分1 (肝臓、免疫系)</t>
  </si>
  <si>
    <t>区分1 (呼吸器)</t>
  </si>
  <si>
    <t>LC50：59 mg/m3(4h)（ラット）（ミスト）</t>
    <phoneticPr fontId="18"/>
  </si>
  <si>
    <t>LD50：50 mg/kg（ラット）</t>
    <phoneticPr fontId="18"/>
  </si>
  <si>
    <t>92 mg/L（20℃、実測値）</t>
  </si>
  <si>
    <t>1.56</t>
  </si>
  <si>
    <t>12.43（25℃）</t>
    <phoneticPr fontId="18"/>
  </si>
  <si>
    <t>135℃（1.00×101 mmHg）</t>
  </si>
  <si>
    <t>42℃</t>
  </si>
  <si>
    <t>C8H18Cl2Sn</t>
  </si>
  <si>
    <t>ジブチルスズジクロリド（二塩化ジ-n-ブチルス）</t>
    <phoneticPr fontId="18"/>
  </si>
  <si>
    <t>683-18-1</t>
    <phoneticPr fontId="18"/>
  </si>
  <si>
    <t>短命（マウス）</t>
    <rPh sb="0" eb="2">
      <t>タンメイ</t>
    </rPh>
    <phoneticPr fontId="18"/>
  </si>
  <si>
    <t>区分2 (肝臓)</t>
  </si>
  <si>
    <t>LD50：2,318 mg/kg（ウサギ）</t>
    <phoneticPr fontId="18"/>
  </si>
  <si>
    <t>LD50：32 mg/kg（ラット）</t>
    <phoneticPr fontId="18"/>
  </si>
  <si>
    <t>6 mg/L（20℃、実測値）</t>
  </si>
  <si>
    <t>0.81（推定値）</t>
  </si>
  <si>
    <t>14.36（25℃）</t>
    <phoneticPr fontId="18"/>
  </si>
  <si>
    <t>130℃（2 mmHg）</t>
  </si>
  <si>
    <t>10℃</t>
  </si>
  <si>
    <t>C12H24O4Sn</t>
  </si>
  <si>
    <t>ジブチルスズ二酢酸</t>
  </si>
  <si>
    <t>1067-33-0</t>
    <phoneticPr fontId="18"/>
  </si>
  <si>
    <t>樹脂安定剤</t>
    <phoneticPr fontId="18"/>
  </si>
  <si>
    <t>1,294（試験生物：ニジマス、試験期間：30 日、試験濃度：0.25 μg/L）、99（試験生物：ニジマス、試験期間：30 日、試験濃度：2.5 μg/L）</t>
    <phoneticPr fontId="18"/>
  </si>
  <si>
    <t>BOD 30 ～ 40%（試験期間：28 日間、被験物質濃度：50 mg/L、活性汚泥濃度：30 mg/L）</t>
    <phoneticPr fontId="18"/>
  </si>
  <si>
    <t>CO2 発生量　11%（試験期間：28 日間、被験物質濃度：21.4 mg/L）、19%（試験期間：28 日間、被験物質濃度：10.2 mg/L）</t>
    <phoneticPr fontId="18"/>
  </si>
  <si>
    <t>類似物質にて強い毒性あり</t>
    <rPh sb="0" eb="2">
      <t>ルイジ</t>
    </rPh>
    <rPh sb="2" eb="4">
      <t>ブッシツ</t>
    </rPh>
    <rPh sb="6" eb="7">
      <t>ツヨ</t>
    </rPh>
    <rPh sb="8" eb="10">
      <t>ドクセイ</t>
    </rPh>
    <phoneticPr fontId="18"/>
  </si>
  <si>
    <t>区分1 (免疫系)、区分2 (肝臓、腎臓)</t>
    <phoneticPr fontId="18"/>
  </si>
  <si>
    <t xml:space="preserve">区分3 (麻酔作用) </t>
    <phoneticPr fontId="18"/>
  </si>
  <si>
    <t>LD50：2,100 mg/kg（ラット）</t>
    <phoneticPr fontId="18"/>
  </si>
  <si>
    <t>不溶 (&lt; 0.1 mg/L)</t>
    <phoneticPr fontId="18"/>
  </si>
  <si>
    <t>速やか（10 分未満）に分解しDOTO を生じる</t>
    <phoneticPr fontId="18"/>
  </si>
  <si>
    <t>15</t>
    <phoneticPr fontId="18"/>
  </si>
  <si>
    <t>1.08(20℃)</t>
    <phoneticPr fontId="18"/>
  </si>
  <si>
    <t>≧ 260℃ (分解)、&gt; 275℃ (分解)(760mmHg)</t>
  </si>
  <si>
    <t>-90 ～ -70℃</t>
    <phoneticPr fontId="18"/>
  </si>
  <si>
    <t>ジオクチルスズビス(メルカプト酢酸2-エチルヘキシル)（DOT(EHTG)）</t>
    <phoneticPr fontId="18"/>
  </si>
  <si>
    <t>15571-58-1</t>
    <phoneticPr fontId="18"/>
  </si>
  <si>
    <t>0.038（魚類、2008）</t>
    <rPh sb="6" eb="8">
      <t>ギョルイ</t>
    </rPh>
    <phoneticPr fontId="18"/>
  </si>
  <si>
    <t>0.0096（2008）</t>
    <phoneticPr fontId="18"/>
  </si>
  <si>
    <t>0.062（全国、2008）</t>
    <phoneticPr fontId="18"/>
  </si>
  <si>
    <t>0.028（全国、2008）</t>
    <phoneticPr fontId="18"/>
  </si>
  <si>
    <t>0.0007（全国、2008）</t>
    <phoneticPr fontId="18"/>
  </si>
  <si>
    <t>0.0096（全国、2008）</t>
    <phoneticPr fontId="18"/>
  </si>
  <si>
    <t>塩化ビニル樹脂用安定剤の原料、触媒、中間体、プラスチック添加剤、樹脂安定剤</t>
    <rPh sb="18" eb="20">
      <t>チュウカン</t>
    </rPh>
    <rPh sb="20" eb="21">
      <t>タイ</t>
    </rPh>
    <phoneticPr fontId="18"/>
  </si>
  <si>
    <t>データなし（ヒト）</t>
    <phoneticPr fontId="18"/>
  </si>
  <si>
    <t>免疫抑制（ラット）</t>
    <rPh sb="0" eb="2">
      <t>メンエキ</t>
    </rPh>
    <rPh sb="2" eb="4">
      <t>ヨクセイ</t>
    </rPh>
    <phoneticPr fontId="18"/>
  </si>
  <si>
    <t>神経障害（マウス）</t>
    <rPh sb="0" eb="2">
      <t>シンケイ</t>
    </rPh>
    <rPh sb="2" eb="4">
      <t>ショウガイ</t>
    </rPh>
    <phoneticPr fontId="18"/>
  </si>
  <si>
    <t>organic tin compounds</t>
  </si>
  <si>
    <t>有機スズ化合物</t>
  </si>
  <si>
    <t>16巻、USEPA</t>
    <rPh sb="2" eb="3">
      <t>カン</t>
    </rPh>
    <phoneticPr fontId="18"/>
  </si>
  <si>
    <t>胎仔減少、奇形（ラット）</t>
    <rPh sb="2" eb="4">
      <t>ゲンショウ</t>
    </rPh>
    <rPh sb="5" eb="7">
      <t>キケイ</t>
    </rPh>
    <phoneticPr fontId="18"/>
  </si>
  <si>
    <t>腎障害（マウス）、軽微（サル）</t>
    <rPh sb="0" eb="3">
      <t>ジンショウガイ</t>
    </rPh>
    <rPh sb="9" eb="11">
      <t>ケイビ</t>
    </rPh>
    <phoneticPr fontId="18"/>
  </si>
  <si>
    <t>粘膜刺激、腎・肝障害</t>
    <rPh sb="0" eb="2">
      <t>ネンマク</t>
    </rPh>
    <rPh sb="2" eb="4">
      <t>シゲキ</t>
    </rPh>
    <rPh sb="5" eb="6">
      <t>ジン</t>
    </rPh>
    <rPh sb="7" eb="8">
      <t>カン</t>
    </rPh>
    <rPh sb="8" eb="10">
      <t>ショウガイ</t>
    </rPh>
    <phoneticPr fontId="18"/>
  </si>
  <si>
    <t>LC50：&gt;4.3 mg/L(4h)（ラット）（ミスト）</t>
    <phoneticPr fontId="18"/>
  </si>
  <si>
    <t>LD50：&gt;2,000 mg/kg（ウサギ）</t>
    <phoneticPr fontId="18"/>
  </si>
  <si>
    <t>LD50：17,500、6,600 mg/kg（ラット）</t>
    <phoneticPr fontId="18"/>
  </si>
  <si>
    <t>不溶（25℃、40％水素化物）</t>
    <phoneticPr fontId="18"/>
  </si>
  <si>
    <t>6.1(計算値)</t>
    <phoneticPr fontId="18"/>
  </si>
  <si>
    <t>9.50～10.16（25℃）</t>
    <phoneticPr fontId="18"/>
  </si>
  <si>
    <t>1.00</t>
    <phoneticPr fontId="18"/>
  </si>
  <si>
    <t>340℃（40％水素化物）</t>
  </si>
  <si>
    <t>-28℃ (流動点)</t>
    <phoneticPr fontId="18"/>
  </si>
  <si>
    <t>232.32～248.45</t>
    <phoneticPr fontId="18"/>
  </si>
  <si>
    <t>C18H(14+ l + m + n)(l + m + n =2, 4, 6, 8, 10, 12, 14のいずれか)</t>
    <phoneticPr fontId="18"/>
  </si>
  <si>
    <t>hydrogenated terphenyl</t>
  </si>
  <si>
    <t>水素化テルフェニル</t>
    <phoneticPr fontId="18"/>
  </si>
  <si>
    <t>9巻、ICSC</t>
    <rPh sb="1" eb="2">
      <t>カン</t>
    </rPh>
    <phoneticPr fontId="18"/>
  </si>
  <si>
    <t>61788-32-7</t>
    <phoneticPr fontId="18"/>
  </si>
  <si>
    <t>mercury and its compounds</t>
  </si>
  <si>
    <t>水銀及びその化合物</t>
  </si>
  <si>
    <t>神経障害(種不明）</t>
    <rPh sb="0" eb="2">
      <t>シンケイ</t>
    </rPh>
    <rPh sb="2" eb="4">
      <t>ショウガイ</t>
    </rPh>
    <rPh sb="5" eb="6">
      <t>シュ</t>
    </rPh>
    <rPh sb="6" eb="8">
      <t>フメイ</t>
    </rPh>
    <phoneticPr fontId="18"/>
  </si>
  <si>
    <t>LC50：＞2.4mg/L（ラット）（粉じん）</t>
    <rPh sb="19" eb="20">
      <t>フン</t>
    </rPh>
    <phoneticPr fontId="18"/>
  </si>
  <si>
    <t>LD50：385mg/kg（ラット）</t>
    <phoneticPr fontId="18"/>
  </si>
  <si>
    <t>0.00973mg/L (25℃) (推定値)</t>
    <phoneticPr fontId="18"/>
  </si>
  <si>
    <t>6.42 (推定値)</t>
    <phoneticPr fontId="18"/>
  </si>
  <si>
    <t>2.32E-007mmHg (25℃) (推定値)</t>
    <phoneticPr fontId="18"/>
  </si>
  <si>
    <t>362-470℃</t>
    <phoneticPr fontId="18"/>
  </si>
  <si>
    <t>56.6℃</t>
    <phoneticPr fontId="18"/>
  </si>
  <si>
    <t>C15H17I2NO2</t>
    <phoneticPr fontId="18"/>
  </si>
  <si>
    <t>3,5-diiodo-4-octanoyloxybenzonitrile; ioxynil octanoate</t>
  </si>
  <si>
    <t>3,5-ジヨード-4-オクタノイルオキシベンゾニトリル（アイオキシニル）</t>
    <phoneticPr fontId="18"/>
  </si>
  <si>
    <t>3861-47-0</t>
    <phoneticPr fontId="18"/>
  </si>
  <si>
    <t>water-soluble salts of bromic acid</t>
  </si>
  <si>
    <t>臭素酸の水溶性塩</t>
  </si>
  <si>
    <t>農薬、プラスチック、化学合成繊維の難燃剤及び工業薬品</t>
    <phoneticPr fontId="18"/>
  </si>
  <si>
    <t>コリンエステラーゼ活性低下（ラット）</t>
    <rPh sb="9" eb="11">
      <t>カッセイ</t>
    </rPh>
    <rPh sb="11" eb="13">
      <t>テイカ</t>
    </rPh>
    <phoneticPr fontId="18"/>
  </si>
  <si>
    <t>区分1 （神経系、呼吸器、内分泌系）</t>
  </si>
  <si>
    <t>LC50：240 ppm (60分)（マウス）（蒸気）</t>
    <rPh sb="24" eb="26">
      <t>ジョウキ</t>
    </rPh>
    <phoneticPr fontId="18"/>
  </si>
  <si>
    <t>LD50：2,600 mg/kg（ラット）</t>
    <phoneticPr fontId="18"/>
  </si>
  <si>
    <t>3.1 g/100mL (20℃)</t>
    <phoneticPr fontId="18"/>
  </si>
  <si>
    <t>5.5mmHg</t>
    <phoneticPr fontId="18"/>
  </si>
  <si>
    <t>3.102　(25/4℃)</t>
    <phoneticPr fontId="18"/>
  </si>
  <si>
    <t>59.47℃</t>
  </si>
  <si>
    <t>-7.2℃</t>
    <phoneticPr fontId="18"/>
  </si>
  <si>
    <t>Br2</t>
    <phoneticPr fontId="18"/>
  </si>
  <si>
    <t>bromine</t>
  </si>
  <si>
    <t>臭素</t>
  </si>
  <si>
    <t>7726-95-6</t>
    <phoneticPr fontId="18"/>
  </si>
  <si>
    <t>有機リン系殺虫剤</t>
    <phoneticPr fontId="18"/>
  </si>
  <si>
    <t>胎仔死亡（ラット）</t>
    <rPh sb="0" eb="2">
      <t>タイシ</t>
    </rPh>
    <rPh sb="2" eb="4">
      <t>シボウ</t>
    </rPh>
    <phoneticPr fontId="18"/>
  </si>
  <si>
    <t>造血障害、肝変性（ラット）</t>
    <rPh sb="0" eb="2">
      <t>ゾウケツ</t>
    </rPh>
    <rPh sb="2" eb="4">
      <t>ショウガイ</t>
    </rPh>
    <rPh sb="5" eb="6">
      <t>カン</t>
    </rPh>
    <rPh sb="6" eb="8">
      <t>ヘンセイ</t>
    </rPh>
    <phoneticPr fontId="18"/>
  </si>
  <si>
    <t>LC50：3.17mg/L（ラット）（粉じん・ミスト）</t>
    <rPh sb="19" eb="20">
      <t>フン</t>
    </rPh>
    <phoneticPr fontId="18"/>
  </si>
  <si>
    <t>LD50：2620mg/kg（マウス）</t>
    <phoneticPr fontId="18"/>
  </si>
  <si>
    <t>LD50：249mg/kg（ラット）</t>
    <phoneticPr fontId="18"/>
  </si>
  <si>
    <t>10.29mg/L (20℃,pH6.05)</t>
    <phoneticPr fontId="18"/>
  </si>
  <si>
    <t>3.69</t>
    <phoneticPr fontId="18"/>
  </si>
  <si>
    <t>0.00004mmHg(40℃)</t>
    <phoneticPr fontId="18"/>
  </si>
  <si>
    <t>123℃ (0.01mmHg)</t>
  </si>
  <si>
    <t>17～18℃</t>
    <phoneticPr fontId="18"/>
  </si>
  <si>
    <t>C12H17O4PS2</t>
    <phoneticPr fontId="18"/>
  </si>
  <si>
    <t>ethyl 2-[(dimethoxyphosphinothioyl)thio]-2-phenylacetate; phenthoate; PAP</t>
  </si>
  <si>
    <t>2-[(ジメトキシホスフィノチオイル）チオ]-2-フェニル酢酸エチル（フェントエート又はＰＡＰ）</t>
    <phoneticPr fontId="18"/>
  </si>
  <si>
    <t>2597-03-7</t>
    <phoneticPr fontId="18"/>
  </si>
  <si>
    <t>0.1(1999)</t>
    <phoneticPr fontId="18"/>
  </si>
  <si>
    <t>0.1(1991)</t>
    <phoneticPr fontId="18"/>
  </si>
  <si>
    <t>0.47(1997)</t>
    <phoneticPr fontId="18"/>
  </si>
  <si>
    <t>0.027（全国1998）</t>
    <phoneticPr fontId="18"/>
  </si>
  <si>
    <t>0.07（全国1998）</t>
    <phoneticPr fontId="18"/>
  </si>
  <si>
    <t>0.1（全国1998）</t>
    <rPh sb="4" eb="6">
      <t>ゼンコク</t>
    </rPh>
    <phoneticPr fontId="18"/>
  </si>
  <si>
    <t>0.1（福岡1991-92）</t>
    <rPh sb="4" eb="6">
      <t>フクオカ</t>
    </rPh>
    <phoneticPr fontId="18"/>
  </si>
  <si>
    <t>0.47（全国1997）</t>
    <rPh sb="5" eb="7">
      <t>ゼンコク</t>
    </rPh>
    <phoneticPr fontId="18"/>
  </si>
  <si>
    <t>人工皮革またはウレタン系合成皮革、スパンデックス繊維、有機合成用の溶媒、触媒、ガス吸収剤等</t>
    <phoneticPr fontId="18"/>
  </si>
  <si>
    <t>0.3～0.8 (8 週間・20 mg/L)、0.3～1.2 (8 週間・2 mg/L)</t>
    <phoneticPr fontId="18"/>
  </si>
  <si>
    <t>4.4 % (試験期間：2 週間、被験物質：100 mg/L、活性汚泥：30 mg/L)</t>
    <phoneticPr fontId="18"/>
  </si>
  <si>
    <t>OH ラジカルとの反応で半減期は0.9～1.8 時間</t>
    <phoneticPr fontId="18"/>
  </si>
  <si>
    <t>0.52（ヒト）</t>
    <phoneticPr fontId="18"/>
  </si>
  <si>
    <t>肝障害（マウス）、軽微（ラット）</t>
    <rPh sb="0" eb="1">
      <t>カン</t>
    </rPh>
    <rPh sb="1" eb="3">
      <t>ショウガイ</t>
    </rPh>
    <rPh sb="9" eb="11">
      <t>ケイビ</t>
    </rPh>
    <phoneticPr fontId="18"/>
  </si>
  <si>
    <t>区分1（肝臓）、区分2（呼吸器）</t>
  </si>
  <si>
    <t>TCLo：20 ppm（60 mg/m3）（ヒト）</t>
    <phoneticPr fontId="18"/>
  </si>
  <si>
    <t>LD50：3,000-7,170 mg/kg（ラット）</t>
    <phoneticPr fontId="18"/>
  </si>
  <si>
    <t xml:space="preserve">自由に混和、1.00E+06 mg/L 25 </t>
    <rPh sb="0" eb="2">
      <t>ジユウ</t>
    </rPh>
    <rPh sb="3" eb="5">
      <t>コンワ</t>
    </rPh>
    <phoneticPr fontId="18"/>
  </si>
  <si>
    <t>(-0.87～-0.59)、-1.01</t>
    <phoneticPr fontId="18"/>
  </si>
  <si>
    <t>2.99（25℃,気体）</t>
    <phoneticPr fontId="18"/>
  </si>
  <si>
    <t>2.7mmHg(20 ℃)、3.87 mm Hg 25℃</t>
    <phoneticPr fontId="18"/>
  </si>
  <si>
    <t>0.9445(25 ℃)</t>
    <phoneticPr fontId="18"/>
  </si>
  <si>
    <t>153℃</t>
  </si>
  <si>
    <t>-61℃</t>
    <phoneticPr fontId="18"/>
  </si>
  <si>
    <t>C3H7NO</t>
  </si>
  <si>
    <t>N,N-dimethylformamide</t>
  </si>
  <si>
    <t>N,N-ジメチルホルムアミド</t>
  </si>
  <si>
    <t>68-12-2</t>
    <phoneticPr fontId="18"/>
  </si>
  <si>
    <t>染料中間体</t>
    <phoneticPr fontId="18"/>
  </si>
  <si>
    <t>0.11（ラット）</t>
    <phoneticPr fontId="18"/>
  </si>
  <si>
    <t>肝・骨髄障害（ラット）</t>
    <rPh sb="0" eb="1">
      <t>カン</t>
    </rPh>
    <rPh sb="2" eb="4">
      <t>コツズイ</t>
    </rPh>
    <rPh sb="4" eb="6">
      <t>ショウガイ</t>
    </rPh>
    <phoneticPr fontId="18"/>
  </si>
  <si>
    <t>区分2（血液系、肝臓、腎臓）</t>
  </si>
  <si>
    <t>LDL0：600 mg/kg（イヌ）、404 mg/kg（ラット）</t>
    <phoneticPr fontId="18"/>
  </si>
  <si>
    <t>1,300 mg/L（25℃）</t>
  </si>
  <si>
    <t>2.34</t>
  </si>
  <si>
    <t>8.68</t>
  </si>
  <si>
    <t>129-131℃</t>
  </si>
  <si>
    <t>C14H16N2</t>
  </si>
  <si>
    <t>3,3'-dimethylbenzidine; o-tolidine</t>
  </si>
  <si>
    <t>3,3'-ジメチルベンジジン（別名o-トリジン）</t>
  </si>
  <si>
    <t>119-93-7</t>
    <phoneticPr fontId="18"/>
  </si>
  <si>
    <t>0.00045(2005)</t>
    <phoneticPr fontId="18"/>
  </si>
  <si>
    <t>0.00024(2005)</t>
    <phoneticPr fontId="18"/>
  </si>
  <si>
    <t>0.000026（神奈川県 2010～2012）</t>
    <phoneticPr fontId="18"/>
  </si>
  <si>
    <t>&lt;0.00045（大阪府、山口県 2005）</t>
    <rPh sb="9" eb="12">
      <t>オオサカフ</t>
    </rPh>
    <rPh sb="13" eb="15">
      <t>ヤマグチ</t>
    </rPh>
    <phoneticPr fontId="18"/>
  </si>
  <si>
    <t>&lt;0.00045（和歌山県 2005）</t>
    <phoneticPr fontId="18"/>
  </si>
  <si>
    <t>0.00024（全国 2005）</t>
    <phoneticPr fontId="18"/>
  </si>
  <si>
    <t>ゴムの老化防止剤</t>
  </si>
  <si>
    <t>BOD 約2 %、HPLC 約92 %（試験期間：28 日、被験物質濃度：100 mg/L、活性汚泥濃度：30 mg/L）</t>
    <phoneticPr fontId="18"/>
  </si>
  <si>
    <t>水環境中では半減期1 日未満、OH ラジカルとの反応で半減期：0.28～2.8 時間</t>
    <rPh sb="12" eb="14">
      <t>ミマン</t>
    </rPh>
    <phoneticPr fontId="18"/>
  </si>
  <si>
    <t>なし（ラット・ウサギ）</t>
    <phoneticPr fontId="18"/>
  </si>
  <si>
    <t>肝・血液障害</t>
    <rPh sb="0" eb="1">
      <t>カン</t>
    </rPh>
    <rPh sb="2" eb="4">
      <t>ケツエキ</t>
    </rPh>
    <rPh sb="4" eb="6">
      <t>ショウガイ</t>
    </rPh>
    <phoneticPr fontId="18"/>
  </si>
  <si>
    <t>粘膜刺激（軽微）</t>
    <rPh sb="0" eb="2">
      <t>ネンマク</t>
    </rPh>
    <rPh sb="2" eb="4">
      <t>シゲキ</t>
    </rPh>
    <rPh sb="5" eb="7">
      <t>ケイビ</t>
    </rPh>
    <phoneticPr fontId="18"/>
  </si>
  <si>
    <t>LD50：&gt;7,940 mg/kg(雌)（ウサギ）</t>
    <phoneticPr fontId="18"/>
  </si>
  <si>
    <t>LD50：3,580、893 mg/kg（ラット）</t>
    <phoneticPr fontId="18"/>
  </si>
  <si>
    <t>約1 mg/L (50℃)、0.01 g/100 ml (20℃)</t>
    <phoneticPr fontId="18"/>
  </si>
  <si>
    <t>4.68</t>
  </si>
  <si>
    <t>0.995(50℃)</t>
    <phoneticPr fontId="18"/>
  </si>
  <si>
    <t>46℃、50℃</t>
    <phoneticPr fontId="18"/>
  </si>
  <si>
    <t>C18H24N2</t>
  </si>
  <si>
    <t>N-(1,3-dimethylbutyl)-N'-phenyl-p-phenylenediamine</t>
  </si>
  <si>
    <t>N-(1,3-ジメチルブチル)-N'-フェニル-p-フェニレンジアミン</t>
    <phoneticPr fontId="18"/>
  </si>
  <si>
    <t>13巻、ICSC</t>
    <rPh sb="2" eb="3">
      <t>カン</t>
    </rPh>
    <phoneticPr fontId="18"/>
  </si>
  <si>
    <t>793-24-8</t>
    <phoneticPr fontId="18"/>
  </si>
  <si>
    <t>なし（ラット、マウス、ウサギ）</t>
    <phoneticPr fontId="18"/>
  </si>
  <si>
    <t>甲状腺肥大（イヌ、ラット）</t>
    <rPh sb="0" eb="3">
      <t>コウジョウセン</t>
    </rPh>
    <rPh sb="3" eb="5">
      <t>ヒダイ</t>
    </rPh>
    <phoneticPr fontId="18"/>
  </si>
  <si>
    <t>区分2（甲状腺）</t>
  </si>
  <si>
    <t>LC50：1.8 mg/L（ラット）</t>
    <phoneticPr fontId="18"/>
  </si>
  <si>
    <t>LD50値：2000 mg/kg（ラット）</t>
    <phoneticPr fontId="18"/>
  </si>
  <si>
    <t>LD50値：5000 mg/kg（ラット）</t>
    <phoneticPr fontId="18"/>
  </si>
  <si>
    <t>26.6 mg/L (20℃)</t>
    <phoneticPr fontId="18"/>
  </si>
  <si>
    <t>1.50</t>
    <phoneticPr fontId="18"/>
  </si>
  <si>
    <t xml:space="preserve"> 0.0000095Pa(25℃)</t>
    <phoneticPr fontId="18"/>
  </si>
  <si>
    <t>1.50 to 1.53</t>
    <phoneticPr fontId="18"/>
  </si>
  <si>
    <t>265 to 457</t>
    <phoneticPr fontId="18"/>
  </si>
  <si>
    <t>181.5-182.5℃</t>
    <phoneticPr fontId="18"/>
  </si>
  <si>
    <t>C12H14N4O4S2</t>
    <phoneticPr fontId="18"/>
  </si>
  <si>
    <t>dimethyl 4,4'-(o-phenylene)bis(3-thioallophanate); thiophanate-methyl</t>
  </si>
  <si>
    <t>チオファネートメチル（ジメチル=4,4'-(o-フェニレン)bis(3-チオアロファナート)）</t>
    <phoneticPr fontId="18"/>
  </si>
  <si>
    <t>23564-05-8</t>
    <phoneticPr fontId="18"/>
  </si>
  <si>
    <t>ウレタンエラストマー原料，パッキング材原料</t>
    <phoneticPr fontId="18"/>
  </si>
  <si>
    <t>1000g/L (25℃) (推定値)</t>
    <phoneticPr fontId="18"/>
  </si>
  <si>
    <t>3.18-6.05 (average 4.49)</t>
    <phoneticPr fontId="18"/>
  </si>
  <si>
    <t>0.01mmHg (93℃) (推定値)</t>
    <phoneticPr fontId="18"/>
  </si>
  <si>
    <t>1.156 (水 = 1) (80℃)</t>
    <phoneticPr fontId="18"/>
  </si>
  <si>
    <t>314℃</t>
  </si>
  <si>
    <t>70℃</t>
    <phoneticPr fontId="18"/>
  </si>
  <si>
    <t>C16H12N2O2</t>
    <phoneticPr fontId="18"/>
  </si>
  <si>
    <t>3,3'-dimethylbiphenyl-4,4'-diyl diisocyanate</t>
  </si>
  <si>
    <t>4,4’-ジイソシアナト-3,3’-ジメチルビフェニル（3,3'-ジメチルビフェニル-4,4'-ジイル=ジイソシアネート）</t>
    <phoneticPr fontId="18"/>
  </si>
  <si>
    <t>91-97-4</t>
    <phoneticPr fontId="18"/>
  </si>
  <si>
    <t>防菌剤・防カビ剤</t>
    <phoneticPr fontId="18"/>
  </si>
  <si>
    <t>肺・肝・腎障害、溶血（種不明）</t>
    <rPh sb="0" eb="1">
      <t>ハイ</t>
    </rPh>
    <rPh sb="2" eb="3">
      <t>カン</t>
    </rPh>
    <rPh sb="4" eb="5">
      <t>ジン</t>
    </rPh>
    <rPh sb="5" eb="7">
      <t>ショウガイ</t>
    </rPh>
    <rPh sb="8" eb="9">
      <t>ヨウ</t>
    </rPh>
    <rPh sb="9" eb="10">
      <t>ケツ</t>
    </rPh>
    <rPh sb="11" eb="12">
      <t>シュ</t>
    </rPh>
    <rPh sb="12" eb="14">
      <t>フメイ</t>
    </rPh>
    <phoneticPr fontId="18"/>
  </si>
  <si>
    <t>肺・心・神経障害、腎変性（ヒト）</t>
    <rPh sb="0" eb="1">
      <t>ハイ</t>
    </rPh>
    <rPh sb="2" eb="3">
      <t>シン</t>
    </rPh>
    <rPh sb="4" eb="6">
      <t>シンケイ</t>
    </rPh>
    <rPh sb="6" eb="8">
      <t>ショウガイ</t>
    </rPh>
    <rPh sb="9" eb="10">
      <t>ジン</t>
    </rPh>
    <rPh sb="10" eb="12">
      <t>ヘンセイ</t>
    </rPh>
    <phoneticPr fontId="18"/>
  </si>
  <si>
    <t>区分1（肺、腎臓、肝臓）</t>
  </si>
  <si>
    <t>LC50：0.005 mg/L（ラット）（粉じん）</t>
    <rPh sb="21" eb="22">
      <t>フン</t>
    </rPh>
    <phoneticPr fontId="18"/>
  </si>
  <si>
    <t>LD50：80 mg/kg （ラット）、LD50：236 mg/kg（ウサギ）</t>
    <phoneticPr fontId="18"/>
  </si>
  <si>
    <t>62g/100 ml</t>
    <phoneticPr fontId="18"/>
  </si>
  <si>
    <t>-4.22</t>
    <phoneticPr fontId="18"/>
  </si>
  <si>
    <t>1.0E-07mmHg</t>
    <phoneticPr fontId="18"/>
  </si>
  <si>
    <t>300℃</t>
    <phoneticPr fontId="18"/>
  </si>
  <si>
    <t>C12H14Cl2N2</t>
    <phoneticPr fontId="18"/>
  </si>
  <si>
    <t>1,1'-dimethyl-4,4'-bipyridinium dichloride; paraquat; paraquat dichloride</t>
  </si>
  <si>
    <t>1,1'-ジメチル-4,4'-ビピリジニウム=ジクロリド（パラコート又はパラコートジクロリド）</t>
    <phoneticPr fontId="18"/>
  </si>
  <si>
    <t>厚労省、ISCS、USEPA</t>
    <rPh sb="0" eb="3">
      <t>コウロウショウ</t>
    </rPh>
    <phoneticPr fontId="18"/>
  </si>
  <si>
    <t>1910-42-5</t>
    <phoneticPr fontId="18"/>
  </si>
  <si>
    <t>ロケット燃料組成物</t>
    <phoneticPr fontId="18"/>
  </si>
  <si>
    <t>肺・肝・血液障害（ラット）</t>
    <rPh sb="0" eb="1">
      <t>ハイ</t>
    </rPh>
    <rPh sb="2" eb="3">
      <t>カン</t>
    </rPh>
    <rPh sb="4" eb="6">
      <t>ケツエキ</t>
    </rPh>
    <rPh sb="6" eb="8">
      <t>ショウガイ</t>
    </rPh>
    <phoneticPr fontId="18"/>
  </si>
  <si>
    <t>粘膜刺激、肝・血液障害</t>
    <rPh sb="0" eb="2">
      <t>ネンマク</t>
    </rPh>
    <rPh sb="2" eb="4">
      <t>シゲキ</t>
    </rPh>
    <rPh sb="5" eb="6">
      <t>カン</t>
    </rPh>
    <rPh sb="7" eb="9">
      <t>ケツエキ</t>
    </rPh>
    <rPh sb="9" eb="11">
      <t>ショウガイ</t>
    </rPh>
    <phoneticPr fontId="18"/>
  </si>
  <si>
    <t>区分1（肝臓、血液系、神経系、呼吸器系）</t>
  </si>
  <si>
    <t>LC50：252 ppm ( 620 mg/m3 ) (4hr)（ラット）</t>
    <phoneticPr fontId="18"/>
  </si>
  <si>
    <t>LD50：1060 mg/kg（ウサギ）</t>
    <phoneticPr fontId="18"/>
  </si>
  <si>
    <t>LD50：122 mg/kg</t>
    <phoneticPr fontId="18"/>
  </si>
  <si>
    <t>－1.19</t>
  </si>
  <si>
    <t>2.46（25℃）</t>
    <phoneticPr fontId="18"/>
  </si>
  <si>
    <t>63.9℃</t>
  </si>
  <si>
    <t>－58℃</t>
    <phoneticPr fontId="18"/>
  </si>
  <si>
    <t>C2H8N2</t>
  </si>
  <si>
    <t>1,1-dimethylhydrazine</t>
  </si>
  <si>
    <t>1,1-ジメチルヒドラジン</t>
    <phoneticPr fontId="18"/>
  </si>
  <si>
    <t>57-14-7</t>
    <phoneticPr fontId="18"/>
  </si>
  <si>
    <t>胎仔死亡、奇形（ラット、マウス）、脳重量減少（ハムスター）</t>
    <rPh sb="2" eb="4">
      <t>シボウ</t>
    </rPh>
    <rPh sb="5" eb="7">
      <t>キケイ</t>
    </rPh>
    <rPh sb="17" eb="18">
      <t>ノウ</t>
    </rPh>
    <rPh sb="18" eb="20">
      <t>ジュウリョウ</t>
    </rPh>
    <rPh sb="20" eb="22">
      <t>ゲンショウ</t>
    </rPh>
    <phoneticPr fontId="18"/>
  </si>
  <si>
    <t>神経障害（ヒト）、肝障害（イヌ）、組織炎症、腎・生殖器障害（ラット、マウス）</t>
    <rPh sb="0" eb="2">
      <t>シンケイ</t>
    </rPh>
    <rPh sb="2" eb="4">
      <t>ショウガイ</t>
    </rPh>
    <rPh sb="9" eb="10">
      <t>カン</t>
    </rPh>
    <rPh sb="10" eb="12">
      <t>ショウガイ</t>
    </rPh>
    <rPh sb="17" eb="19">
      <t>ソシキ</t>
    </rPh>
    <rPh sb="19" eb="21">
      <t>エンショウ</t>
    </rPh>
    <rPh sb="22" eb="23">
      <t>ジン</t>
    </rPh>
    <rPh sb="24" eb="27">
      <t>セイショクキ</t>
    </rPh>
    <rPh sb="27" eb="29">
      <t>ショウガイ</t>
    </rPh>
    <phoneticPr fontId="18"/>
  </si>
  <si>
    <t>区分1 （神経系、血液）、区分2 （消化管、肝臓、腎臓、精巣、卵巣）</t>
  </si>
  <si>
    <t>区分1 （神経系）</t>
  </si>
  <si>
    <t>LC50：0.533 mg/L（ラット）</t>
    <phoneticPr fontId="18"/>
  </si>
  <si>
    <t>LD50：5,000 mg/kg（ウサギ）</t>
    <phoneticPr fontId="18"/>
  </si>
  <si>
    <t>LD50：136～866 mg/kg（ラット）</t>
    <phoneticPr fontId="18"/>
  </si>
  <si>
    <t>15.4 g/100 mL (25℃)</t>
    <phoneticPr fontId="18"/>
  </si>
  <si>
    <t xml:space="preserve"> 0.51</t>
    <phoneticPr fontId="18"/>
  </si>
  <si>
    <t>0.0000078 mmHg (20℃)</t>
    <phoneticPr fontId="18"/>
  </si>
  <si>
    <t>1.73 (20/4℃)</t>
    <phoneticPr fontId="18"/>
  </si>
  <si>
    <t>100℃ (0.1 mmHg)</t>
  </si>
  <si>
    <t>77℃</t>
    <phoneticPr fontId="18"/>
  </si>
  <si>
    <t>C4H8Cl3O4P</t>
    <phoneticPr fontId="18"/>
  </si>
  <si>
    <t>dimethyl 2,2,2-trichloro-1-hydroxyethylphosphonate; trichlorfon; DEP</t>
  </si>
  <si>
    <t>ジメチル=2,2,2-トリクロロ-1-ヒドロキシエチルホスホナート（トリクロルホン又はDEP）</t>
    <phoneticPr fontId="18"/>
  </si>
  <si>
    <t>52-68-6</t>
    <phoneticPr fontId="18"/>
  </si>
  <si>
    <t>洗剤、添加剤、界面活性剤</t>
    <rPh sb="7" eb="9">
      <t>カイメン</t>
    </rPh>
    <rPh sb="9" eb="12">
      <t>カッセイザイ</t>
    </rPh>
    <phoneticPr fontId="18"/>
  </si>
  <si>
    <t>BOD 63％、TOC 68％、LC-MS 100％（試験期間：4 週間、被験物質濃度：100mg/L、活性汚泥濃度：30mg/L）</t>
    <phoneticPr fontId="18"/>
  </si>
  <si>
    <t>OH ラジカルとの反応で半減期：2.4～24 時間</t>
    <phoneticPr fontId="18"/>
  </si>
  <si>
    <t>40（ラット）</t>
    <phoneticPr fontId="18"/>
  </si>
  <si>
    <t>LD50：1,267 mg/kg（ラット）</t>
    <phoneticPr fontId="18"/>
  </si>
  <si>
    <t>190g/L(25℃)</t>
  </si>
  <si>
    <t>4.67</t>
  </si>
  <si>
    <t>9.38(気体、25℃)</t>
    <phoneticPr fontId="18"/>
  </si>
  <si>
    <t>426.62℃(推定値)</t>
  </si>
  <si>
    <t>132～133℃</t>
  </si>
  <si>
    <t>C14H31NO</t>
  </si>
  <si>
    <t>N,N-dimethyldodecylamine N-oxide</t>
  </si>
  <si>
    <t>N,N-ジメチルドデシルアミン=N-オキシド</t>
  </si>
  <si>
    <t>1643-20-5</t>
    <phoneticPr fontId="18"/>
  </si>
  <si>
    <t>&lt;0.0062（全国2013）</t>
    <phoneticPr fontId="18"/>
  </si>
  <si>
    <t>1.2（全国2013）</t>
    <phoneticPr fontId="18"/>
  </si>
  <si>
    <t>界面活性剤・両性界面活性剤・樹脂処理剤・石油回収剤・消毒剤・アミンオキサイド・第四級アンモニウム塩原料、浮遊選鉱剤、顔料表面処理剤、顔料フラッシング剤、肥料固結防止剤、繊維の柔軟仕上剤</t>
    <phoneticPr fontId="18"/>
  </si>
  <si>
    <t>BOD (NH3)74% (平均値)、GC 100% (平均値)（試験期間：4 週間、被験物質濃度：30 mg/L、活性汚泥濃度：100 mg/L）</t>
    <phoneticPr fontId="18"/>
  </si>
  <si>
    <t>OH ラジカルとの反応で半減期： 0.69～6.9 時間</t>
    <phoneticPr fontId="18"/>
  </si>
  <si>
    <t>8.6 mg/L (25℃、計算値）</t>
    <rPh sb="14" eb="17">
      <t>ケイサンチ</t>
    </rPh>
    <phoneticPr fontId="18"/>
  </si>
  <si>
    <t>5.5 (計算値)</t>
  </si>
  <si>
    <t>8.73(気体、25℃)</t>
    <phoneticPr fontId="18"/>
  </si>
  <si>
    <t>0.016mmHg（25℃、計算値）</t>
    <rPh sb="14" eb="17">
      <t>ケイサンチ</t>
    </rPh>
    <phoneticPr fontId="18"/>
  </si>
  <si>
    <t>0.77(60℃)</t>
    <phoneticPr fontId="18"/>
  </si>
  <si>
    <t>-17℃</t>
  </si>
  <si>
    <t>C14H31N</t>
  </si>
  <si>
    <t>N,N-dimethyldodecylamine</t>
  </si>
  <si>
    <t>N,N-ジメチルドデシルアミン</t>
  </si>
  <si>
    <t>112-18-5</t>
    <phoneticPr fontId="18"/>
  </si>
  <si>
    <t>区分2（全身毒性 ）</t>
  </si>
  <si>
    <t>LC50：＞1.79mg/L（ラット）</t>
    <phoneticPr fontId="18"/>
  </si>
  <si>
    <t>LD50：2075mg/kg（ラット）</t>
    <phoneticPr fontId="18"/>
  </si>
  <si>
    <t>LD50：1,150mg/kg（ラット）</t>
    <phoneticPr fontId="18"/>
  </si>
  <si>
    <t>30mg/L (20℃)</t>
    <phoneticPr fontId="18"/>
  </si>
  <si>
    <t>5.22E-06mmHg (25℃) (推定値)</t>
    <phoneticPr fontId="18"/>
  </si>
  <si>
    <t>155℃ (0.02mmHg)</t>
  </si>
  <si>
    <t>39.5℃</t>
    <phoneticPr fontId="18"/>
  </si>
  <si>
    <t>C13H19NO2S</t>
    <phoneticPr fontId="18"/>
  </si>
  <si>
    <t>S-4-phenoxybutyl N,N-dimethylthiocarbamate; phenothiocarb</t>
  </si>
  <si>
    <t>N,N-ジメチルチオカルバミン酸S-4-フェノキシブチル（フェノチオカルブ）</t>
    <phoneticPr fontId="18"/>
  </si>
  <si>
    <t>62850-32-2</t>
    <phoneticPr fontId="18"/>
  </si>
  <si>
    <t>農薬、カーバメート系殺虫剤、殺線虫剤、浸透性農薬</t>
    <phoneticPr fontId="18"/>
  </si>
  <si>
    <t>47.1-62.7</t>
    <phoneticPr fontId="18"/>
  </si>
  <si>
    <t>神経障害（マウス、ラット）</t>
    <rPh sb="0" eb="2">
      <t>シンケイ</t>
    </rPh>
    <rPh sb="2" eb="4">
      <t>ショウガイ</t>
    </rPh>
    <phoneticPr fontId="18"/>
  </si>
  <si>
    <t>LC50：0.15 mg/L（ラット）（粉じん・ミスト）</t>
    <rPh sb="20" eb="21">
      <t>フン</t>
    </rPh>
    <phoneticPr fontId="18"/>
  </si>
  <si>
    <t>8mg/L (20℃)</t>
    <phoneticPr fontId="18"/>
  </si>
  <si>
    <t>4.22 (25℃)</t>
    <phoneticPr fontId="18"/>
  </si>
  <si>
    <t>2.59E-8mmHg (25℃) (推定値)</t>
    <phoneticPr fontId="18"/>
  </si>
  <si>
    <t>1.17 (20℃)</t>
    <phoneticPr fontId="18"/>
  </si>
  <si>
    <t>110℃ (0.023mmHg)</t>
  </si>
  <si>
    <t>C20H30N2O5S</t>
    <phoneticPr fontId="18"/>
  </si>
  <si>
    <t>2,2-dimethyl-2,3-dihydro-1-benzofuran-7-yl N-[N-(2-ethoxycarbonylethyl)-N-isopropylsulfenamoyl]-N-methylcarbamate; benfuracarb</t>
  </si>
  <si>
    <t>ベンフラカルブ（2,2-ジメチル-2,3-ジヒドロ-1-ベンゾフラン-7-イル=N-[N-(2-エトキシカルボニルエチル)-N-イソプロピルスルフェナモイル]-N-メチルカルバマート）</t>
    <phoneticPr fontId="18"/>
  </si>
  <si>
    <t>82560-54-1</t>
    <phoneticPr fontId="18"/>
  </si>
  <si>
    <t>有機ゴム薬品</t>
    <phoneticPr fontId="18"/>
  </si>
  <si>
    <t>神経・心障害（ウサギ）</t>
    <rPh sb="0" eb="2">
      <t>シンケイ</t>
    </rPh>
    <rPh sb="3" eb="4">
      <t>シン</t>
    </rPh>
    <rPh sb="4" eb="6">
      <t>ショウガイ</t>
    </rPh>
    <phoneticPr fontId="18"/>
  </si>
  <si>
    <t>感覚鈍麻（ウサギ）</t>
    <rPh sb="0" eb="2">
      <t>カンカク</t>
    </rPh>
    <rPh sb="2" eb="4">
      <t>ドンマ</t>
    </rPh>
    <phoneticPr fontId="18"/>
  </si>
  <si>
    <t>区分2（神経系、全身毒性）</t>
  </si>
  <si>
    <t>LD50：545-1,832 mg/kg（ラット）</t>
    <phoneticPr fontId="18"/>
  </si>
  <si>
    <t>混和</t>
    <phoneticPr fontId="18"/>
  </si>
  <si>
    <t>-2.41 (25℃)</t>
    <phoneticPr fontId="18"/>
  </si>
  <si>
    <t>1.43 (20℃)</t>
    <phoneticPr fontId="18"/>
  </si>
  <si>
    <t>129-462℃ (predicted average 241℃)</t>
    <phoneticPr fontId="18"/>
  </si>
  <si>
    <t>110℃</t>
    <phoneticPr fontId="18"/>
  </si>
  <si>
    <t>C3H6NNaS2</t>
    <phoneticPr fontId="18"/>
  </si>
  <si>
    <t>Sodium dimethyldithiocarbamate</t>
    <phoneticPr fontId="18"/>
  </si>
  <si>
    <t>ジメチルジチオカルバミン酸ナトリウム</t>
    <phoneticPr fontId="18"/>
  </si>
  <si>
    <t>128-04-1</t>
    <phoneticPr fontId="18"/>
  </si>
  <si>
    <t>水添脱硫触媒用初期硫化剤、農薬中間体、硫黄の溶剤、チオメチル化剤、オニオン及びキャベツ系食品香料</t>
    <phoneticPr fontId="18"/>
  </si>
  <si>
    <t>発育遅延（種不明）</t>
    <rPh sb="0" eb="2">
      <t>ハツイク</t>
    </rPh>
    <rPh sb="2" eb="4">
      <t>チエン</t>
    </rPh>
    <rPh sb="5" eb="6">
      <t>シュ</t>
    </rPh>
    <rPh sb="6" eb="8">
      <t>フメイ</t>
    </rPh>
    <phoneticPr fontId="18"/>
  </si>
  <si>
    <t>神経・呼吸器障害（ウサギ）</t>
    <rPh sb="0" eb="2">
      <t>シンケイ</t>
    </rPh>
    <rPh sb="3" eb="6">
      <t>コキュウキ</t>
    </rPh>
    <rPh sb="6" eb="8">
      <t>ショウガイ</t>
    </rPh>
    <phoneticPr fontId="18"/>
  </si>
  <si>
    <t>区分2（鼻粘膜，血液）</t>
  </si>
  <si>
    <t>区分2（中枢神経系，呼吸器系）</t>
  </si>
  <si>
    <t>LC50：805ppm/4hr（ラット）（蒸気）</t>
    <rPh sb="21" eb="23">
      <t>ジョウキ</t>
    </rPh>
    <phoneticPr fontId="18"/>
  </si>
  <si>
    <t>LD50：＞2000mg/kg（ウサギ）</t>
    <phoneticPr fontId="18"/>
  </si>
  <si>
    <t>LD50：190mg/kg （ラット）</t>
    <phoneticPr fontId="18"/>
  </si>
  <si>
    <t>0.25 g/100mL(20℃)</t>
    <phoneticPr fontId="18"/>
  </si>
  <si>
    <t>1.77</t>
    <phoneticPr fontId="18"/>
  </si>
  <si>
    <t>29.3hPa(20℃)、3.8kPa(25℃)</t>
    <phoneticPr fontId="18"/>
  </si>
  <si>
    <t xml:space="preserve"> 1.06、1.046 (20℃/4℃)</t>
    <phoneticPr fontId="18"/>
  </si>
  <si>
    <t xml:space="preserve"> 109.75℃、110℃ </t>
  </si>
  <si>
    <t>-84.7℃、-85℃、-98℃</t>
    <phoneticPr fontId="18"/>
  </si>
  <si>
    <t>C2H6S2</t>
    <phoneticPr fontId="18"/>
  </si>
  <si>
    <t>dimethyl disulfide</t>
  </si>
  <si>
    <t>ジメチルジスルフィド</t>
    <phoneticPr fontId="18"/>
  </si>
  <si>
    <t>厚労省、東京化成</t>
    <rPh sb="0" eb="3">
      <t>コウロウショウ</t>
    </rPh>
    <rPh sb="4" eb="6">
      <t>トウキョウ</t>
    </rPh>
    <rPh sb="6" eb="8">
      <t>カセイ</t>
    </rPh>
    <phoneticPr fontId="18"/>
  </si>
  <si>
    <t>624-92-0</t>
    <phoneticPr fontId="18"/>
  </si>
  <si>
    <t>190(2012)</t>
    <phoneticPr fontId="18"/>
  </si>
  <si>
    <t>0.034(2012)</t>
    <phoneticPr fontId="18"/>
  </si>
  <si>
    <t>0.07（東京都、三重県、岡山県、1986）</t>
    <phoneticPr fontId="18"/>
  </si>
  <si>
    <t>0.16（東京都、岐阜県、1986）</t>
    <phoneticPr fontId="18"/>
  </si>
  <si>
    <t>1.2（全国2012）</t>
    <phoneticPr fontId="18"/>
  </si>
  <si>
    <t>190（全国2012）</t>
    <phoneticPr fontId="18"/>
  </si>
  <si>
    <t>0.034（全国2012）</t>
    <phoneticPr fontId="18"/>
  </si>
  <si>
    <t>加硫促進剤、殺虫・殺菌剤、医薬品、界面活性剤、溶剤の原料</t>
    <rPh sb="26" eb="28">
      <t>ゲンリョウ</t>
    </rPh>
    <phoneticPr fontId="18"/>
  </si>
  <si>
    <t>4（ポドゾル土）、163（アルフィゾル土）、508（コンスタンス湖底質）</t>
    <phoneticPr fontId="18"/>
  </si>
  <si>
    <t>BOD(NH3) 88% (平均値)、TOC 96% (平均値)、HPLC 100% (平均値)（試験期間：4 週間、被験物質濃度：100 mg/L、活性汚泥濃度：30 mg/L）</t>
    <phoneticPr fontId="18"/>
  </si>
  <si>
    <t>OH ラジカルとの反応で半減期：0.98 時間～9.8 時間、オゾンとの反応で半減期：1.0 日～6.1 日</t>
    <phoneticPr fontId="18"/>
  </si>
  <si>
    <t>0.33（ラット・マウス）</t>
    <phoneticPr fontId="18"/>
  </si>
  <si>
    <t>なし（マウス、ラット、ウサギ、サル）</t>
    <phoneticPr fontId="18"/>
  </si>
  <si>
    <t>軽微（ラット）、不明（ヒト）</t>
    <rPh sb="0" eb="2">
      <t>ケイビ</t>
    </rPh>
    <rPh sb="8" eb="10">
      <t>フメイ</t>
    </rPh>
    <phoneticPr fontId="18"/>
  </si>
  <si>
    <t>LC50：4,700 mL/m3(4h)（ラット）（ガス）</t>
    <phoneticPr fontId="18"/>
  </si>
  <si>
    <t>LD50：240 mg/kg（ウサギ）、698 mg/kg（ラット）</t>
    <phoneticPr fontId="18"/>
  </si>
  <si>
    <t>10.73 (25℃)、10.73</t>
    <phoneticPr fontId="18"/>
  </si>
  <si>
    <t>-0.27、-0.38 (pH=13.0)、-0.38</t>
    <phoneticPr fontId="18"/>
  </si>
  <si>
    <t>0.6804(0℃)</t>
    <phoneticPr fontId="18"/>
  </si>
  <si>
    <t>7.3℃、7℃、6.89℃、7.4℃</t>
  </si>
  <si>
    <t>-93℃、-96℃、-92.2℃、-92℃</t>
    <phoneticPr fontId="18"/>
  </si>
  <si>
    <t>C2H7N</t>
  </si>
  <si>
    <t>dimethylamine</t>
  </si>
  <si>
    <t>ジメチルアミン</t>
    <phoneticPr fontId="18"/>
  </si>
  <si>
    <t>124-40-3</t>
    <phoneticPr fontId="18"/>
  </si>
  <si>
    <t>痙攣（イヌ）</t>
    <rPh sb="0" eb="2">
      <t>ケイレン</t>
    </rPh>
    <phoneticPr fontId="18"/>
  </si>
  <si>
    <t>振戦、痙攣（ラット）</t>
    <rPh sb="0" eb="1">
      <t>シン</t>
    </rPh>
    <rPh sb="1" eb="2">
      <t>セン</t>
    </rPh>
    <rPh sb="3" eb="5">
      <t>ケイレン</t>
    </rPh>
    <phoneticPr fontId="18"/>
  </si>
  <si>
    <t>LC50：1.02 mg/（ラット）（粉じん）</t>
    <rPh sb="19" eb="20">
      <t>フン</t>
    </rPh>
    <phoneticPr fontId="18"/>
  </si>
  <si>
    <t>LD50：195 mg/kg（ラット）</t>
    <phoneticPr fontId="18"/>
  </si>
  <si>
    <t>16.3g/L (20℃)</t>
    <phoneticPr fontId="18"/>
  </si>
  <si>
    <t>&lt;4</t>
    <phoneticPr fontId="18"/>
  </si>
  <si>
    <t>0.545mPa (20℃)</t>
    <phoneticPr fontId="18"/>
  </si>
  <si>
    <t>214-281℃</t>
    <phoneticPr fontId="18"/>
  </si>
  <si>
    <t>131.6±0.5℃</t>
    <phoneticPr fontId="18"/>
  </si>
  <si>
    <t>C7H13NO4S3</t>
  </si>
  <si>
    <t>5-Dimethylamino-1,2,3-trithiane hydrogen oxalate</t>
    <phoneticPr fontId="18"/>
  </si>
  <si>
    <t>5-ジメチルアミノ-1,2,3-トリチアン シュウ酸（別名チオシクラム）</t>
    <phoneticPr fontId="18"/>
  </si>
  <si>
    <t>31895-22-4</t>
    <phoneticPr fontId="18"/>
  </si>
  <si>
    <t>塩基性染料・有機ゴム薬品（加硫促進剤）中間体、溶剤</t>
    <phoneticPr fontId="18"/>
  </si>
  <si>
    <t>流・死産（ラット）</t>
    <rPh sb="0" eb="1">
      <t>リュウ</t>
    </rPh>
    <rPh sb="2" eb="4">
      <t>シザン</t>
    </rPh>
    <phoneticPr fontId="18"/>
  </si>
  <si>
    <t>造血障害（ラット、マウス）</t>
    <rPh sb="0" eb="2">
      <t>ゾウケツ</t>
    </rPh>
    <rPh sb="2" eb="4">
      <t>ショウガイ</t>
    </rPh>
    <phoneticPr fontId="18"/>
  </si>
  <si>
    <t>血液・神経障害、皮膚炎</t>
    <rPh sb="0" eb="2">
      <t>ケツエキ</t>
    </rPh>
    <rPh sb="3" eb="5">
      <t>シンケイ</t>
    </rPh>
    <rPh sb="5" eb="7">
      <t>ショウガイ</t>
    </rPh>
    <rPh sb="8" eb="10">
      <t>ヒフ</t>
    </rPh>
    <rPh sb="10" eb="11">
      <t>エン</t>
    </rPh>
    <phoneticPr fontId="18"/>
  </si>
  <si>
    <t>区分1（中枢神経系、血液系）、区分3（麻酔作用）</t>
  </si>
  <si>
    <t>LC50：100～500 ppm（ラット）（蒸気）</t>
    <rPh sb="22" eb="24">
      <t>ジョウキ</t>
    </rPh>
    <phoneticPr fontId="18"/>
  </si>
  <si>
    <t>LD50：1,770 mg/kg（ウサギ）</t>
    <phoneticPr fontId="18"/>
  </si>
  <si>
    <t>50 mg/kg（ヒト）、LD50：1,300-1,410 mg/kg（ラット）</t>
    <phoneticPr fontId="18"/>
  </si>
  <si>
    <t>4.96</t>
  </si>
  <si>
    <t>193.54℃</t>
  </si>
  <si>
    <t>2.5℃</t>
  </si>
  <si>
    <t>C8H11Ｎ</t>
  </si>
  <si>
    <t>N,N-dimethylaniline</t>
  </si>
  <si>
    <t>N,N-ジメチルアニリン</t>
  </si>
  <si>
    <t>121-69-7</t>
    <phoneticPr fontId="18"/>
  </si>
  <si>
    <t>0.017（2003）</t>
    <phoneticPr fontId="18"/>
  </si>
  <si>
    <t>0.004（2003）</t>
    <phoneticPr fontId="18"/>
  </si>
  <si>
    <t>0.00054（1999）</t>
    <phoneticPr fontId="18"/>
  </si>
  <si>
    <t>&lt;0.021（愛知県、三重県、兵庫県、2005）</t>
    <phoneticPr fontId="18"/>
  </si>
  <si>
    <t>&lt;0.021（石川県2005）</t>
    <phoneticPr fontId="18"/>
  </si>
  <si>
    <t>&lt;0.004（全国2003）</t>
    <phoneticPr fontId="18"/>
  </si>
  <si>
    <t>&lt;0.00054（川崎市1999）</t>
    <phoneticPr fontId="18"/>
  </si>
  <si>
    <t>染料、顔料、農薬、医薬品</t>
    <phoneticPr fontId="18"/>
  </si>
  <si>
    <t>高濃縮性ではない</t>
    <phoneticPr fontId="18"/>
  </si>
  <si>
    <t>BOD 0%、TOC 1%、HPLC 0%（試験期間：4 週間、被験物質濃度：100 mg/L、活性汚泥濃度：30 mg/L）</t>
    <phoneticPr fontId="18"/>
  </si>
  <si>
    <t>OH ラジカルとの反応で半減期：0.40 時間～4.0 時間</t>
    <phoneticPr fontId="18"/>
  </si>
  <si>
    <t>妊孕性低下（ラット）</t>
    <rPh sb="0" eb="1">
      <t>ニン</t>
    </rPh>
    <rPh sb="1" eb="2">
      <t>ハラ</t>
    </rPh>
    <rPh sb="2" eb="3">
      <t>セイ</t>
    </rPh>
    <rPh sb="3" eb="5">
      <t>テイカ</t>
    </rPh>
    <phoneticPr fontId="18"/>
  </si>
  <si>
    <t>肝・腎障害（ラット、イヌ）</t>
    <rPh sb="0" eb="1">
      <t>カン</t>
    </rPh>
    <rPh sb="2" eb="5">
      <t>ジンショウガイ</t>
    </rPh>
    <phoneticPr fontId="18"/>
  </si>
  <si>
    <t>血液・神経障害</t>
    <rPh sb="0" eb="2">
      <t>ケツエキ</t>
    </rPh>
    <rPh sb="3" eb="5">
      <t>シンケイ</t>
    </rPh>
    <rPh sb="5" eb="7">
      <t>ショウガイ</t>
    </rPh>
    <phoneticPr fontId="18"/>
  </si>
  <si>
    <t>区分2（血液、腎臓）</t>
  </si>
  <si>
    <t>区分1（血液）、区分2（神経系）</t>
  </si>
  <si>
    <t>LD50：840 mg/kg（ラット）</t>
    <phoneticPr fontId="18"/>
  </si>
  <si>
    <t>3.89 (25℃)、3.95 (25℃)</t>
    <phoneticPr fontId="18"/>
  </si>
  <si>
    <t>1.78、1.84</t>
    <phoneticPr fontId="18"/>
  </si>
  <si>
    <t>0.13 mmHg (=17Pa) (25℃)、0.125 mmHg(=16.7 Pa) (25℃)</t>
    <phoneticPr fontId="18"/>
  </si>
  <si>
    <t>0.9842</t>
  </si>
  <si>
    <t>215℃(760 mmHg)、214℃(739 mmHg)</t>
  </si>
  <si>
    <t>11.2、、10～12℃</t>
    <phoneticPr fontId="18"/>
  </si>
  <si>
    <t>C8H11N</t>
  </si>
  <si>
    <t>2,6-dimethylaniline</t>
  </si>
  <si>
    <t>2,6-ジメチルアニリン</t>
  </si>
  <si>
    <t>87-62-7</t>
    <phoneticPr fontId="18"/>
  </si>
  <si>
    <t>0.008(2003)</t>
    <phoneticPr fontId="18"/>
  </si>
  <si>
    <t>0.00087(1999)</t>
    <phoneticPr fontId="18"/>
  </si>
  <si>
    <t>&lt;0.008（全国2003）</t>
    <phoneticPr fontId="18"/>
  </si>
  <si>
    <t>&lt;0.00087（川崎市1999）</t>
    <phoneticPr fontId="18"/>
  </si>
  <si>
    <t>染料、顔料中間体</t>
    <phoneticPr fontId="18"/>
  </si>
  <si>
    <t>2.2～4.3（試験生物：コイ、試験期間：6 週間、試験濃度：1 mg/L）、&lt;10（試験生物：コイ、試験期間：6 週間、試験濃度：0.1 mg/L）</t>
    <phoneticPr fontId="18"/>
  </si>
  <si>
    <t>BOD 0%、TOC 1%、HPLC 0%（試験期間：2 週間、被験物質濃度：30 mg/L、活性汚泥濃度：100 mg/L）</t>
    <phoneticPr fontId="18"/>
  </si>
  <si>
    <t>0.54（ラット）</t>
    <phoneticPr fontId="18"/>
  </si>
  <si>
    <t>肝障害（ラット、イヌ）</t>
    <rPh sb="0" eb="1">
      <t>カン</t>
    </rPh>
    <rPh sb="1" eb="3">
      <t>ショウガイ</t>
    </rPh>
    <phoneticPr fontId="18"/>
  </si>
  <si>
    <t>区分1（血液系、肝臓）</t>
  </si>
  <si>
    <t>LC50：1.53 mg/L(4h)（ラット）（ミスト）</t>
    <phoneticPr fontId="18"/>
  </si>
  <si>
    <t>LD50：467、470 mg/kg（ラット）</t>
    <phoneticPr fontId="18"/>
  </si>
  <si>
    <t>4.89 (25℃)</t>
    <phoneticPr fontId="18"/>
  </si>
  <si>
    <t>1.68 (pH=7.5)</t>
    <phoneticPr fontId="18"/>
  </si>
  <si>
    <t>0.133mmHg(25℃)</t>
    <phoneticPr fontId="18"/>
  </si>
  <si>
    <t>0.9723(20℃)</t>
    <phoneticPr fontId="18"/>
  </si>
  <si>
    <t>214℃(760 mmHg)、218℃</t>
  </si>
  <si>
    <t>-14.3℃</t>
    <phoneticPr fontId="18"/>
  </si>
  <si>
    <t>2,4-dimethylaniline</t>
  </si>
  <si>
    <t>2,4-キシリジン（2,4-ジメチルアニリン）</t>
    <phoneticPr fontId="18"/>
  </si>
  <si>
    <t>95-68-1</t>
    <phoneticPr fontId="18"/>
  </si>
  <si>
    <t>73(2015)</t>
    <phoneticPr fontId="18"/>
  </si>
  <si>
    <t>0.22(2014)</t>
    <phoneticPr fontId="18"/>
  </si>
  <si>
    <t>0.037（全国、2015）</t>
    <phoneticPr fontId="18"/>
  </si>
  <si>
    <t>73（全国、2015）</t>
    <phoneticPr fontId="18"/>
  </si>
  <si>
    <t>0.22（全国、2014）</t>
    <rPh sb="5" eb="7">
      <t>ゼンコク</t>
    </rPh>
    <phoneticPr fontId="18"/>
  </si>
  <si>
    <t>反応溶剤（脱離反応）、精製溶剤、樹脂溶剤、塗料はく離剤、医薬品関係（難溶化合物の溶剤）、農薬（殺虫剤）の補助剤</t>
    <phoneticPr fontId="18"/>
  </si>
  <si>
    <t>BOD(NO2) 80%、BOD(NH3) 107%、TOC 92% 、GC 100%（試験期間：2 週間、被験物質濃度：100 mg/L、活性汚泥濃度：30 mg/L）</t>
    <phoneticPr fontId="18"/>
  </si>
  <si>
    <t>OH ラジカルとの反応で半減期：4.6～46 時間</t>
    <phoneticPr fontId="18"/>
  </si>
  <si>
    <t>11（ラット）</t>
    <phoneticPr fontId="18"/>
  </si>
  <si>
    <t>胃腸障害、頭痛</t>
    <rPh sb="0" eb="2">
      <t>イチョウ</t>
    </rPh>
    <rPh sb="2" eb="4">
      <t>ショウガイ</t>
    </rPh>
    <rPh sb="5" eb="7">
      <t>ズツウ</t>
    </rPh>
    <phoneticPr fontId="18"/>
  </si>
  <si>
    <t>区分1（肝臓）、区分2（呼吸器系）</t>
  </si>
  <si>
    <t>LC50：2,475 ppm(1h)(ラット)（蒸気）</t>
    <rPh sb="24" eb="26">
      <t>ジョウキ</t>
    </rPh>
    <phoneticPr fontId="18"/>
  </si>
  <si>
    <t>LD50：2,100-3,600 mg/kg（ウサギ）</t>
    <phoneticPr fontId="18"/>
  </si>
  <si>
    <t>10.78(25℃)</t>
    <phoneticPr fontId="18"/>
  </si>
  <si>
    <t>-0.77、-0.796 (25℃)</t>
    <phoneticPr fontId="18"/>
  </si>
  <si>
    <t>0.56 mmHg(25℃)、2.00 mmHg(25℃)、1.3 mmHg(25℃)、1.32mmHg(20℃)、 1.5 mmHg(21.7℃)、1.5 mmHg(20℃)、1.31mmHg(21℃)、1.5 mmHg(21.4℃)</t>
    <phoneticPr fontId="18"/>
  </si>
  <si>
    <t>0.9372 g/cm3 (25℃)、0.94 g/cm3、0.9366 g/cm3</t>
    <phoneticPr fontId="18"/>
  </si>
  <si>
    <t>165.9℃ (760 mmHg)、163～165℃、166.1℃(760 mmHg)、166℃、165℃ (1.013×105 Pa)、約165℃ (760 mmHg)、166℃ (760 mmHg)、約161℃ (760 mmHg)</t>
  </si>
  <si>
    <t>-19℃、-20℃</t>
    <phoneticPr fontId="18"/>
  </si>
  <si>
    <t>N,N-dimethylacetamide</t>
  </si>
  <si>
    <t>N,N-ジメチルアセトアミド</t>
    <phoneticPr fontId="18"/>
  </si>
  <si>
    <t>15巻</t>
    <rPh sb="2" eb="3">
      <t>カン</t>
    </rPh>
    <phoneticPr fontId="18"/>
  </si>
  <si>
    <t>127-19-5</t>
    <phoneticPr fontId="18"/>
  </si>
  <si>
    <t>低毒性浸透性殺虫剤、コリンエステラーゼ阻害剤</t>
    <phoneticPr fontId="18"/>
  </si>
  <si>
    <t>0.18（ラット）</t>
    <phoneticPr fontId="18"/>
  </si>
  <si>
    <t>0.0012（ラット）</t>
    <phoneticPr fontId="18"/>
  </si>
  <si>
    <t>胎仔減少、発育不良（ラット）</t>
    <rPh sb="0" eb="2">
      <t>タイコ</t>
    </rPh>
    <rPh sb="2" eb="4">
      <t>ゲンショウ</t>
    </rPh>
    <rPh sb="5" eb="7">
      <t>ハツイク</t>
    </rPh>
    <rPh sb="7" eb="9">
      <t>フリョウ</t>
    </rPh>
    <phoneticPr fontId="18"/>
  </si>
  <si>
    <t>LC50：15mg/L（ラット）（粉じん）</t>
    <rPh sb="17" eb="18">
      <t>フン</t>
    </rPh>
    <phoneticPr fontId="18"/>
  </si>
  <si>
    <t>LD50：＞2000 mg/kg（ウサギ）</t>
    <phoneticPr fontId="18"/>
  </si>
  <si>
    <t>LD50：雄1400、雌1000 mg/kg（ラット）</t>
    <phoneticPr fontId="18"/>
  </si>
  <si>
    <t>－0.85</t>
  </si>
  <si>
    <t>7.49（25℃）</t>
    <phoneticPr fontId="18"/>
  </si>
  <si>
    <t>271-340℃</t>
    <phoneticPr fontId="18"/>
  </si>
  <si>
    <t>88℃</t>
  </si>
  <si>
    <t>C4H10NO3PS</t>
  </si>
  <si>
    <t>(RS)-O,S-dimethyl acetylphosphoramidothioate; acephate</t>
  </si>
  <si>
    <t>アセフェート（別名O,S-ジメチル=アセチルホスホルアミドチオアート）</t>
    <rPh sb="7" eb="9">
      <t>ベツメイ</t>
    </rPh>
    <phoneticPr fontId="18"/>
  </si>
  <si>
    <t>8巻、USEPA</t>
    <rPh sb="1" eb="2">
      <t>カン</t>
    </rPh>
    <phoneticPr fontId="18"/>
  </si>
  <si>
    <t>30560-19-1</t>
    <phoneticPr fontId="18"/>
  </si>
  <si>
    <t>消火剤</t>
    <phoneticPr fontId="18"/>
  </si>
  <si>
    <t>LC50：56,600～63,200 ppm(4h)（ラット）（蒸気）</t>
    <rPh sb="32" eb="34">
      <t>ジョウキ</t>
    </rPh>
    <phoneticPr fontId="18"/>
  </si>
  <si>
    <t>3.0mg/L</t>
    <phoneticPr fontId="18"/>
  </si>
  <si>
    <t>2.96</t>
    <phoneticPr fontId="18"/>
  </si>
  <si>
    <t>325 mm Hg (25℃)</t>
    <phoneticPr fontId="18"/>
  </si>
  <si>
    <t>47.3℃</t>
  </si>
  <si>
    <t>-110,5℃</t>
    <phoneticPr fontId="18"/>
  </si>
  <si>
    <t>C2Br2F4</t>
    <phoneticPr fontId="18"/>
  </si>
  <si>
    <t>dibromotetrafluoroethane; halone-2402</t>
  </si>
  <si>
    <t>ジブロモテトラフルオロエタン（別名ハロン-2402）</t>
    <phoneticPr fontId="18"/>
  </si>
  <si>
    <t>NITE他、TOXNET</t>
    <rPh sb="4" eb="5">
      <t>ホカ</t>
    </rPh>
    <phoneticPr fontId="18"/>
  </si>
  <si>
    <t>124-73-2</t>
    <phoneticPr fontId="18"/>
  </si>
  <si>
    <t>殺菌剤，防腐剤，防カビ剤，防藻剤</t>
    <phoneticPr fontId="18"/>
  </si>
  <si>
    <t>骨化遅延（ウサギ）</t>
    <rPh sb="0" eb="1">
      <t>コツ</t>
    </rPh>
    <rPh sb="1" eb="2">
      <t>カ</t>
    </rPh>
    <rPh sb="2" eb="4">
      <t>チエン</t>
    </rPh>
    <phoneticPr fontId="18"/>
  </si>
  <si>
    <t>詳細不明（ラット）</t>
    <rPh sb="0" eb="2">
      <t>ショウサイ</t>
    </rPh>
    <rPh sb="2" eb="4">
      <t>フメイ</t>
    </rPh>
    <phoneticPr fontId="18"/>
  </si>
  <si>
    <t>LC50：0.32 mg/L（ラット）（粉じん）</t>
    <rPh sb="20" eb="21">
      <t>フン</t>
    </rPh>
    <phoneticPr fontId="18"/>
  </si>
  <si>
    <t>LD50：&gt;2 g/kg（ウサギ）</t>
    <phoneticPr fontId="18"/>
  </si>
  <si>
    <t>LD50：235（雄）、178 mg/kg（雌）（ラット）</t>
    <rPh sb="9" eb="10">
      <t>オス</t>
    </rPh>
    <phoneticPr fontId="18"/>
  </si>
  <si>
    <t>1970mg/L (25℃) (推定値)</t>
    <phoneticPr fontId="18"/>
  </si>
  <si>
    <t>1.01 (推定値)</t>
    <phoneticPr fontId="18"/>
  </si>
  <si>
    <t>1.52E-05mmHg(25℃) (推定値)</t>
    <phoneticPr fontId="18"/>
  </si>
  <si>
    <t>2.375(21℃)</t>
    <phoneticPr fontId="18"/>
  </si>
  <si>
    <t>221℃</t>
    <phoneticPr fontId="18"/>
  </si>
  <si>
    <t>126℃</t>
    <phoneticPr fontId="18"/>
  </si>
  <si>
    <t>C3H2Br2N2O</t>
    <phoneticPr fontId="18"/>
  </si>
  <si>
    <t>2,2-dibromo-2-cyanoacetamide</t>
  </si>
  <si>
    <t>2,2-ジブロモ-2-シアノアセトアミド</t>
    <phoneticPr fontId="18"/>
  </si>
  <si>
    <t>10222-01-2</t>
    <phoneticPr fontId="18"/>
  </si>
  <si>
    <t>0.00080(1996)</t>
    <phoneticPr fontId="18"/>
  </si>
  <si>
    <t>0.41（1999）</t>
    <phoneticPr fontId="18"/>
  </si>
  <si>
    <t>0.01（1999）</t>
    <phoneticPr fontId="18"/>
  </si>
  <si>
    <t>40（2011）</t>
    <phoneticPr fontId="18"/>
  </si>
  <si>
    <t>12（2011～2013）</t>
    <phoneticPr fontId="18"/>
  </si>
  <si>
    <t>0.029(2012)</t>
    <phoneticPr fontId="18"/>
  </si>
  <si>
    <t>0.04（全国 1999）</t>
    <phoneticPr fontId="18"/>
  </si>
  <si>
    <t>0.41（全国 1999）</t>
    <phoneticPr fontId="18"/>
  </si>
  <si>
    <t>40（全国 2011）</t>
    <phoneticPr fontId="18"/>
  </si>
  <si>
    <t>0.00080（仙台市 1996）</t>
    <phoneticPr fontId="18"/>
  </si>
  <si>
    <t>12（全国 2011～2013）</t>
    <phoneticPr fontId="18"/>
  </si>
  <si>
    <t>0.029（全国 2012）</t>
    <phoneticPr fontId="18"/>
  </si>
  <si>
    <t>副生成物のため情報なし</t>
    <rPh sb="0" eb="4">
      <t>フクセイセイブツ</t>
    </rPh>
    <rPh sb="7" eb="9">
      <t>ジョウホウ</t>
    </rPh>
    <phoneticPr fontId="18"/>
  </si>
  <si>
    <t>BOD、TOC、GC の平均値 25%（試験期間：1 週間、被験物質濃度：5 mg/L）、BOD、TOC、GC の平均値 10%（試験期間：1 週間、被験物質濃度：10 mg/L）</t>
    <phoneticPr fontId="18"/>
  </si>
  <si>
    <t>OH ラジカルとの反応で半減期：93 日～930 日、</t>
    <phoneticPr fontId="18"/>
  </si>
  <si>
    <t>2.1（ラット）</t>
    <phoneticPr fontId="18"/>
  </si>
  <si>
    <t>肝・腎障害（マウス、ラット）</t>
    <rPh sb="0" eb="1">
      <t>カン</t>
    </rPh>
    <rPh sb="2" eb="5">
      <t>ジンショウガイ</t>
    </rPh>
    <phoneticPr fontId="18"/>
  </si>
  <si>
    <t>情報なし（ヒト）</t>
    <rPh sb="0" eb="2">
      <t>ジョウホウ</t>
    </rPh>
    <phoneticPr fontId="18"/>
  </si>
  <si>
    <t>LD50：1,186 mg/kg（ラット雄）、848 mg/kg（ラット雌）</t>
    <phoneticPr fontId="18"/>
  </si>
  <si>
    <t>半減期：27.4～274 年</t>
  </si>
  <si>
    <t>2.16、2.24</t>
    <phoneticPr fontId="18"/>
  </si>
  <si>
    <t>76mmHg(20℃)</t>
    <phoneticPr fontId="18"/>
  </si>
  <si>
    <t>2.451(20℃)、2.4450(15℃)、2.38</t>
    <phoneticPr fontId="18"/>
  </si>
  <si>
    <t>120℃(760 mmHg)、121.3～121.8℃、123～125℃、134℃(760 mmHg)、116～122℃</t>
  </si>
  <si>
    <t>-20℃、-22℃、&lt;-20℃</t>
    <phoneticPr fontId="18"/>
  </si>
  <si>
    <t>CHBr2Cl</t>
  </si>
  <si>
    <t>dibromochloromethane</t>
  </si>
  <si>
    <t>ジブロモクロロメタン</t>
  </si>
  <si>
    <t>124-48-1</t>
    <phoneticPr fontId="18"/>
  </si>
  <si>
    <t>酸化防止剤中間体</t>
    <phoneticPr fontId="18"/>
  </si>
  <si>
    <t>白斑（ヒト）、腎障害（ラット）</t>
    <rPh sb="0" eb="2">
      <t>ハクハン</t>
    </rPh>
    <rPh sb="7" eb="8">
      <t>ジン</t>
    </rPh>
    <rPh sb="8" eb="10">
      <t>ショウガイ</t>
    </rPh>
    <phoneticPr fontId="18"/>
  </si>
  <si>
    <t>区分2 (腎臓、血液凝固系)</t>
  </si>
  <si>
    <t>区分2 (腎臓)</t>
  </si>
  <si>
    <t>LD50：2,200 mg/kg（ウサギ）</t>
    <phoneticPr fontId="18"/>
  </si>
  <si>
    <t>LD50：1,500-2,400 mg/kg（ラット）</t>
    <phoneticPr fontId="18"/>
  </si>
  <si>
    <t>5.19</t>
  </si>
  <si>
    <t>8.44（25℃）</t>
    <phoneticPr fontId="18"/>
  </si>
  <si>
    <t>263.5℃</t>
  </si>
  <si>
    <t>56.5℃</t>
  </si>
  <si>
    <t>C14H22O</t>
  </si>
  <si>
    <t>2,4-di-tert-butylphenol</t>
  </si>
  <si>
    <t>2,4-ジ-tert-ブチルフェノール</t>
    <phoneticPr fontId="18"/>
  </si>
  <si>
    <t>96-76-4</t>
    <phoneticPr fontId="18"/>
  </si>
  <si>
    <t>0.35(2001)</t>
    <phoneticPr fontId="18"/>
  </si>
  <si>
    <t>7.270(2002)</t>
    <phoneticPr fontId="18"/>
  </si>
  <si>
    <t>1.2(2005)</t>
    <phoneticPr fontId="18"/>
  </si>
  <si>
    <t>0.0075（全国2005）</t>
    <phoneticPr fontId="18"/>
  </si>
  <si>
    <t>0.94（全国2001）</t>
    <phoneticPr fontId="18"/>
  </si>
  <si>
    <t>0.35（全国2001）</t>
    <phoneticPr fontId="18"/>
  </si>
  <si>
    <t>2.883（全国2002）</t>
    <phoneticPr fontId="18"/>
  </si>
  <si>
    <t>1.2（全国2005）</t>
    <phoneticPr fontId="18"/>
  </si>
  <si>
    <t>アルキルフェノール系老化防止剤、食品用酸化防止剤、酸化防止剤</t>
    <phoneticPr fontId="18"/>
  </si>
  <si>
    <t>220～2800（試験生物：コイ、試験期間：6 週間、試験濃度：500 μg/L）、230～2500（試験生物：コイ、試験期間：8 週間、試験濃度：50 μg/L）、330～1800（試験生物：コイ、試験期間：8 週間、試験濃度：5 μg/L）</t>
    <phoneticPr fontId="18"/>
  </si>
  <si>
    <t>BOD 4.5%、GC 0.8%（試験期間：4 週間、被験物質濃度：50 mg/L、活性汚泥濃度：50 mg/L）</t>
    <phoneticPr fontId="18"/>
  </si>
  <si>
    <t>OH ラジカルとの反応で半減期：3.5～35 時間</t>
    <phoneticPr fontId="18"/>
  </si>
  <si>
    <t>25（ラット）</t>
    <phoneticPr fontId="18"/>
  </si>
  <si>
    <t>肝障害（ラット）、皮膚炎（ヒト）</t>
    <rPh sb="0" eb="1">
      <t>カン</t>
    </rPh>
    <rPh sb="1" eb="3">
      <t>ショウガイ</t>
    </rPh>
    <rPh sb="9" eb="11">
      <t>ヒフ</t>
    </rPh>
    <rPh sb="11" eb="12">
      <t>エン</t>
    </rPh>
    <phoneticPr fontId="18"/>
  </si>
  <si>
    <t>眼・皮膚刺激、胃腸・神経障害</t>
    <rPh sb="0" eb="1">
      <t>メ</t>
    </rPh>
    <rPh sb="2" eb="4">
      <t>ヒフ</t>
    </rPh>
    <rPh sb="4" eb="6">
      <t>シゲキ</t>
    </rPh>
    <rPh sb="7" eb="9">
      <t>イチョウ</t>
    </rPh>
    <rPh sb="10" eb="12">
      <t>シンケイ</t>
    </rPh>
    <rPh sb="12" eb="14">
      <t>ショウガイ</t>
    </rPh>
    <phoneticPr fontId="18"/>
  </si>
  <si>
    <t>区分2（肺、肝臓）</t>
  </si>
  <si>
    <t>LD50：1,700-&gt;10,000 mg/kg（ラット）、TDLo：80 mg/kg（ヒト）</t>
    <phoneticPr fontId="18"/>
  </si>
  <si>
    <t>0.6 mg/L (25℃)、0.6～1.1 mg/L (20～25℃)</t>
    <phoneticPr fontId="18"/>
  </si>
  <si>
    <t>12.07、12.23</t>
    <phoneticPr fontId="18"/>
  </si>
  <si>
    <t>5.10、4.17 (37℃)</t>
    <phoneticPr fontId="18"/>
  </si>
  <si>
    <t>9.01(気体、25℃)</t>
    <phoneticPr fontId="18"/>
  </si>
  <si>
    <t>1.03(20℃)</t>
    <phoneticPr fontId="18"/>
  </si>
  <si>
    <t>265℃(760 mmHg)、265℃</t>
  </si>
  <si>
    <t>71℃、70℃、69.8℃</t>
    <phoneticPr fontId="18"/>
  </si>
  <si>
    <t>C15H24O</t>
  </si>
  <si>
    <t>2,6-di-tert-butyl-4-cresol</t>
  </si>
  <si>
    <t>2,6-ジ-tert-ブチル-4-クレゾール</t>
    <phoneticPr fontId="18"/>
  </si>
  <si>
    <t>128-37-0</t>
    <phoneticPr fontId="18"/>
  </si>
  <si>
    <t>農薬（殺虫剤）、カーバメート系殺虫剤、殺線虫剤、浸透性農薬</t>
    <phoneticPr fontId="18"/>
  </si>
  <si>
    <t>血球減少（ラット）</t>
    <rPh sb="0" eb="2">
      <t>ケッキュウ</t>
    </rPh>
    <rPh sb="2" eb="4">
      <t>ゲンショウ</t>
    </rPh>
    <phoneticPr fontId="18"/>
  </si>
  <si>
    <t>神経・胃粘膜障害（ラット）</t>
    <rPh sb="0" eb="2">
      <t>シンケイ</t>
    </rPh>
    <rPh sb="3" eb="4">
      <t>イ</t>
    </rPh>
    <rPh sb="4" eb="6">
      <t>ネンマク</t>
    </rPh>
    <rPh sb="6" eb="8">
      <t>ショウガイ</t>
    </rPh>
    <phoneticPr fontId="18"/>
  </si>
  <si>
    <t>区分2（血液系 ）</t>
  </si>
  <si>
    <t>区分1（神経系 消化管 ）</t>
  </si>
  <si>
    <t>LC50：0.15mg/L(4hr)（ラット）（ミスト）</t>
    <phoneticPr fontId="18"/>
  </si>
  <si>
    <t>LD50 =4012 mg/kg</t>
    <phoneticPr fontId="18"/>
  </si>
  <si>
    <t>LD50：101 mg/kg（ラット）</t>
    <phoneticPr fontId="18"/>
  </si>
  <si>
    <t>0.3ppm (25℃)、0.3 mg/L 25℃</t>
    <phoneticPr fontId="18"/>
  </si>
  <si>
    <t>5.57</t>
  </si>
  <si>
    <t>0.00000031mmHg</t>
    <phoneticPr fontId="18"/>
  </si>
  <si>
    <t>1.056(20℃)</t>
    <phoneticPr fontId="18"/>
  </si>
  <si>
    <t>126℃</t>
  </si>
  <si>
    <t>C20H32N2O3S</t>
    <phoneticPr fontId="18"/>
  </si>
  <si>
    <t>2,3-dihydro-2,2-dimethyl-7-benzo[b]furyl N-(dibutylamino)thio-N-methylcarbamate; carbosulfan</t>
  </si>
  <si>
    <t>N-ジブチルアミノチオ-N-メチルカルバミン酸2,3-ジヒドロ-2,2-ジメチル-7-ベンゾ［b］フラニル（カルボスルファン）</t>
    <phoneticPr fontId="18"/>
  </si>
  <si>
    <t>55285-14-8</t>
    <phoneticPr fontId="18"/>
  </si>
  <si>
    <t>精子異常（ラット、マウス）</t>
    <rPh sb="0" eb="2">
      <t>セイシ</t>
    </rPh>
    <rPh sb="2" eb="4">
      <t>イジョウ</t>
    </rPh>
    <phoneticPr fontId="18"/>
  </si>
  <si>
    <t>神経・肝・腎障害（ラット）</t>
    <rPh sb="0" eb="2">
      <t>シンケイ</t>
    </rPh>
    <rPh sb="3" eb="4">
      <t>カン</t>
    </rPh>
    <rPh sb="5" eb="6">
      <t>ジン</t>
    </rPh>
    <rPh sb="6" eb="8">
      <t>ショウガイ</t>
    </rPh>
    <phoneticPr fontId="18"/>
  </si>
  <si>
    <t>LD50：107、323 mg/kg（ラット）</t>
    <phoneticPr fontId="18"/>
  </si>
  <si>
    <t>2.89（推定値）</t>
    <phoneticPr fontId="18"/>
  </si>
  <si>
    <t>8.64（25℃）</t>
    <phoneticPr fontId="18"/>
  </si>
  <si>
    <t>170℃</t>
  </si>
  <si>
    <t>150℃</t>
    <phoneticPr fontId="18"/>
  </si>
  <si>
    <t>C13H13N3</t>
  </si>
  <si>
    <t>1,3-diphenylguanidine</t>
  </si>
  <si>
    <t>1,3-ジフェニルグアニジン</t>
  </si>
  <si>
    <t>102-06-7</t>
    <phoneticPr fontId="18"/>
  </si>
  <si>
    <t>石けん用の香料、熱媒体</t>
    <phoneticPr fontId="18"/>
  </si>
  <si>
    <t>LD50：＞7940mg/kg （ウサギ）</t>
    <phoneticPr fontId="18"/>
  </si>
  <si>
    <t>LD50：2786mg/kg（ラット）</t>
    <phoneticPr fontId="18"/>
  </si>
  <si>
    <t xml:space="preserve">0.002g/100mL （25℃） </t>
    <phoneticPr fontId="18"/>
  </si>
  <si>
    <t>4.21</t>
    <phoneticPr fontId="18"/>
  </si>
  <si>
    <t>2.7 Pa (25℃）</t>
    <phoneticPr fontId="18"/>
  </si>
  <si>
    <t xml:space="preserve">257℃ </t>
  </si>
  <si>
    <t xml:space="preserve">28℃ </t>
    <phoneticPr fontId="18"/>
  </si>
  <si>
    <t>C12H10O</t>
    <phoneticPr fontId="18"/>
  </si>
  <si>
    <t>diphenyl ether</t>
  </si>
  <si>
    <t>ジフェニルエーテル</t>
  </si>
  <si>
    <t>101-84-8</t>
    <phoneticPr fontId="18"/>
  </si>
  <si>
    <t>0.05（2005）</t>
    <phoneticPr fontId="18"/>
  </si>
  <si>
    <t>0.55（2002～2003）</t>
    <phoneticPr fontId="18"/>
  </si>
  <si>
    <t>0.02（2002）</t>
    <phoneticPr fontId="18"/>
  </si>
  <si>
    <t>0.12（全国2002～2003）</t>
    <phoneticPr fontId="18"/>
  </si>
  <si>
    <t>0.016（全国2002～2003）</t>
    <phoneticPr fontId="18"/>
  </si>
  <si>
    <t>&lt; 0.02（全国2002）</t>
    <phoneticPr fontId="18"/>
  </si>
  <si>
    <t>0.55（全国2002～2003）</t>
    <phoneticPr fontId="18"/>
  </si>
  <si>
    <t>&lt; 0.05（全国2005）</t>
    <phoneticPr fontId="18"/>
  </si>
  <si>
    <t>有機ゴム製品、染料、火薬安定剤、塩素系溶剤の安定剤、医薬品</t>
    <phoneticPr fontId="18"/>
  </si>
  <si>
    <t>347～603（幾何平均値の集計：417）</t>
    <phoneticPr fontId="18"/>
  </si>
  <si>
    <t>101～242（試験生物：コイ、試験期間：8 週間、試験濃度：0.1 mg/L）、51～253（試験生物：コイ、試験期間：8 週間、試験濃度：0.01 mg/L）</t>
    <phoneticPr fontId="18"/>
  </si>
  <si>
    <t>BOD 0％、GC 6.5％、UV-VIS 5.0％（試験期間：2 週間、被験物質濃度：100 mg/L、活性汚泥濃度：30 mg/L）</t>
    <phoneticPr fontId="18"/>
  </si>
  <si>
    <t>OH ラジカルとの反応で半減期：0.33～3.3 時間</t>
    <phoneticPr fontId="18"/>
  </si>
  <si>
    <t>7.5（ラット）</t>
    <phoneticPr fontId="18"/>
  </si>
  <si>
    <t>湿疹（ヒト）、血液・腎障害（ラット）</t>
    <rPh sb="0" eb="2">
      <t>シッシン</t>
    </rPh>
    <rPh sb="7" eb="9">
      <t>ケツエキ</t>
    </rPh>
    <rPh sb="10" eb="11">
      <t>ジン</t>
    </rPh>
    <rPh sb="11" eb="13">
      <t>ショウガイ</t>
    </rPh>
    <phoneticPr fontId="18"/>
  </si>
  <si>
    <t>区分2 （血液系、腎臓）</t>
  </si>
  <si>
    <t>区分1 （中枢神経系、血液系）、区分3 （気道刺激性）</t>
  </si>
  <si>
    <t>LD50：300 mg/kg（モルモット）</t>
    <phoneticPr fontId="18"/>
  </si>
  <si>
    <t>53 mg/L (20℃)、40 mg/L (25℃)、300 mg/L (25℃)</t>
    <phoneticPr fontId="18"/>
  </si>
  <si>
    <t>0.79 (25℃)、0.78 (24℃)</t>
    <phoneticPr fontId="18"/>
  </si>
  <si>
    <t>3.50、3.44、3.22</t>
    <phoneticPr fontId="18"/>
  </si>
  <si>
    <t>6.92</t>
  </si>
  <si>
    <t>1.158(22℃)</t>
    <phoneticPr fontId="18"/>
  </si>
  <si>
    <t>302℃</t>
  </si>
  <si>
    <t>53.2℃、53～54℃、52.8℃</t>
    <phoneticPr fontId="18"/>
  </si>
  <si>
    <t>C12H11N</t>
  </si>
  <si>
    <t>diphenylamine</t>
  </si>
  <si>
    <t>ジフェニルアミン</t>
  </si>
  <si>
    <t>122-39-4</t>
    <phoneticPr fontId="18"/>
  </si>
  <si>
    <t>0.002(2006)</t>
    <phoneticPr fontId="18"/>
  </si>
  <si>
    <t>0.013(2014)</t>
    <phoneticPr fontId="18"/>
  </si>
  <si>
    <t>&lt;0.002（香川県 2006）</t>
    <phoneticPr fontId="18"/>
  </si>
  <si>
    <t>&lt;0.002（茨城県、神奈川県、和歌山県、2006）</t>
    <phoneticPr fontId="18"/>
  </si>
  <si>
    <t>&lt;0.013（全国 2014）</t>
    <phoneticPr fontId="18"/>
  </si>
  <si>
    <t>イオン交換樹脂、合成ゴム、イオン交換膜、ABS 樹脂、MBS 樹脂、不飽和ポリエステル樹脂などスチレン系樹脂の架橋剤</t>
    <phoneticPr fontId="18"/>
  </si>
  <si>
    <t>1,400 （o-体、m-体及びp-体)</t>
    <phoneticPr fontId="18"/>
  </si>
  <si>
    <t>ピークA (m-体)219～415 （試験生物：コイ、試験期間：6 週間、試験濃度：25 μg/L）、264～433 （試験生物：コイ、試験期間：6 週間、試験濃度：2.5 μg/L）、ピークB (p-体)206～402 （試験生物：コイ、試験期間：6 週間、試験濃度：25 μg/L）、229～385 （試験生物：コイ、試験期間：6 週間、試験濃度：2.5 μg/L）</t>
    <phoneticPr fontId="18"/>
  </si>
  <si>
    <t>0%(平均値)、GC(m-体) 1%(平均値)、GC(p-体) 3%(平均値)（試験期間：4 週間、被験物質濃度：100mg/L、活性汚泥濃度：30mg/L)</t>
    <phoneticPr fontId="18"/>
  </si>
  <si>
    <t>OH ラジカルとの反応で半減期：1.2～12 時間、オゾンとの反応で半減期：1.5～9.2 時間</t>
    <phoneticPr fontId="18"/>
  </si>
  <si>
    <t>0.96（マウス）</t>
    <phoneticPr fontId="18"/>
  </si>
  <si>
    <t>3.0（ラット）</t>
    <phoneticPr fontId="18"/>
  </si>
  <si>
    <t>区分2（肝臓、腎臓、胸腺）</t>
  </si>
  <si>
    <t>53mg/L(o-, m-, p-体、25℃)</t>
    <phoneticPr fontId="18"/>
  </si>
  <si>
    <t>3.8 (o-体, m-体, p-体)</t>
    <phoneticPr fontId="18"/>
  </si>
  <si>
    <t>0.66mmHg(o-体、25℃、計算)、0.58mmHg(m-体、25℃)、0.60mmHg(p-体、25℃)</t>
    <phoneticPr fontId="18"/>
  </si>
  <si>
    <t>0.9325(o-体、22℃)、0.9294(m-体、20℃)、0.913(p-体、40℃)</t>
    <phoneticPr fontId="18"/>
  </si>
  <si>
    <t>82℃(o-体、14 mmHg)、121℃(m-体、76 mmHg)、95℃(p -体、18 mmHg)</t>
  </si>
  <si>
    <t>-20℃(o-体、MPBVPWIN により計算)、-52.2℃(m-体)、-52.3℃(m-体)、30℃(p-体)</t>
    <phoneticPr fontId="18"/>
  </si>
  <si>
    <t>C10H10</t>
  </si>
  <si>
    <t>divinylbenzene</t>
  </si>
  <si>
    <t>ジビニルベンゼン</t>
  </si>
  <si>
    <t>1321-74-0</t>
    <phoneticPr fontId="18"/>
  </si>
  <si>
    <t>0.015 + &lt;0.4</t>
    <phoneticPr fontId="18"/>
  </si>
  <si>
    <t>0.01 + &lt;0.4</t>
    <phoneticPr fontId="18"/>
  </si>
  <si>
    <t>&lt;0.4</t>
  </si>
  <si>
    <t>0.01未満（1999）</t>
    <rPh sb="4" eb="6">
      <t>ミマン</t>
    </rPh>
    <phoneticPr fontId="18"/>
  </si>
  <si>
    <t>0.25（2013）</t>
    <phoneticPr fontId="18"/>
  </si>
  <si>
    <t>0.015（2001）</t>
    <phoneticPr fontId="18"/>
  </si>
  <si>
    <t>&lt;0.0076（全国 1994）</t>
    <phoneticPr fontId="18"/>
  </si>
  <si>
    <t>0.041（全国 2009）</t>
    <phoneticPr fontId="18"/>
  </si>
  <si>
    <t>0.25（全国 2013）</t>
    <phoneticPr fontId="18"/>
  </si>
  <si>
    <t>0.015（群馬県 2001）</t>
    <phoneticPr fontId="18"/>
  </si>
  <si>
    <t>黒色染料の原料、重合防止剤、木材用防腐剤、pH 指示薬、試薬</t>
    <phoneticPr fontId="18"/>
  </si>
  <si>
    <t>＜0.4～0.7（試験生物：コイ、試験期間：6 週間、試験濃度：50 μg/L）、＜3.7（試験生物：コイ、試験期間：6 週間、試験濃度：5 μg/L）</t>
    <phoneticPr fontId="18"/>
  </si>
  <si>
    <t>BOD 0%、TOC 0%、HPLC 5%（試験期間：28 日間、被験物質濃度：100 mg/L、活性汚泥濃度：30 mg/L）</t>
    <phoneticPr fontId="18"/>
  </si>
  <si>
    <t>0.02 mg/kg/day</t>
  </si>
  <si>
    <t>体温上昇、胃腸障害</t>
    <rPh sb="0" eb="2">
      <t>タイオン</t>
    </rPh>
    <rPh sb="2" eb="4">
      <t>ジョウショウ</t>
    </rPh>
    <rPh sb="5" eb="7">
      <t>イチョウ</t>
    </rPh>
    <rPh sb="7" eb="9">
      <t>ショウガイ</t>
    </rPh>
    <phoneticPr fontId="18"/>
  </si>
  <si>
    <t>区分1（心血管系、血液系、視覚器、神経系、腎臓、肝臓、消化管）、区分2（精巣）</t>
  </si>
  <si>
    <t>区分1（神経系、腎臓）</t>
  </si>
  <si>
    <t>LD50：25 mg/kg（ラット）</t>
    <phoneticPr fontId="18"/>
  </si>
  <si>
    <t>36 mg/kg（ヒト）</t>
    <phoneticPr fontId="18"/>
  </si>
  <si>
    <t>4.07(25℃)、4.09(25℃)</t>
    <phoneticPr fontId="18"/>
  </si>
  <si>
    <t>1.67 (pH=1.5)、1.67、1.51、1.54</t>
    <phoneticPr fontId="18"/>
  </si>
  <si>
    <t>7.53(気体、25℃)</t>
    <phoneticPr fontId="18"/>
  </si>
  <si>
    <t>1.683(24℃) 、1.683 、1.68(24℃)</t>
    <phoneticPr fontId="18"/>
  </si>
  <si>
    <t>114℃、112～114℃、111～114℃</t>
    <phoneticPr fontId="18"/>
  </si>
  <si>
    <t>C6H4N2O5</t>
  </si>
  <si>
    <t xml:space="preserve">2,4-dinitrophenol  </t>
  </si>
  <si>
    <t>2,4-ジニトロフェノール</t>
  </si>
  <si>
    <t>51-28-5</t>
    <phoneticPr fontId="18"/>
  </si>
  <si>
    <t>有機合成原料（トルエンジアミン、染料・火薬中間体）</t>
    <phoneticPr fontId="18"/>
  </si>
  <si>
    <t>死産（ラット）</t>
    <rPh sb="0" eb="2">
      <t>シザン</t>
    </rPh>
    <phoneticPr fontId="18"/>
  </si>
  <si>
    <t>心・血液・肝障害（ヒト）</t>
    <rPh sb="0" eb="1">
      <t>シン</t>
    </rPh>
    <rPh sb="2" eb="4">
      <t>ケツエキ</t>
    </rPh>
    <rPh sb="5" eb="6">
      <t>カン</t>
    </rPh>
    <rPh sb="6" eb="8">
      <t>ショウガイ</t>
    </rPh>
    <phoneticPr fontId="18"/>
  </si>
  <si>
    <t>神経・血液障害（ヒト）</t>
    <rPh sb="0" eb="2">
      <t>シンケイ</t>
    </rPh>
    <rPh sb="3" eb="5">
      <t>ケツエキ</t>
    </rPh>
    <rPh sb="5" eb="7">
      <t>ショウガイ</t>
    </rPh>
    <phoneticPr fontId="18"/>
  </si>
  <si>
    <t>区分1（血液系 肝臓 神経系 心血管系 腎臓 ）、区分2（精巣 副腎 ）</t>
  </si>
  <si>
    <t>区分1（血液系 中枢神経系 ）</t>
  </si>
  <si>
    <t>270 mg/L (22℃)</t>
    <phoneticPr fontId="18"/>
  </si>
  <si>
    <t>2.180</t>
    <phoneticPr fontId="18"/>
  </si>
  <si>
    <t>3.97E-04 mmHg 25℃</t>
    <phoneticPr fontId="18"/>
  </si>
  <si>
    <t>1.3208 (71℃)</t>
    <phoneticPr fontId="18"/>
  </si>
  <si>
    <t>250℃</t>
  </si>
  <si>
    <t>66℃ (2,6-体)、58℃ (3,4-体)、59-61℃ (2,3-体)、71℃ (2,4-体)</t>
    <phoneticPr fontId="18"/>
  </si>
  <si>
    <t>C7H6N2O4</t>
    <phoneticPr fontId="18"/>
  </si>
  <si>
    <t>dinitrotoluene</t>
    <phoneticPr fontId="18"/>
  </si>
  <si>
    <t>ジニトロトルエン</t>
    <phoneticPr fontId="18"/>
  </si>
  <si>
    <t>厚労省、HSDB</t>
    <rPh sb="0" eb="3">
      <t>コウロウショウ</t>
    </rPh>
    <phoneticPr fontId="18"/>
  </si>
  <si>
    <t>25321-14-6</t>
    <phoneticPr fontId="18"/>
  </si>
  <si>
    <t>染料，蛍光増白剤</t>
    <phoneticPr fontId="18"/>
  </si>
  <si>
    <t>51（ラット）</t>
    <phoneticPr fontId="18"/>
  </si>
  <si>
    <t>LD50：7,000 mg/kg（ラット）</t>
    <phoneticPr fontId="18"/>
  </si>
  <si>
    <t>50 mg/L （25℃、実測値）</t>
    <phoneticPr fontId="18"/>
  </si>
  <si>
    <t>37.83（25℃）</t>
    <phoneticPr fontId="18"/>
  </si>
  <si>
    <t>300℃(分解)</t>
    <rPh sb="5" eb="7">
      <t>ブンカイ</t>
    </rPh>
    <phoneticPr fontId="18"/>
  </si>
  <si>
    <t>&gt; 270℃、337℃</t>
    <phoneticPr fontId="18"/>
  </si>
  <si>
    <t>C40H38N12Na2O8S2</t>
  </si>
  <si>
    <t>disodium2,2'-vinylenebis[5-(4-morpholino-6-anilino-1,3,5-triazin-2-ylamino)benzenesulfonate]; C.I. Fluorescent 260</t>
  </si>
  <si>
    <t>ジナトリウム=2,2'-ビニレンビス［5-(4-モルホリノ-6-アニリノ-1,3,5-トリアジン-2-イルアミノ)ベンゼンスルホナート］（ＣＩフルオレスセント260）</t>
    <phoneticPr fontId="18"/>
  </si>
  <si>
    <t>16090-02-1</t>
    <phoneticPr fontId="18"/>
  </si>
  <si>
    <t>LC50：&gt;0.900mg/L(4h)（ラット）（ミスト、粉じん）</t>
    <rPh sb="29" eb="30">
      <t>フン</t>
    </rPh>
    <phoneticPr fontId="18"/>
  </si>
  <si>
    <t>LD50：310mg/kg（マウス）</t>
    <phoneticPr fontId="18"/>
  </si>
  <si>
    <t>LD50 60 mg/kg（ラット、マウス）</t>
    <phoneticPr fontId="18"/>
  </si>
  <si>
    <t>23,800 mg/L（pH7、20℃）</t>
  </si>
  <si>
    <t>0.78</t>
  </si>
  <si>
    <t>9.38</t>
  </si>
  <si>
    <t>107℃（0.05 mmHg）</t>
  </si>
  <si>
    <t>49℃</t>
  </si>
  <si>
    <t>C5H12NO3PS2</t>
  </si>
  <si>
    <t>O,O-dimethyl S-(N-methylcarbamoyl)methyl phosphorodithioate; dimethoate</t>
  </si>
  <si>
    <t>ジメトエイト（ジチオりん酸O,O-ジメチル-S-[（N-メチルカルバモイル）メチル]）</t>
    <phoneticPr fontId="18"/>
  </si>
  <si>
    <t>60-51-5</t>
    <phoneticPr fontId="18"/>
  </si>
  <si>
    <t>妊孕性低下、軽微な発育不良（ラット）</t>
    <rPh sb="0" eb="3">
      <t>ニンヨウセイ</t>
    </rPh>
    <rPh sb="3" eb="5">
      <t>テイカ</t>
    </rPh>
    <rPh sb="6" eb="8">
      <t>ケイビ</t>
    </rPh>
    <rPh sb="9" eb="11">
      <t>ハツイク</t>
    </rPh>
    <rPh sb="11" eb="13">
      <t>フリョウ</t>
    </rPh>
    <phoneticPr fontId="18"/>
  </si>
  <si>
    <t>コリンエステラーゼ阻害（ヒト、ラット）</t>
    <rPh sb="9" eb="11">
      <t>ソガイ</t>
    </rPh>
    <phoneticPr fontId="18"/>
  </si>
  <si>
    <t>神経障害（ヒト、ラット）</t>
    <rPh sb="0" eb="2">
      <t>シンケイ</t>
    </rPh>
    <rPh sb="2" eb="4">
      <t>ショウガイ</t>
    </rPh>
    <phoneticPr fontId="18"/>
  </si>
  <si>
    <t>LC50：&gt; 5.2 mg/L（ラット）</t>
    <phoneticPr fontId="18"/>
  </si>
  <si>
    <t>LD50：&gt; 2,000 mg/kg （ラット）</t>
    <phoneticPr fontId="18"/>
  </si>
  <si>
    <t>145 mg/L(20℃)</t>
    <phoneticPr fontId="18"/>
  </si>
  <si>
    <t>2.36</t>
    <phoneticPr fontId="18"/>
  </si>
  <si>
    <t>1.23 (25℃/4℃)</t>
    <phoneticPr fontId="18"/>
  </si>
  <si>
    <t>156～157℃(0.093 kPa)</t>
  </si>
  <si>
    <t>2.85℃</t>
    <phoneticPr fontId="18"/>
  </si>
  <si>
    <t>C10H19O6PS2</t>
    <phoneticPr fontId="18"/>
  </si>
  <si>
    <t>O,O-dimethyl S-1,2-bis(ethoxycarbonyl)ethyl phosphorodithioate; malathon; malathion</t>
  </si>
  <si>
    <t>ジチオりん酸O,O-ジメチル-S-1,2-ビス(エトキシカルボニル)エチル（マラソン又はマラチオン）</t>
    <phoneticPr fontId="18"/>
  </si>
  <si>
    <t>121-75-5</t>
    <phoneticPr fontId="18"/>
  </si>
  <si>
    <t>コリンエステラーゼ阻害剤　有機リン系殺虫剤</t>
    <phoneticPr fontId="18"/>
  </si>
  <si>
    <t>LC50：0.109mg/L（ラット）</t>
    <phoneticPr fontId="18"/>
  </si>
  <si>
    <t>LD50：＞4000mg/kg（ラット）</t>
    <phoneticPr fontId="18"/>
  </si>
  <si>
    <t>LD50：40、48mg/kg（ラット）</t>
    <phoneticPr fontId="18"/>
  </si>
  <si>
    <t>200mg/L (25℃)</t>
    <phoneticPr fontId="18"/>
  </si>
  <si>
    <t>2.2</t>
    <phoneticPr fontId="18"/>
  </si>
  <si>
    <t>3.37E-06mmHg（25℃）</t>
    <phoneticPr fontId="18"/>
  </si>
  <si>
    <t>1.495(20℃)</t>
    <phoneticPr fontId="18"/>
  </si>
  <si>
    <t>130℃ (0.0001mmHg)</t>
  </si>
  <si>
    <t>40.0-40.9℃</t>
    <phoneticPr fontId="18"/>
  </si>
  <si>
    <t>C6H11N2O4PS3</t>
    <phoneticPr fontId="18"/>
  </si>
  <si>
    <t>S-(2,3-dihydro-5-methoxy-2-oxo-1,3,4-thiadiazol-3-yl)methyl O,O-dimethyl phosphorodithioate; methidathion; DMTP</t>
  </si>
  <si>
    <t>ジチオりん酸S-(2,3-ジヒドロ-5-メトキシ-2-オキソ-1,3,4-チアジアゾール-3-イル)メチル-O,O-ジメチル（メチダチオン又はＤＭＴＰ）</t>
    <phoneticPr fontId="18"/>
  </si>
  <si>
    <t>950-37-8</t>
    <phoneticPr fontId="18"/>
  </si>
  <si>
    <t>LC50＞2.7mg/L（ラット）（ミスト）</t>
    <phoneticPr fontId="18"/>
  </si>
  <si>
    <t>LD50：3900mg/kg（ラット）</t>
    <phoneticPr fontId="18"/>
  </si>
  <si>
    <t>LD50：1700mg/kg（ラット）</t>
    <phoneticPr fontId="18"/>
  </si>
  <si>
    <t>70μg/L (20℃)</t>
    <phoneticPr fontId="18"/>
  </si>
  <si>
    <t>5.67</t>
    <phoneticPr fontId="18"/>
  </si>
  <si>
    <t>9.4E-06mmHg</t>
    <phoneticPr fontId="18"/>
  </si>
  <si>
    <t>126.5℃</t>
  </si>
  <si>
    <t>&lt;-25℃</t>
    <phoneticPr fontId="18"/>
  </si>
  <si>
    <t>C11H15Cl2O2PS2</t>
    <phoneticPr fontId="18"/>
  </si>
  <si>
    <t>O-2,4-dichlorophenyl O-ethyl S-propyl phosphorodithioate; prothiofos</t>
  </si>
  <si>
    <t>ジチオりん酸O-2,4-ジクロロフェニル-O-エチル-S-プロピル（プロチオホス）</t>
    <phoneticPr fontId="18"/>
  </si>
  <si>
    <t>34643-46-4</t>
    <phoneticPr fontId="18"/>
  </si>
  <si>
    <t>肝・神経障害（種不明）</t>
    <rPh sb="0" eb="1">
      <t>カン</t>
    </rPh>
    <rPh sb="2" eb="4">
      <t>シンケイ</t>
    </rPh>
    <rPh sb="4" eb="6">
      <t>ショウガイ</t>
    </rPh>
    <rPh sb="7" eb="8">
      <t>シュ</t>
    </rPh>
    <rPh sb="8" eb="10">
      <t>フメイ</t>
    </rPh>
    <phoneticPr fontId="18"/>
  </si>
  <si>
    <t>区分1（中枢神経系 ）、区分2（肝臓 ）</t>
  </si>
  <si>
    <t>LD50：390 mg/kg（ラット）</t>
    <phoneticPr fontId="18"/>
  </si>
  <si>
    <t>LD50：85 mg/kg（ラット）</t>
    <phoneticPr fontId="18"/>
  </si>
  <si>
    <t>3.05mg/L(25℃)</t>
    <phoneticPr fontId="18"/>
  </si>
  <si>
    <t>4.3</t>
    <phoneticPr fontId="18"/>
  </si>
  <si>
    <t>4.54E-008mmHg(25℃)</t>
    <phoneticPr fontId="18"/>
  </si>
  <si>
    <t>326-467℃</t>
    <phoneticPr fontId="18"/>
  </si>
  <si>
    <t>47.5 - 48℃</t>
    <phoneticPr fontId="18"/>
  </si>
  <si>
    <t>C12H15ClNO4PS2</t>
    <phoneticPr fontId="18"/>
  </si>
  <si>
    <t>O,O-diethyl S-(6-chloro-2,3-dihydro-2-oxobenzoxazolinyl)methyl phosphorodithioate; phosalone</t>
  </si>
  <si>
    <t>ホサロン（ジチオりん酸O,O-ジエチル-S-[(6-クロロ-2,3-ジヒドロ-2-オキソベンゾオキサゾリニル)メチル]）</t>
    <phoneticPr fontId="18"/>
  </si>
  <si>
    <t>2310-17-0</t>
    <phoneticPr fontId="18"/>
  </si>
  <si>
    <t>0.00017（ラット）</t>
    <phoneticPr fontId="18"/>
  </si>
  <si>
    <t>0.013（イヌ）</t>
    <phoneticPr fontId="18"/>
  </si>
  <si>
    <t>妊孕性低下（ラット）</t>
    <rPh sb="0" eb="3">
      <t>ニンヨウセイ</t>
    </rPh>
    <rPh sb="3" eb="5">
      <t>テイカ</t>
    </rPh>
    <phoneticPr fontId="18"/>
  </si>
  <si>
    <t>LD50：2.5～50 mg/kg（ラット）</t>
    <phoneticPr fontId="18"/>
  </si>
  <si>
    <t>LD50：2.3 mg/kg （ラット雌）</t>
    <rPh sb="19" eb="20">
      <t>メス</t>
    </rPh>
    <phoneticPr fontId="18"/>
  </si>
  <si>
    <t>16.3 mg/L（20℃、実測値）</t>
  </si>
  <si>
    <t>4.02</t>
  </si>
  <si>
    <t>11.22</t>
    <phoneticPr fontId="18"/>
  </si>
  <si>
    <t>132～133℃（1.5 mmHg）</t>
  </si>
  <si>
    <t>-25℃</t>
    <phoneticPr fontId="18"/>
  </si>
  <si>
    <t>C8H19O2PS3</t>
  </si>
  <si>
    <t>O,O-diethyl S-2-(ethylthio)ethyl phosphorodithioate; ethylthiometon; disulfoton</t>
  </si>
  <si>
    <t>ジチオりん酸O,O-ジエチル-S-（2-エチルチオエチル）（別名エチルチオメトン又はジスルホトン）</t>
  </si>
  <si>
    <t>298-04-4</t>
    <phoneticPr fontId="18"/>
  </si>
  <si>
    <t>有機リン殺菌剤</t>
    <phoneticPr fontId="18"/>
  </si>
  <si>
    <t>肝・腎肥大、血球減少（種不明）</t>
    <rPh sb="0" eb="1">
      <t>カン</t>
    </rPh>
    <rPh sb="2" eb="3">
      <t>ジン</t>
    </rPh>
    <rPh sb="3" eb="5">
      <t>ヒダイ</t>
    </rPh>
    <rPh sb="6" eb="8">
      <t>ケッキュウ</t>
    </rPh>
    <rPh sb="8" eb="10">
      <t>ゲンショウ</t>
    </rPh>
    <rPh sb="11" eb="12">
      <t>シュ</t>
    </rPh>
    <rPh sb="12" eb="14">
      <t>フメイ</t>
    </rPh>
    <phoneticPr fontId="18"/>
  </si>
  <si>
    <t>麻酔作用（種不明）</t>
    <rPh sb="0" eb="2">
      <t>マスイ</t>
    </rPh>
    <rPh sb="2" eb="4">
      <t>サヨウ</t>
    </rPh>
    <rPh sb="5" eb="6">
      <t>シュ</t>
    </rPh>
    <rPh sb="6" eb="8">
      <t>フメイ</t>
    </rPh>
    <phoneticPr fontId="18"/>
  </si>
  <si>
    <t>区分1（腎臓 肝臓 副腎 ）、区分2（血液系 ）</t>
    <phoneticPr fontId="18"/>
  </si>
  <si>
    <t>区分2（神経系 ）、区分3（麻酔作用 ）</t>
    <phoneticPr fontId="18"/>
  </si>
  <si>
    <t>LC50：0.65 mg/L（4hr）（ラット）（蒸気）</t>
    <rPh sb="25" eb="27">
      <t>ジョウキ</t>
    </rPh>
    <phoneticPr fontId="18"/>
  </si>
  <si>
    <t>LD50：615 mg/kg（ラット）</t>
    <phoneticPr fontId="18"/>
  </si>
  <si>
    <t>56mg/L (20℃)</t>
    <phoneticPr fontId="18"/>
  </si>
  <si>
    <t>3.48</t>
    <phoneticPr fontId="18"/>
  </si>
  <si>
    <t>2.70E-07 mm Hg 25℃</t>
    <phoneticPr fontId="18"/>
  </si>
  <si>
    <t>1.23(20℃,4℃)</t>
    <phoneticPr fontId="18"/>
  </si>
  <si>
    <t>154℃ (0.01mmHg)</t>
  </si>
  <si>
    <t>C14H15O2PS2</t>
    <phoneticPr fontId="18"/>
  </si>
  <si>
    <t>O-ethyl S,S-diphenyl phosphorodithioate; edifenphos; EDDP</t>
  </si>
  <si>
    <t>ジチオりん酸O-エチル-S,S-ジフェニル（エディフェンホス又はＥＤＤＰ）</t>
    <phoneticPr fontId="18"/>
  </si>
  <si>
    <t>17109-49-8</t>
    <phoneticPr fontId="18"/>
  </si>
  <si>
    <t>6(2000)</t>
    <phoneticPr fontId="18"/>
  </si>
  <si>
    <t>22（全国1992）</t>
    <rPh sb="3" eb="5">
      <t>ゼンコク</t>
    </rPh>
    <phoneticPr fontId="18"/>
  </si>
  <si>
    <t>6（全国2000）</t>
    <rPh sb="2" eb="4">
      <t>ゼンコク</t>
    </rPh>
    <phoneticPr fontId="18"/>
  </si>
  <si>
    <t>19、32.93</t>
    <phoneticPr fontId="18"/>
  </si>
  <si>
    <t>OH ラジカルとの反応で半減期は0.304日</t>
    <phoneticPr fontId="18"/>
  </si>
  <si>
    <t>160～227日</t>
    <phoneticPr fontId="18"/>
  </si>
  <si>
    <t>5（ヒト暫定）</t>
    <rPh sb="4" eb="6">
      <t>ザンテイ</t>
    </rPh>
    <phoneticPr fontId="18"/>
  </si>
  <si>
    <t>肝障害（ラット、マウス、イヌ）</t>
    <rPh sb="0" eb="1">
      <t>カン</t>
    </rPh>
    <rPh sb="1" eb="3">
      <t>ショウガイ</t>
    </rPh>
    <phoneticPr fontId="18"/>
  </si>
  <si>
    <t>LC50：＞2.77mg/L（ラット）（粉じん）</t>
    <rPh sb="20" eb="21">
      <t>フン</t>
    </rPh>
    <phoneticPr fontId="18"/>
  </si>
  <si>
    <t>LD50：＞10250mg/kg（ラット）</t>
    <phoneticPr fontId="18"/>
  </si>
  <si>
    <t>LD50：1,190 mg/kg（ラット）</t>
    <phoneticPr fontId="18"/>
  </si>
  <si>
    <t>54 mg/L（25℃）</t>
  </si>
  <si>
    <t>2.79</t>
  </si>
  <si>
    <t>11.88（25℃）</t>
    <phoneticPr fontId="18"/>
  </si>
  <si>
    <t>168 ℃</t>
  </si>
  <si>
    <t>54 ℃</t>
    <phoneticPr fontId="18"/>
  </si>
  <si>
    <t>C12H18O4S2</t>
  </si>
  <si>
    <t>diisopropyl 1,3-dithiolan-2-ylidenemalonate; isoprothiolane</t>
  </si>
  <si>
    <t>イソプロチオラン（1,3-ジチオラン-2-イリデンマロン酸ジイソプロピル）</t>
    <phoneticPr fontId="18"/>
  </si>
  <si>
    <t>50512-35-1</t>
    <phoneticPr fontId="18"/>
  </si>
  <si>
    <t>0.0025(2008)</t>
    <phoneticPr fontId="18"/>
  </si>
  <si>
    <t>&lt;0.0025（全国 2008）</t>
    <phoneticPr fontId="18"/>
  </si>
  <si>
    <t>EP ラバー、不飽和ポリエステル樹脂、無水ハイミック酸、反応射出成形樹脂の原料</t>
    <phoneticPr fontId="18"/>
  </si>
  <si>
    <t>112～330（試験生物：コイ、試験期間：8 週間、試験濃度：0.3 mg/L）、(58.9)～384（試験生物：コイ、試験期間：8 週間、試験濃度：0.03 mg/L）</t>
    <phoneticPr fontId="18"/>
  </si>
  <si>
    <t>BOD *0%、GC 0%（試験期間：2 週間、被験物質濃度：100 mg/L、活性汚泥濃度：30 mg/L）</t>
    <phoneticPr fontId="18"/>
  </si>
  <si>
    <t>OH ラジカルとの反応で半減期：0.54～5.4 時間、オゾンとの反応で半減期：9.6～58 分</t>
    <phoneticPr fontId="18"/>
  </si>
  <si>
    <t>0.5（ラット、マウス）</t>
    <phoneticPr fontId="18"/>
  </si>
  <si>
    <t>胎仔減少、奇形（ウサギ）</t>
    <rPh sb="2" eb="4">
      <t>ゲンショウ</t>
    </rPh>
    <rPh sb="5" eb="7">
      <t>キケイ</t>
    </rPh>
    <phoneticPr fontId="18"/>
  </si>
  <si>
    <t>粘膜刺激、嘔吐</t>
    <rPh sb="0" eb="2">
      <t>ネンマク</t>
    </rPh>
    <rPh sb="2" eb="4">
      <t>シゲキ</t>
    </rPh>
    <rPh sb="5" eb="7">
      <t>オウト</t>
    </rPh>
    <phoneticPr fontId="18"/>
  </si>
  <si>
    <t>区分2（呼吸器、肝臓）</t>
  </si>
  <si>
    <t>区分1（中枢神経系、呼吸器）、区分3（麻酔作用）</t>
  </si>
  <si>
    <t>LC50：348-432 ppm(4h)（ラット）、TCLo：16 mg/m3（ヒト）</t>
    <phoneticPr fontId="18"/>
  </si>
  <si>
    <t>LD50：4,990-6,600 mg/kg (ウサギ雄)</t>
    <phoneticPr fontId="18"/>
  </si>
  <si>
    <t>LD50：346.5-820 mg/kg (雄)（ラット）</t>
    <phoneticPr fontId="18"/>
  </si>
  <si>
    <t>20 mg/L (25℃)、40 mg/L</t>
    <phoneticPr fontId="18"/>
  </si>
  <si>
    <t>安定(25℃、5 日間)</t>
    <phoneticPr fontId="18"/>
  </si>
  <si>
    <t>2.78 (25℃)、2.89</t>
    <phoneticPr fontId="18"/>
  </si>
  <si>
    <t>5.41</t>
  </si>
  <si>
    <t>1.40 mmHg (=186 Pa) (20℃)、2.29 mmHg (=305Pa) (25℃、外挿値)</t>
    <phoneticPr fontId="18"/>
  </si>
  <si>
    <t>0.976(35℃)</t>
    <phoneticPr fontId="18"/>
  </si>
  <si>
    <t>170℃(760 mmHg)、170℃、172℃、140～160℃(シクロペンタジエンに熱分解)</t>
  </si>
  <si>
    <t>33℃</t>
  </si>
  <si>
    <t>C10H12</t>
  </si>
  <si>
    <t>dicyclopentadiene</t>
  </si>
  <si>
    <t>ジシクロペンタジエン</t>
  </si>
  <si>
    <t>77-73-6</t>
    <phoneticPr fontId="18"/>
  </si>
  <si>
    <t>区分2（腎臓、副腎、胸腺、中枢神経系、呼吸器系）</t>
  </si>
  <si>
    <t>区分2（中枢神経系）</t>
  </si>
  <si>
    <t>LD50値&gt;2,000 mg/kg（ウサギ）</t>
    <phoneticPr fontId="18"/>
  </si>
  <si>
    <t>LD50：6,420 mg/kg（ラット）、LD50：≧1,821 mg/kg （雄）、≧1,077 mg/kg（雌）（ラット）</t>
    <phoneticPr fontId="18"/>
  </si>
  <si>
    <t>4.80</t>
  </si>
  <si>
    <t>14.17</t>
  </si>
  <si>
    <t>99.75℃</t>
  </si>
  <si>
    <t>C19H26N2S2</t>
  </si>
  <si>
    <t>N,N-dicyclohexyl-2-benzothiazolesulfenamide</t>
  </si>
  <si>
    <t>N,N-ジシクロヘキシル-2-ベンゾチアゾールスルフェンアミド</t>
    <phoneticPr fontId="18"/>
  </si>
  <si>
    <t>4979-32-2</t>
    <phoneticPr fontId="18"/>
  </si>
  <si>
    <t>0.005(2006)</t>
    <phoneticPr fontId="18"/>
  </si>
  <si>
    <t>0.009(2009)</t>
    <phoneticPr fontId="18"/>
  </si>
  <si>
    <t>&lt;0.01（神奈川県 2013）</t>
    <phoneticPr fontId="18"/>
  </si>
  <si>
    <t>&lt;0.001（神奈川県 2013）</t>
    <phoneticPr fontId="18"/>
  </si>
  <si>
    <t>0.03（三重県、愛媛県、広島県、2001）</t>
    <phoneticPr fontId="18"/>
  </si>
  <si>
    <t>0.02（神奈川県 2013）</t>
    <phoneticPr fontId="18"/>
  </si>
  <si>
    <t>&lt;0.005（全国 2006）</t>
    <phoneticPr fontId="18"/>
  </si>
  <si>
    <t>&lt;0.009（全国 2009）</t>
    <phoneticPr fontId="18"/>
  </si>
  <si>
    <t>防錆剤、ゴム薬品、界面活性剤、染料の原料</t>
    <phoneticPr fontId="18"/>
  </si>
  <si>
    <t>433（プロトン化体）</t>
    <phoneticPr fontId="18"/>
  </si>
  <si>
    <t>BOD 76.9%、TOC 88.6%、GC 100%（試験期間：2 週間、被験物質濃度：100 mg/L、活性汚泥濃度：30 mg/L）</t>
    <phoneticPr fontId="18"/>
  </si>
  <si>
    <t>OH ラジカルとの反応で半減期0.49～4.9時間</t>
    <phoneticPr fontId="18"/>
  </si>
  <si>
    <t>胎仔減少（ラット）</t>
    <rPh sb="0" eb="2">
      <t>タイコ</t>
    </rPh>
    <rPh sb="2" eb="4">
      <t>ゲンショウ</t>
    </rPh>
    <phoneticPr fontId="18"/>
  </si>
  <si>
    <t>皮膚炎、粘膜障害</t>
    <rPh sb="0" eb="2">
      <t>ヒフ</t>
    </rPh>
    <rPh sb="2" eb="3">
      <t>エン</t>
    </rPh>
    <rPh sb="4" eb="6">
      <t>ネンマク</t>
    </rPh>
    <rPh sb="6" eb="8">
      <t>ショウガイ</t>
    </rPh>
    <phoneticPr fontId="18"/>
  </si>
  <si>
    <t>LC50：2.1mg/kg(4h)（ラット）（ミスト）</t>
    <phoneticPr fontId="18"/>
  </si>
  <si>
    <t>LD50：200-316 mg/kg（ウサギ）</t>
    <phoneticPr fontId="18"/>
  </si>
  <si>
    <t>LD50：200-500 mg/kg（ラット）、50～500mg/kg（ヒト）</t>
    <phoneticPr fontId="18"/>
  </si>
  <si>
    <t>800 mg/L (計算値)</t>
    <phoneticPr fontId="18"/>
  </si>
  <si>
    <t>2.724 (25℃)、4.4、4.37</t>
    <phoneticPr fontId="18"/>
  </si>
  <si>
    <t>7.42(気体、25℃)</t>
    <phoneticPr fontId="18"/>
  </si>
  <si>
    <t>0.02mmHg(25℃)、0.05641 mmHg(25℃)、 0.0338 mm Hg (25℃)</t>
    <phoneticPr fontId="18"/>
  </si>
  <si>
    <t>0.9123(20℃)、0.91(25℃)</t>
    <phoneticPr fontId="18"/>
  </si>
  <si>
    <t>251℃(760 mmHg)、255.8℃(760 mmHg)、256℃(分解)、253.8℃(98.7 kPa)</t>
  </si>
  <si>
    <t>C12H23N</t>
  </si>
  <si>
    <t>N,N-dicyclohexylamine</t>
  </si>
  <si>
    <t>N,N-ジシクロヘキシルアミン</t>
  </si>
  <si>
    <t>101-83-7</t>
    <phoneticPr fontId="18"/>
  </si>
  <si>
    <t>LC50：1.82mg/L（ラット）（粉じん）</t>
    <rPh sb="19" eb="20">
      <t>フン</t>
    </rPh>
    <phoneticPr fontId="18"/>
  </si>
  <si>
    <t>LD50：472mg/kg（ラット）</t>
    <phoneticPr fontId="18"/>
  </si>
  <si>
    <t>0.5mg/L (20℃)</t>
    <phoneticPr fontId="18"/>
  </si>
  <si>
    <t>1.04E-10mmHg(25℃)</t>
    <phoneticPr fontId="18"/>
  </si>
  <si>
    <t>216℃ (分解)</t>
    <phoneticPr fontId="18"/>
  </si>
  <si>
    <t>C14H4N2O2S2</t>
    <phoneticPr fontId="18"/>
  </si>
  <si>
    <t>2,3-dicyano-1,4-dithiaanthraquinone; dithianon</t>
  </si>
  <si>
    <t>2,3-ジシアノ-1,4-ジチアアントラキノン（ジチアノン）</t>
    <phoneticPr fontId="18"/>
  </si>
  <si>
    <t>3347-22-6</t>
    <phoneticPr fontId="18"/>
  </si>
  <si>
    <t>0.05(1999)</t>
    <phoneticPr fontId="18"/>
  </si>
  <si>
    <t>61(2002～2003)</t>
    <phoneticPr fontId="18"/>
  </si>
  <si>
    <t>41(2001～2002)</t>
    <phoneticPr fontId="18"/>
  </si>
  <si>
    <t>20(2002～2003)</t>
    <phoneticPr fontId="18"/>
  </si>
  <si>
    <t>154(1997)</t>
    <phoneticPr fontId="18"/>
  </si>
  <si>
    <t>190(2002～2003)</t>
    <phoneticPr fontId="18"/>
  </si>
  <si>
    <t>&lt;0.0004（新潟1995）</t>
    <phoneticPr fontId="18"/>
  </si>
  <si>
    <t>3（全国2002～2003）</t>
    <phoneticPr fontId="18"/>
  </si>
  <si>
    <t>61（全国2002～2003）</t>
    <phoneticPr fontId="18"/>
  </si>
  <si>
    <t>35（全国2002～2003）</t>
    <phoneticPr fontId="18"/>
  </si>
  <si>
    <t>&lt;20（全国2002～2003）</t>
    <phoneticPr fontId="18"/>
  </si>
  <si>
    <t>&lt;0.05（全国1999）</t>
    <phoneticPr fontId="18"/>
  </si>
  <si>
    <t>154（全国1997）</t>
    <phoneticPr fontId="18"/>
  </si>
  <si>
    <t>190（全国2002～2003）</t>
    <phoneticPr fontId="18"/>
  </si>
  <si>
    <t>ペイント剥離剤、プリント基板洗浄剤、金属脱脂洗浄剤、ウレタン発泡助剤、エアゾール噴射剤、低沸点用有機溶剤(不燃性フィルム、油脂、アルカロイド、樹脂、ゴム、ワックス、セルロースエステル及びエーテル用混合剤)、ポリカーボネートの反応用剤、冷媒、ラッカー用、織物及び皮革、香料の抽出、分析用、リノリウム、インキ</t>
    <phoneticPr fontId="18"/>
  </si>
  <si>
    <t>2.0～5.4 (試験期間：6 週間、試験濃度：0.25mg/L)、&lt;6.4～40 (試験期間：6 週間、試験濃度：0.025mg/L)</t>
    <phoneticPr fontId="18"/>
  </si>
  <si>
    <t>BOD 13％、GC 1％（試験期間：4 週間、被験物質濃度：100mg/L、活性汚泥濃度：30mg/L）</t>
    <phoneticPr fontId="18"/>
  </si>
  <si>
    <t>OHラジカルとの反応で半減期：19～188 日</t>
    <phoneticPr fontId="18"/>
  </si>
  <si>
    <t>二酸化炭素生成率:馴養された下水処理汚泥において86～92%二酸化炭素に変換される</t>
    <phoneticPr fontId="18"/>
  </si>
  <si>
    <t>分解率：GC 100％（試験期間：7 日間、被験物質濃度：5 および10 mg/L）</t>
    <phoneticPr fontId="18"/>
  </si>
  <si>
    <t>麻酔</t>
    <rPh sb="0" eb="2">
      <t>マスイ</t>
    </rPh>
    <phoneticPr fontId="18"/>
  </si>
  <si>
    <t>区分1（中枢神経系、肝臓、生殖器（男性））</t>
  </si>
  <si>
    <t>TCLo：500 ppm（8h）（ヒト）</t>
    <phoneticPr fontId="18"/>
  </si>
  <si>
    <t>LD50：1,410-2,250 mg/kg（ラット）　、LDLo：357 mg/kg（ヒト）</t>
    <phoneticPr fontId="18"/>
  </si>
  <si>
    <t>13.2g/L(25℃)、19.61g/L(25℃)</t>
    <phoneticPr fontId="18"/>
  </si>
  <si>
    <t>半減期：約18 ヶ月</t>
    <rPh sb="9" eb="10">
      <t>ツキ</t>
    </rPh>
    <phoneticPr fontId="18"/>
  </si>
  <si>
    <t>1.25</t>
  </si>
  <si>
    <t>3.47(気体、25℃)</t>
    <phoneticPr fontId="18"/>
  </si>
  <si>
    <t>435mmHg(25℃)</t>
    <phoneticPr fontId="18"/>
  </si>
  <si>
    <t>1.3266(20℃)</t>
    <phoneticPr fontId="18"/>
  </si>
  <si>
    <t>40℃</t>
  </si>
  <si>
    <t>-95.1℃</t>
  </si>
  <si>
    <t>CH2Cl2</t>
  </si>
  <si>
    <t>dichloromethane; methylene dichloride</t>
  </si>
  <si>
    <t>ジクロロメタン（塩化メチレン）</t>
    <phoneticPr fontId="18"/>
  </si>
  <si>
    <t>75-09-2</t>
    <phoneticPr fontId="18"/>
  </si>
  <si>
    <t>2.97 to 3.14</t>
  </si>
  <si>
    <t>286mm Hg 25℃</t>
    <phoneticPr fontId="18"/>
  </si>
  <si>
    <t>1.56 g/ml(25℃)</t>
    <phoneticPr fontId="18"/>
  </si>
  <si>
    <t>56.1℃</t>
  </si>
  <si>
    <t xml:space="preserve"> -97℃</t>
    <phoneticPr fontId="18"/>
  </si>
  <si>
    <t>C3HCl2F5</t>
    <phoneticPr fontId="18"/>
  </si>
  <si>
    <t>ジクロロペンタフルオロプロパン（別名ＨＣＦＣ-225cb）</t>
    <phoneticPr fontId="18"/>
  </si>
  <si>
    <t>HSDB、USEPA</t>
    <phoneticPr fontId="18"/>
  </si>
  <si>
    <t>507-55-1</t>
    <phoneticPr fontId="18"/>
  </si>
  <si>
    <t>25.3 mg/L (25℃)</t>
    <phoneticPr fontId="18"/>
  </si>
  <si>
    <t>240 mm Hg 25℃</t>
    <phoneticPr fontId="18"/>
  </si>
  <si>
    <t>1.55 g/ml(25℃)</t>
    <phoneticPr fontId="18"/>
  </si>
  <si>
    <t>51.1℃</t>
  </si>
  <si>
    <t xml:space="preserve"> -94℃</t>
    <phoneticPr fontId="18"/>
  </si>
  <si>
    <t>HCFC 225ca</t>
    <phoneticPr fontId="18"/>
  </si>
  <si>
    <t>ジクロロペンタフルオロプロパン（別名ＨＣＦＣ-225ca）</t>
    <phoneticPr fontId="18"/>
  </si>
  <si>
    <t>HSDB</t>
    <phoneticPr fontId="18"/>
  </si>
  <si>
    <t>422-56-0</t>
    <phoneticPr fontId="18"/>
  </si>
  <si>
    <t>粘膜刺激、麻酔（種不明）</t>
    <rPh sb="0" eb="2">
      <t>ネンマク</t>
    </rPh>
    <rPh sb="2" eb="4">
      <t>シゲキ</t>
    </rPh>
    <rPh sb="5" eb="7">
      <t>マスイ</t>
    </rPh>
    <rPh sb="8" eb="9">
      <t>シュ</t>
    </rPh>
    <rPh sb="9" eb="11">
      <t>フメイ</t>
    </rPh>
    <phoneticPr fontId="18"/>
  </si>
  <si>
    <t>LC50：262.78mg/L(4h)（ラット）（蒸気）</t>
    <rPh sb="25" eb="27">
      <t>ジョウキ</t>
    </rPh>
    <phoneticPr fontId="18"/>
  </si>
  <si>
    <t>LD50 &gt;2,000 mg/kg（ラット）</t>
    <phoneticPr fontId="18"/>
  </si>
  <si>
    <t>0.033g／100g</t>
    <phoneticPr fontId="18"/>
  </si>
  <si>
    <t>2.97 to 3.14</t>
    <phoneticPr fontId="18"/>
  </si>
  <si>
    <t>54℃</t>
  </si>
  <si>
    <t xml:space="preserve"> -131℃</t>
    <phoneticPr fontId="18"/>
  </si>
  <si>
    <t>dichloropentafluoropropane; HCFC-225</t>
  </si>
  <si>
    <t>ジクロロペンタフルオロプロパン（別名ＨＣＦＣ-225）</t>
    <phoneticPr fontId="18"/>
  </si>
  <si>
    <t>NITE、USEPA</t>
    <phoneticPr fontId="18"/>
  </si>
  <si>
    <t>ニトリル系除草剤　染料中間体</t>
    <phoneticPr fontId="18"/>
  </si>
  <si>
    <t>肝変性（種不明）</t>
    <rPh sb="0" eb="1">
      <t>カン</t>
    </rPh>
    <rPh sb="1" eb="3">
      <t>ヘンセイ</t>
    </rPh>
    <rPh sb="4" eb="5">
      <t>シュ</t>
    </rPh>
    <rPh sb="5" eb="7">
      <t>フメイ</t>
    </rPh>
    <phoneticPr fontId="18"/>
  </si>
  <si>
    <t>LC50：＞5.0mg/L（ラット）</t>
    <phoneticPr fontId="18"/>
  </si>
  <si>
    <t>LD50：4,250mg/kg（ラット）</t>
    <phoneticPr fontId="18"/>
  </si>
  <si>
    <t>18ppm (20℃)、21.2 mg/L 25℃</t>
    <phoneticPr fontId="18"/>
  </si>
  <si>
    <t>2.74</t>
    <phoneticPr fontId="18"/>
  </si>
  <si>
    <t>0.000003mmHg（20℃)</t>
    <phoneticPr fontId="18"/>
  </si>
  <si>
    <t>144-145℃</t>
    <phoneticPr fontId="18"/>
  </si>
  <si>
    <t>C7H3Cl2N</t>
    <phoneticPr fontId="18"/>
  </si>
  <si>
    <t>2,6-dichlorobenzonitrile; dichlobenil; DBN</t>
  </si>
  <si>
    <t>2,6-ジクロロベンゾニトリル（ジクロベニル又はＤＢＮ）</t>
    <phoneticPr fontId="18"/>
  </si>
  <si>
    <t>1194-65-6</t>
    <phoneticPr fontId="18"/>
  </si>
  <si>
    <t>卵巣・子宮内膜萎縮（種不明）</t>
    <rPh sb="0" eb="2">
      <t>ランソウ</t>
    </rPh>
    <rPh sb="3" eb="5">
      <t>シキュウ</t>
    </rPh>
    <rPh sb="5" eb="7">
      <t>ナイマク</t>
    </rPh>
    <rPh sb="7" eb="9">
      <t>イシュク</t>
    </rPh>
    <rPh sb="10" eb="11">
      <t>シュ</t>
    </rPh>
    <rPh sb="11" eb="13">
      <t>フメイ</t>
    </rPh>
    <phoneticPr fontId="18"/>
  </si>
  <si>
    <t>区分2（生殖器）</t>
  </si>
  <si>
    <t>LC50：2.5mg/L（ラット）</t>
    <phoneticPr fontId="18"/>
  </si>
  <si>
    <t>0.056mg/L(25℃)</t>
    <phoneticPr fontId="18"/>
  </si>
  <si>
    <t>3.90</t>
    <phoneticPr fontId="18"/>
  </si>
  <si>
    <t>6.86E-12mmHg(25℃)</t>
    <phoneticPr fontId="18"/>
  </si>
  <si>
    <t>318-611℃</t>
    <phoneticPr fontId="18"/>
  </si>
  <si>
    <t>117.5-118.5℃</t>
    <phoneticPr fontId="18"/>
  </si>
  <si>
    <t>C8H4O5Pb2</t>
    <phoneticPr fontId="18"/>
  </si>
  <si>
    <t>4-(2,4-dichlorobenzoyl)-1,3-dimethyl-5-pyrazolyl 4-toluenesulfonate; pyrazolynate</t>
  </si>
  <si>
    <t>4-(2,4-ジクロロベンゾイル)-1,3-ジメチル-5-ピラゾリル=4-トルエンスルホナート（ピラゾレート）</t>
    <phoneticPr fontId="18"/>
  </si>
  <si>
    <t>58011-68-0</t>
    <phoneticPr fontId="18"/>
  </si>
  <si>
    <t>膵萎縮（種不明）</t>
    <rPh sb="0" eb="1">
      <t>スイ</t>
    </rPh>
    <rPh sb="1" eb="3">
      <t>イシュク</t>
    </rPh>
    <rPh sb="4" eb="5">
      <t>シュ</t>
    </rPh>
    <rPh sb="5" eb="7">
      <t>フメイ</t>
    </rPh>
    <phoneticPr fontId="18"/>
  </si>
  <si>
    <t>区分1（膵臓 ）</t>
  </si>
  <si>
    <t>LC50：＞0.28mg/L（ラット）</t>
    <phoneticPr fontId="18"/>
  </si>
  <si>
    <t>LD50：1,644mg/kg（ラット）</t>
    <phoneticPr fontId="18"/>
  </si>
  <si>
    <t>900mg/L (20℃)</t>
    <phoneticPr fontId="18"/>
  </si>
  <si>
    <t>3.6E-007 mmHg(25℃)</t>
    <phoneticPr fontId="18"/>
  </si>
  <si>
    <t>311-600℃</t>
    <phoneticPr fontId="18"/>
  </si>
  <si>
    <t>C20H16Cl2N2O3</t>
    <phoneticPr fontId="18"/>
  </si>
  <si>
    <t>2-[4-(2,4-dichlorobenzoyl)-1,3-dimethyl-5-pyrazolyloxy]acetophenone; pyrazoxyfen</t>
  </si>
  <si>
    <t>2-[4-(2,4-ジクロロベンゾイル)-1,3-ジメチル-5-ピラゾリルオキシ]アセトフェノン（ピラゾキシフェン）</t>
    <phoneticPr fontId="18"/>
  </si>
  <si>
    <t>71561-11-0</t>
    <phoneticPr fontId="18"/>
  </si>
  <si>
    <t>0.04(1999)</t>
    <phoneticPr fontId="18"/>
  </si>
  <si>
    <t>0.0004(1998)</t>
    <phoneticPr fontId="18"/>
  </si>
  <si>
    <t>0.0016(1991)</t>
    <phoneticPr fontId="18"/>
  </si>
  <si>
    <t>0.06(1986)</t>
    <phoneticPr fontId="18"/>
  </si>
  <si>
    <t>0.036(1999)</t>
    <phoneticPr fontId="18"/>
  </si>
  <si>
    <t>0.28(全国1999)</t>
    <rPh sb="5" eb="7">
      <t>ゼンコク</t>
    </rPh>
    <phoneticPr fontId="18"/>
  </si>
  <si>
    <t>農薬合成原料，溶剤，防虫剤，染料・顔料・医薬合成原料，洗浄剤，反応溶媒，熱媒体</t>
    <phoneticPr fontId="18"/>
  </si>
  <si>
    <t>150～230(試験期間：8 週間、試験濃度：0.1 mg/L)、90～260 (試験期間：8 週間、試験濃度：0.01 mg/L)</t>
    <phoneticPr fontId="18"/>
  </si>
  <si>
    <t>BOD 0 % (試験期間：4 週間、被験物質：100 mg/L、活性汚泥：30 mg/L)</t>
    <phoneticPr fontId="18"/>
  </si>
  <si>
    <t>OHラジカルとの反応で1 日の太陽光の照射時間を10 時間とした場合の半減期は12.8 日</t>
    <phoneticPr fontId="18"/>
  </si>
  <si>
    <t>メタン発酵条件では分解されなかった</t>
    <phoneticPr fontId="18"/>
  </si>
  <si>
    <t>難　クローズドボトル試験により、濃度4 mg/L で28 日間に93 %分解</t>
    <rPh sb="0" eb="1">
      <t>ナン</t>
    </rPh>
    <phoneticPr fontId="18"/>
  </si>
  <si>
    <t>0.024（ラット）</t>
    <phoneticPr fontId="18"/>
  </si>
  <si>
    <t>43（マウス）</t>
    <phoneticPr fontId="18"/>
  </si>
  <si>
    <t>神経・骨髄障害(ヒト）</t>
    <rPh sb="0" eb="2">
      <t>シンケイ</t>
    </rPh>
    <rPh sb="3" eb="5">
      <t>コツズイ</t>
    </rPh>
    <rPh sb="5" eb="7">
      <t>ショウガイ</t>
    </rPh>
    <phoneticPr fontId="18"/>
  </si>
  <si>
    <t>麻痺、肝・腎炎（ヒト）</t>
    <rPh sb="0" eb="2">
      <t>マヒ</t>
    </rPh>
    <rPh sb="3" eb="4">
      <t>カン</t>
    </rPh>
    <rPh sb="5" eb="6">
      <t>ジン</t>
    </rPh>
    <rPh sb="6" eb="7">
      <t>エン</t>
    </rPh>
    <phoneticPr fontId="18"/>
  </si>
  <si>
    <t>区分1 （神経系、肝臓、呼吸器、血液系）</t>
  </si>
  <si>
    <t>区分1 （肝臓、腎臓）、区分3 （気道刺激性、麻酔作用）</t>
  </si>
  <si>
    <t>LC50：2,543～3,753 ppm(4h)（ラット）（蒸気）</t>
    <rPh sb="30" eb="32">
      <t>ジョウキ</t>
    </rPh>
    <phoneticPr fontId="18"/>
  </si>
  <si>
    <t>LD50：1,516～2,138 mg/kg（ラット）</t>
    <phoneticPr fontId="18"/>
  </si>
  <si>
    <t>100 mg/L (20 ℃)、156 mg/L (25℃)</t>
    <phoneticPr fontId="18"/>
  </si>
  <si>
    <t>3.43</t>
    <phoneticPr fontId="18"/>
  </si>
  <si>
    <t>6.01（25℃)</t>
    <phoneticPr fontId="18"/>
  </si>
  <si>
    <t>200 Pa (1.5 mmHg) (25 ℃) 、253 Pa (1.9 mmHg) (30 ℃)</t>
    <phoneticPr fontId="18"/>
  </si>
  <si>
    <t>1.3059 (20℃/4℃)</t>
    <phoneticPr fontId="18"/>
  </si>
  <si>
    <t>180～183℃</t>
  </si>
  <si>
    <t>-17℃</t>
    <phoneticPr fontId="18"/>
  </si>
  <si>
    <t>C6H4Cl2</t>
    <phoneticPr fontId="18"/>
  </si>
  <si>
    <t>o-Dichlorobenzene</t>
    <phoneticPr fontId="18"/>
  </si>
  <si>
    <t>o-ジクロロベンゼン</t>
    <phoneticPr fontId="18"/>
  </si>
  <si>
    <t>95-50-1</t>
    <phoneticPr fontId="18"/>
  </si>
  <si>
    <t>3.6(1998)</t>
    <phoneticPr fontId="18"/>
  </si>
  <si>
    <t>0.0038(1998)</t>
    <phoneticPr fontId="18"/>
  </si>
  <si>
    <t>0.14(1995)</t>
    <phoneticPr fontId="18"/>
  </si>
  <si>
    <t>0.0012(1999)</t>
    <phoneticPr fontId="18"/>
  </si>
  <si>
    <t>660(1998)</t>
    <phoneticPr fontId="18"/>
  </si>
  <si>
    <t>0.87(1999)</t>
    <phoneticPr fontId="18"/>
  </si>
  <si>
    <t>49(全国1998)</t>
    <phoneticPr fontId="18"/>
  </si>
  <si>
    <t>210(全国1998)</t>
    <phoneticPr fontId="18"/>
  </si>
  <si>
    <t>0.11(全国1998)</t>
    <phoneticPr fontId="18"/>
  </si>
  <si>
    <t>0.094(全国1998)</t>
    <phoneticPr fontId="18"/>
  </si>
  <si>
    <t>16(東京1997)</t>
    <rPh sb="3" eb="5">
      <t>トウキョウ</t>
    </rPh>
    <phoneticPr fontId="18"/>
  </si>
  <si>
    <t>0.03(全国1999)</t>
    <phoneticPr fontId="18"/>
  </si>
  <si>
    <t>0.23(全国1998)</t>
    <phoneticPr fontId="18"/>
  </si>
  <si>
    <t>2200(全国1998)</t>
    <rPh sb="5" eb="7">
      <t>ゼンコク</t>
    </rPh>
    <phoneticPr fontId="18"/>
  </si>
  <si>
    <t>14(全国1999)</t>
    <rPh sb="3" eb="5">
      <t>ゼンコク</t>
    </rPh>
    <phoneticPr fontId="18"/>
  </si>
  <si>
    <t>防虫・防臭剤 (衣料用防虫剤，トイレの防臭剤)、樹脂 (ポリフェニレンスルフィド) 合成原料、農薬・樹脂添加剤 (紫外線吸収剤 )中間体合成原料</t>
    <phoneticPr fontId="18"/>
  </si>
  <si>
    <t>OHラジカルとの反応で半減期は25～50 日、スモッグチャンバーによる試験でジクロロニトロフェノール、ジクロロニトロベンゼン、ジクロロフェノールが光分解生成物として生成</t>
    <rPh sb="82" eb="84">
      <t>セイセイ</t>
    </rPh>
    <phoneticPr fontId="18"/>
  </si>
  <si>
    <t>嫌気条件下で分解されない</t>
    <phoneticPr fontId="18"/>
  </si>
  <si>
    <t>7.1(イヌ)</t>
    <phoneticPr fontId="18"/>
  </si>
  <si>
    <t>溶血、神経障害（ヒト）</t>
    <rPh sb="0" eb="1">
      <t>ヨウ</t>
    </rPh>
    <rPh sb="1" eb="2">
      <t>ケツ</t>
    </rPh>
    <rPh sb="3" eb="7">
      <t>シンケイショウガイ</t>
    </rPh>
    <phoneticPr fontId="18"/>
  </si>
  <si>
    <t>区分1 （神経系、肝臓、血液系）、区分2 （呼吸器、腎臓）</t>
  </si>
  <si>
    <t>区分1 （中枢神経系、血液系、肝臓）、区分3 （気道刺激性）</t>
  </si>
  <si>
    <t>LC50：&gt; 5.07 mg/(4h)（ラット）（粉じん）</t>
    <rPh sb="25" eb="26">
      <t>フン</t>
    </rPh>
    <phoneticPr fontId="18"/>
  </si>
  <si>
    <t>LD50：2,515～3,863 mg/kg（ラット）</t>
    <phoneticPr fontId="18"/>
  </si>
  <si>
    <t>79 mg/L (25℃)</t>
    <phoneticPr fontId="18"/>
  </si>
  <si>
    <t>3.44</t>
    <phoneticPr fontId="18"/>
  </si>
  <si>
    <t>6.01 (25℃,気体)</t>
    <phoneticPr fontId="18"/>
  </si>
  <si>
    <t>0.6 mmHg (20 ℃)、1.8 mmHg (30 ℃)</t>
    <phoneticPr fontId="18"/>
  </si>
  <si>
    <t>1.2475 (20℃,4℃)</t>
    <phoneticPr fontId="18"/>
  </si>
  <si>
    <t>174℃</t>
  </si>
  <si>
    <t>p-Dichlorobenzene</t>
    <phoneticPr fontId="18"/>
  </si>
  <si>
    <t>p-ジクロロベンゼン</t>
    <phoneticPr fontId="18"/>
  </si>
  <si>
    <t>106-46-7</t>
    <phoneticPr fontId="18"/>
  </si>
  <si>
    <t>0.04(2006)</t>
    <phoneticPr fontId="18"/>
  </si>
  <si>
    <t>0.0016(2000)</t>
    <phoneticPr fontId="18"/>
  </si>
  <si>
    <t>0.0012(2000)</t>
    <phoneticPr fontId="18"/>
  </si>
  <si>
    <t>0.072(1999)</t>
    <phoneticPr fontId="18"/>
  </si>
  <si>
    <t>0.03(全国2000)</t>
    <phoneticPr fontId="18"/>
  </si>
  <si>
    <t>0.04(全国2000)</t>
    <phoneticPr fontId="18"/>
  </si>
  <si>
    <t>&lt;0.001(全国2006)</t>
    <rPh sb="7" eb="9">
      <t>ゼンコク</t>
    </rPh>
    <phoneticPr fontId="18"/>
  </si>
  <si>
    <t>0.24(全国1999)</t>
    <rPh sb="5" eb="7">
      <t>ゼンコク</t>
    </rPh>
    <phoneticPr fontId="18"/>
  </si>
  <si>
    <t>有機溶媒、医薬・染料中間体</t>
    <phoneticPr fontId="18"/>
  </si>
  <si>
    <t>300 (Silt Loam Soil)13)、3,200 (底質)14)、50,000 (実環境の間隙水・底質間の値)</t>
    <phoneticPr fontId="18"/>
  </si>
  <si>
    <t>57～229（試験生物：コイ、試験期間：8 週間、試験濃度：100 μg/L）、58～370（試験生物：コイ、試験期間：8 週間、試験濃度：10 μg/L）</t>
    <phoneticPr fontId="18"/>
  </si>
  <si>
    <t>BOD 0%、GC 0%（試験期間：4 週間、被験物質濃度：100 mg/L、活性汚泥濃度：30 mg/L）</t>
    <phoneticPr fontId="18"/>
  </si>
  <si>
    <t>OHラジカルとの反応で半減期：7.4～74 日</t>
    <phoneticPr fontId="18"/>
  </si>
  <si>
    <t>分解率：77%（32 日間、消化汚泥）</t>
    <phoneticPr fontId="18"/>
  </si>
  <si>
    <t>麻酔、肝障害（マウス）</t>
    <rPh sb="0" eb="2">
      <t>マスイ</t>
    </rPh>
    <rPh sb="3" eb="4">
      <t>カン</t>
    </rPh>
    <rPh sb="4" eb="6">
      <t>ショウガイ</t>
    </rPh>
    <phoneticPr fontId="18"/>
  </si>
  <si>
    <t>区分1 （肝臓）、区分3 （気道刺激性、麻酔作用）</t>
  </si>
  <si>
    <t>LC50：1,779 ppm(4h)（ラット）（蒸気）</t>
    <rPh sb="24" eb="26">
      <t>ジョウキ</t>
    </rPh>
    <phoneticPr fontId="18"/>
  </si>
  <si>
    <t>LD50：&gt; 2,000 mg/kg</t>
    <phoneticPr fontId="18"/>
  </si>
  <si>
    <t>LD50：580-1,000 mg/kg（ラット）</t>
    <phoneticPr fontId="18"/>
  </si>
  <si>
    <t>1.23 mg/L</t>
    <phoneticPr fontId="18"/>
  </si>
  <si>
    <t>半減期：＞88 年（pH 8)、＞880 年（pH 7)</t>
    <phoneticPr fontId="18"/>
  </si>
  <si>
    <t>2.15 mmHg (25℃)</t>
    <phoneticPr fontId="18"/>
  </si>
  <si>
    <t>1.2884</t>
    <phoneticPr fontId="18"/>
  </si>
  <si>
    <t>173℃</t>
  </si>
  <si>
    <t>-24.8 ℃</t>
    <phoneticPr fontId="18"/>
  </si>
  <si>
    <t>m-Dichlorobenzene</t>
    <phoneticPr fontId="18"/>
  </si>
  <si>
    <t>m-ジクロロベンゼン</t>
    <phoneticPr fontId="18"/>
  </si>
  <si>
    <t>6巻、厚労省</t>
    <rPh sb="1" eb="2">
      <t>カン</t>
    </rPh>
    <rPh sb="3" eb="6">
      <t>コウロウショウ</t>
    </rPh>
    <phoneticPr fontId="18"/>
  </si>
  <si>
    <t>541-73-1</t>
    <phoneticPr fontId="18"/>
  </si>
  <si>
    <t>180.1</t>
  </si>
  <si>
    <t>dichlorobenzene</t>
  </si>
  <si>
    <t>ジクロロベンゼン</t>
    <phoneticPr fontId="18"/>
  </si>
  <si>
    <t>0.01（2003）</t>
    <phoneticPr fontId="18"/>
  </si>
  <si>
    <t>&lt; 0.031（全国1999）</t>
    <phoneticPr fontId="18"/>
  </si>
  <si>
    <t>0.15（全国1999）</t>
    <phoneticPr fontId="18"/>
  </si>
  <si>
    <t>&lt; 0.010（全国2003）</t>
    <phoneticPr fontId="18"/>
  </si>
  <si>
    <t>有機黄色顔料の中間物</t>
    <phoneticPr fontId="18"/>
  </si>
  <si>
    <t>732～1630(底質)</t>
    <phoneticPr fontId="18"/>
  </si>
  <si>
    <t>43～169（試験生物：コイ、試験期間：8 週間、試験濃度：50 μg/L）、78～213（試験生物：コイ、試験期間：8 週間、試験濃度：5 μg/L）</t>
    <phoneticPr fontId="18"/>
  </si>
  <si>
    <t>BOD 1%、HPLC 1%（試験期間：4 週間、被験物質濃度：100 mg/L、活性汚泥濃度：30 mg/L）</t>
    <phoneticPr fontId="18"/>
  </si>
  <si>
    <t>1（イヌ）</t>
    <phoneticPr fontId="18"/>
  </si>
  <si>
    <t>腫瘍形成、神経障害</t>
    <rPh sb="0" eb="2">
      <t>シュヨウ</t>
    </rPh>
    <rPh sb="2" eb="4">
      <t>ケイセイ</t>
    </rPh>
    <rPh sb="5" eb="7">
      <t>シンケイ</t>
    </rPh>
    <rPh sb="7" eb="9">
      <t>ショウガイ</t>
    </rPh>
    <phoneticPr fontId="18"/>
  </si>
  <si>
    <t>LD50：＞8000mg/kg （ウサギ）</t>
    <phoneticPr fontId="18"/>
  </si>
  <si>
    <t>LD50：7,070 mg/kg（ラット）</t>
    <phoneticPr fontId="18"/>
  </si>
  <si>
    <t>3.11 mg/L (25℃)、3.99 mg/L (22℃、pH＝6.9)</t>
    <phoneticPr fontId="18"/>
  </si>
  <si>
    <t>pKa1=1.61、pKa2=3.2</t>
    <phoneticPr fontId="18"/>
  </si>
  <si>
    <t>3.51 (pH=8.7、23℃)、3.5 (23℃)</t>
    <phoneticPr fontId="18"/>
  </si>
  <si>
    <t>10.35</t>
  </si>
  <si>
    <t>700 kg/m3 (25℃、かさ密度)</t>
    <phoneticPr fontId="18"/>
  </si>
  <si>
    <t>368℃(760 mmHg)、&gt;250℃</t>
  </si>
  <si>
    <t>132.5℃、132～133℃、132.4℃</t>
    <phoneticPr fontId="18"/>
  </si>
  <si>
    <t>C12H10Cl2N2</t>
  </si>
  <si>
    <t>3,3'-dichlorobenzidine</t>
  </si>
  <si>
    <t>3,3'-ジクロロベンジジン</t>
    <phoneticPr fontId="18"/>
  </si>
  <si>
    <t>6巻、TOXNET</t>
    <rPh sb="1" eb="2">
      <t>カン</t>
    </rPh>
    <phoneticPr fontId="18"/>
  </si>
  <si>
    <t>91-94-1</t>
    <phoneticPr fontId="18"/>
  </si>
  <si>
    <t>0.002(1999)</t>
    <phoneticPr fontId="18"/>
  </si>
  <si>
    <t>2(1998)</t>
    <phoneticPr fontId="18"/>
  </si>
  <si>
    <t>&lt;0.2(1997)</t>
    <phoneticPr fontId="18"/>
  </si>
  <si>
    <t>1.7(1997)</t>
    <phoneticPr fontId="18"/>
  </si>
  <si>
    <t>&lt; 2（全国1998）</t>
    <rPh sb="4" eb="6">
      <t>ゼンコク</t>
    </rPh>
    <phoneticPr fontId="18"/>
  </si>
  <si>
    <t>0.16（cis、全国1997）、1.5（trans、全国1997）</t>
    <rPh sb="9" eb="11">
      <t>ゼンコク</t>
    </rPh>
    <phoneticPr fontId="18"/>
  </si>
  <si>
    <t>農薬(土壌燻蒸剤)</t>
  </si>
  <si>
    <t>1.91（cis-体、trans-体）</t>
    <phoneticPr fontId="18"/>
  </si>
  <si>
    <t>OH ラジカルとの反応性はcis-体、trans-体で半減期25～50 時間、15～30 時間、オゾンとの反応では半減期それぞれ、76 日、17 日、水中・土壌中で半減期は15 ℃で11.0 日(cis-体)、13.0 日(trans-体)、29 ℃で 2.0 日(cis-体及びtrans-体)、土壌中での半減期として3 日から65 日以上</t>
    <phoneticPr fontId="18"/>
  </si>
  <si>
    <t>28 日後の分解度は8 %</t>
    <phoneticPr fontId="18"/>
  </si>
  <si>
    <t>1.1（ヒト）</t>
    <phoneticPr fontId="18"/>
  </si>
  <si>
    <t>2.5（ラット、マウス）</t>
    <phoneticPr fontId="18"/>
  </si>
  <si>
    <t>上皮変性（ラット）</t>
    <rPh sb="0" eb="2">
      <t>ジョウヒ</t>
    </rPh>
    <rPh sb="2" eb="4">
      <t>ヘンセイ</t>
    </rPh>
    <phoneticPr fontId="18"/>
  </si>
  <si>
    <t>粘膜刺激、神経障害、皮膚炎</t>
    <rPh sb="0" eb="2">
      <t>ネンマク</t>
    </rPh>
    <rPh sb="2" eb="4">
      <t>シゲキ</t>
    </rPh>
    <rPh sb="5" eb="7">
      <t>シンケイ</t>
    </rPh>
    <rPh sb="7" eb="9">
      <t>ショウガイ</t>
    </rPh>
    <rPh sb="10" eb="12">
      <t>ヒフ</t>
    </rPh>
    <rPh sb="12" eb="13">
      <t>エン</t>
    </rPh>
    <phoneticPr fontId="18"/>
  </si>
  <si>
    <t>区分2（胃、上気道、膀胱）</t>
  </si>
  <si>
    <t>区分1（神経系、肺）</t>
  </si>
  <si>
    <t>LC50：670-1190（ラット）（蒸気）</t>
    <rPh sb="19" eb="21">
      <t>ジョウキ</t>
    </rPh>
    <phoneticPr fontId="18"/>
  </si>
  <si>
    <t>LD50：1000-2000mg/kg（ラット）</t>
    <phoneticPr fontId="18"/>
  </si>
  <si>
    <t>LD50：85-510 mg/kg（ラット）</t>
    <phoneticPr fontId="18"/>
  </si>
  <si>
    <t>2,000 mg/L (20 ℃)</t>
  </si>
  <si>
    <t>3-クロロアリルアルコールを生成</t>
    <phoneticPr fontId="18"/>
  </si>
  <si>
    <t>cis-体1.36、trans-体1.41</t>
    <phoneticPr fontId="18"/>
  </si>
  <si>
    <t>4.54（25℃,気体）</t>
    <phoneticPr fontId="18"/>
  </si>
  <si>
    <t>39mmHg(25 ℃)、34mmHg(25 ℃)、43mmHg (25 ℃)</t>
    <phoneticPr fontId="18"/>
  </si>
  <si>
    <t>1.225(20 ℃)</t>
    <phoneticPr fontId="18"/>
  </si>
  <si>
    <t>108、112℃(trans-体)、104℃(cis-体)</t>
  </si>
  <si>
    <t>-84℃</t>
    <phoneticPr fontId="18"/>
  </si>
  <si>
    <t>C3H4Cl2</t>
  </si>
  <si>
    <t>1,3-dichloropropene; D-D</t>
  </si>
  <si>
    <t>1,3-ジクロロプロペン（別名Ｄ-Ｄ）</t>
  </si>
  <si>
    <t>542-75-6</t>
    <phoneticPr fontId="18"/>
  </si>
  <si>
    <t>0.001(1999)</t>
    <phoneticPr fontId="18"/>
  </si>
  <si>
    <t>6(2001)</t>
    <phoneticPr fontId="18"/>
  </si>
  <si>
    <t>0.36(2000)</t>
    <phoneticPr fontId="18"/>
  </si>
  <si>
    <t>0.53(1999)</t>
    <phoneticPr fontId="18"/>
  </si>
  <si>
    <t>&lt;6（全国2001）</t>
    <phoneticPr fontId="18"/>
  </si>
  <si>
    <t>&lt;0.1（神奈川2001）</t>
    <phoneticPr fontId="18"/>
  </si>
  <si>
    <t>&lt;0.001（全国1999）</t>
    <phoneticPr fontId="18"/>
  </si>
  <si>
    <t>0.17（全国2001）</t>
    <phoneticPr fontId="18"/>
  </si>
  <si>
    <t>テトラクロロエチレン、トリクロロエチレン及び四塩化炭素原料(60%)、金属洗浄溶剤(30%)、石油精製用触媒の活性剤(10%)、農薬のD-D 剤</t>
    <phoneticPr fontId="18"/>
  </si>
  <si>
    <t>(1.2)～3.2 (試験期間：6 週間、試験濃度：0.4mg/L)、(0.5)～(6.9) (試験期間：6 週間、試験濃度：0.04mg/L)</t>
    <phoneticPr fontId="18"/>
  </si>
  <si>
    <t>BOD 0％、TOC 1％、GC 2％（試験期間：2 週間、被験物質濃度：100mg/L、活性汚泥濃度：30mg/L）</t>
    <phoneticPr fontId="18"/>
  </si>
  <si>
    <t>0.12（ラット）</t>
    <phoneticPr fontId="18"/>
  </si>
  <si>
    <t>0.71（ラット）</t>
    <phoneticPr fontId="18"/>
  </si>
  <si>
    <t>神経・肝障害</t>
    <rPh sb="0" eb="2">
      <t>シンケイ</t>
    </rPh>
    <rPh sb="3" eb="4">
      <t>カン</t>
    </rPh>
    <rPh sb="4" eb="6">
      <t>ショウガイ</t>
    </rPh>
    <phoneticPr fontId="18"/>
  </si>
  <si>
    <t>区分1（腎臓、肝臓、血液系）、区分2（呼吸器）</t>
  </si>
  <si>
    <t>区分1（肝臓、血液、腎臓）、区分3（気道刺激性、麻酔作用）</t>
  </si>
  <si>
    <t>LC50：35 mg/L(4h)（ラット）（蒸気）</t>
    <rPh sb="22" eb="24">
      <t>ジョウキ</t>
    </rPh>
    <phoneticPr fontId="18"/>
  </si>
  <si>
    <t>LD50：10,115 mg/kg（ウサギ）</t>
    <phoneticPr fontId="18"/>
  </si>
  <si>
    <t>LD50：1,947 mg/kg（ラット）</t>
    <phoneticPr fontId="18"/>
  </si>
  <si>
    <t>2.80g/L(25℃)、2.59g/L(20℃)</t>
    <phoneticPr fontId="18"/>
  </si>
  <si>
    <t>1.98、1.99</t>
    <phoneticPr fontId="18"/>
  </si>
  <si>
    <t>4.62(気体、25℃)</t>
    <phoneticPr fontId="18"/>
  </si>
  <si>
    <t>53.3mmHg(25℃)</t>
    <phoneticPr fontId="18"/>
  </si>
  <si>
    <t>1.159(25/25℃)</t>
    <phoneticPr fontId="18"/>
  </si>
  <si>
    <t>95-96℃、96.4℃</t>
  </si>
  <si>
    <t>-100.4℃</t>
    <phoneticPr fontId="18"/>
  </si>
  <si>
    <t>C3H6Cl2</t>
  </si>
  <si>
    <t>1,2-dichloropropane</t>
  </si>
  <si>
    <t>1,2-ジクロロプロパン</t>
  </si>
  <si>
    <t>78-87-5</t>
    <phoneticPr fontId="18"/>
  </si>
  <si>
    <t>レシプロ式冷凍機用冷媒</t>
    <phoneticPr fontId="18"/>
  </si>
  <si>
    <t>0.38（ラット）</t>
    <phoneticPr fontId="18"/>
  </si>
  <si>
    <t>皮膚炎、神経・心障害</t>
    <rPh sb="0" eb="2">
      <t>ヒフ</t>
    </rPh>
    <rPh sb="2" eb="3">
      <t>エン</t>
    </rPh>
    <rPh sb="4" eb="6">
      <t>シンケイ</t>
    </rPh>
    <rPh sb="7" eb="8">
      <t>シン</t>
    </rPh>
    <rPh sb="8" eb="10">
      <t>ショウガイ</t>
    </rPh>
    <phoneticPr fontId="18"/>
  </si>
  <si>
    <t>LC50：49,900 ppm (210,000 mg/m3) (4hr)（ラット）</t>
    <phoneticPr fontId="18"/>
  </si>
  <si>
    <t>1.55</t>
  </si>
  <si>
    <t>4.21（25℃）</t>
    <phoneticPr fontId="18"/>
  </si>
  <si>
    <t>8.9℃（760 mmHg）</t>
  </si>
  <si>
    <t>－135℃</t>
  </si>
  <si>
    <t>CHCl2F</t>
  </si>
  <si>
    <t>dichlorofluoromethane; HCFC-21</t>
  </si>
  <si>
    <t>ジクロロフルオロメタン（別名ＨＣＦＣ-21）</t>
  </si>
  <si>
    <t>75-43-4</t>
    <phoneticPr fontId="18"/>
  </si>
  <si>
    <t>発泡剤、冷媒、洗浄剤</t>
  </si>
  <si>
    <t>4270（ラット）</t>
    <phoneticPr fontId="18"/>
  </si>
  <si>
    <t>死産（ラット）、なし（ウサギ）</t>
    <rPh sb="0" eb="2">
      <t>シザン</t>
    </rPh>
    <phoneticPr fontId="18"/>
  </si>
  <si>
    <t>眼刺激、麻酔作用、肺障害</t>
    <rPh sb="0" eb="1">
      <t>メ</t>
    </rPh>
    <rPh sb="1" eb="3">
      <t>シゲキ</t>
    </rPh>
    <rPh sb="4" eb="6">
      <t>マスイ</t>
    </rPh>
    <rPh sb="6" eb="8">
      <t>サヨウ</t>
    </rPh>
    <rPh sb="9" eb="10">
      <t>ハイ</t>
    </rPh>
    <rPh sb="10" eb="12">
      <t>ショウガイ</t>
    </rPh>
    <phoneticPr fontId="18"/>
  </si>
  <si>
    <t>LC50：239,900 mg/m3 (4 hr)（ラット）</t>
    <phoneticPr fontId="18"/>
  </si>
  <si>
    <t>LD50：&gt;2000mg/kg (ラット)</t>
    <phoneticPr fontId="18"/>
  </si>
  <si>
    <t>2.37（推定値）</t>
    <phoneticPr fontId="18"/>
  </si>
  <si>
    <t>4.78（25℃）</t>
    <phoneticPr fontId="18"/>
  </si>
  <si>
    <t>32℃</t>
  </si>
  <si>
    <t>－103.5℃</t>
  </si>
  <si>
    <t>C2H3Cl2F</t>
  </si>
  <si>
    <t>1,1-dichloro-1-fluoroethane; HCFC-141b</t>
  </si>
  <si>
    <t>1,1-ジクロロ-1-フルオロエタン（別名ＨＣＦＣ-141ｂ）</t>
  </si>
  <si>
    <t>1717-00-6</t>
    <phoneticPr fontId="18"/>
  </si>
  <si>
    <t>胎仔減少、骨奇形（ラット）</t>
    <rPh sb="2" eb="4">
      <t>ゲンショウ</t>
    </rPh>
    <rPh sb="5" eb="6">
      <t>ホネ</t>
    </rPh>
    <rPh sb="6" eb="8">
      <t>キケイ</t>
    </rPh>
    <phoneticPr fontId="18"/>
  </si>
  <si>
    <t>神経障害（ヒト）、肝・腎障害（ラット、イヌ）</t>
    <rPh sb="0" eb="2">
      <t>シンケイ</t>
    </rPh>
    <rPh sb="2" eb="4">
      <t>ショウガイ</t>
    </rPh>
    <rPh sb="9" eb="10">
      <t>カン</t>
    </rPh>
    <rPh sb="11" eb="12">
      <t>ジン</t>
    </rPh>
    <rPh sb="12" eb="14">
      <t>ショウガイ</t>
    </rPh>
    <phoneticPr fontId="18"/>
  </si>
  <si>
    <t>刺激、神経・肝・腎障害</t>
    <rPh sb="0" eb="2">
      <t>シゲキ</t>
    </rPh>
    <rPh sb="3" eb="5">
      <t>シンケイ</t>
    </rPh>
    <rPh sb="6" eb="7">
      <t>カン</t>
    </rPh>
    <rPh sb="8" eb="9">
      <t>ジン</t>
    </rPh>
    <rPh sb="9" eb="11">
      <t>ショウガイ</t>
    </rPh>
    <phoneticPr fontId="18"/>
  </si>
  <si>
    <t>区分1 (神経系、血液系、肝臓、腎臓)</t>
  </si>
  <si>
    <t>区分1 (神経系)、区分3 (麻酔作用)</t>
  </si>
  <si>
    <t>LC50：&gt;1.79 mg/L(4h)（ラット）</t>
    <phoneticPr fontId="18"/>
  </si>
  <si>
    <t>LD50：275 mg/kg（ラット）</t>
    <phoneticPr fontId="18"/>
  </si>
  <si>
    <t>677 mg/L（25℃、実測値）</t>
  </si>
  <si>
    <t>2.81</t>
  </si>
  <si>
    <t>9.06</t>
  </si>
  <si>
    <t>160℃（0.4 mmHg）</t>
  </si>
  <si>
    <t>140.5℃</t>
  </si>
  <si>
    <t>C8H6Cl2O3</t>
  </si>
  <si>
    <t>2,4-dichlorophenoxyacetic acid; 2,4-D; 2,4-PA</t>
  </si>
  <si>
    <t>2,4-ジクロロフェノキシ酢酸（別名2,4-Ｄ又は2,4-ＰＡ）</t>
  </si>
  <si>
    <t>94-75-7</t>
    <phoneticPr fontId="18"/>
  </si>
  <si>
    <t>尿素系除草剤</t>
    <phoneticPr fontId="18"/>
  </si>
  <si>
    <t>LC50：＞5.0mg/L（ラット）（粉じん、ミスト）</t>
    <rPh sb="19" eb="20">
      <t>フン</t>
    </rPh>
    <phoneticPr fontId="18"/>
  </si>
  <si>
    <t>LD50＞2,000mg/kg（ラット）</t>
    <phoneticPr fontId="18"/>
  </si>
  <si>
    <t>LD50：1,196mg/kg（ラット）</t>
    <phoneticPr fontId="18"/>
  </si>
  <si>
    <t>溶けない（&lt;0.1g/100mL ）</t>
    <phoneticPr fontId="18"/>
  </si>
  <si>
    <t>0.000015mmHg（24℃）</t>
    <phoneticPr fontId="18"/>
  </si>
  <si>
    <t>1.5(20℃)</t>
    <phoneticPr fontId="18"/>
  </si>
  <si>
    <t>304-366℃</t>
    <phoneticPr fontId="18"/>
  </si>
  <si>
    <t>93-94℃</t>
    <phoneticPr fontId="18"/>
  </si>
  <si>
    <t>C9H10Cl2N2O2</t>
    <phoneticPr fontId="18"/>
  </si>
  <si>
    <t>3-(3,4-dichlorophenyl)-1-methoxy-1-methylurea; linuron</t>
  </si>
  <si>
    <t>3-(3,4-ジクロロフェニル)-1-メトキシ-1-メチル尿素（リニュロン）</t>
    <phoneticPr fontId="18"/>
  </si>
  <si>
    <t>330-55-2</t>
    <phoneticPr fontId="18"/>
  </si>
  <si>
    <t>F1雄不妊（ラット）、流産（ウサギ）</t>
    <rPh sb="2" eb="3">
      <t>オス</t>
    </rPh>
    <rPh sb="3" eb="5">
      <t>フニン</t>
    </rPh>
    <rPh sb="11" eb="13">
      <t>リュウザン</t>
    </rPh>
    <phoneticPr fontId="18"/>
  </si>
  <si>
    <t>肝・腎・副腎障害（マウス、ラット、イヌ）</t>
    <rPh sb="0" eb="1">
      <t>カン</t>
    </rPh>
    <rPh sb="2" eb="3">
      <t>ジン</t>
    </rPh>
    <rPh sb="4" eb="6">
      <t>フクジン</t>
    </rPh>
    <rPh sb="6" eb="8">
      <t>ショウガイ</t>
    </rPh>
    <phoneticPr fontId="18"/>
  </si>
  <si>
    <t>区分2（肝臓、腎臓、副腎）</t>
  </si>
  <si>
    <t>LC50：&gt;29.1 mg/L（ラット）</t>
    <phoneticPr fontId="18"/>
  </si>
  <si>
    <t>LD50：&gt;15,000 mg/kg（ラット）</t>
    <phoneticPr fontId="18"/>
  </si>
  <si>
    <t>1g/L</t>
    <phoneticPr fontId="18"/>
  </si>
  <si>
    <t>1.2E -07 mmHg(20℃)</t>
    <phoneticPr fontId="18"/>
  </si>
  <si>
    <t>1.51</t>
    <phoneticPr fontId="18"/>
  </si>
  <si>
    <t>131℃ (0.05mmHg)</t>
  </si>
  <si>
    <t>C12H9Cl2NO3</t>
    <phoneticPr fontId="18"/>
  </si>
  <si>
    <t>(RS)-3-(3,5-dichlorophenyl)-5-methyl-5-vinyl-1,3-oxazolidine-2,4-dione; vinclozolin</t>
  </si>
  <si>
    <t>(RS)-3-(3,5-ジクロロフェニル)-5-メチル-5-ビニル-1,3-オキサゾリジン-2,4-ジオン（ビンクロゾリン）</t>
    <phoneticPr fontId="18"/>
  </si>
  <si>
    <t>50471-44-8</t>
    <phoneticPr fontId="18"/>
  </si>
  <si>
    <t>腎障害（ラット、マウス）</t>
    <rPh sb="0" eb="3">
      <t>ジンショウガイ</t>
    </rPh>
    <phoneticPr fontId="18"/>
  </si>
  <si>
    <t>区分2 （肝臓、腎臓）</t>
  </si>
  <si>
    <t>LC50：&gt; 5.54 mg/L(4h)（ラット）（粉じん）</t>
    <rPh sb="26" eb="27">
      <t>フン</t>
    </rPh>
    <phoneticPr fontId="18"/>
  </si>
  <si>
    <t>LD50 ＞2000mg/kg （ラット）</t>
    <phoneticPr fontId="18"/>
  </si>
  <si>
    <t>0.18 mg/L (20℃)</t>
    <phoneticPr fontId="18"/>
  </si>
  <si>
    <t>5.150</t>
    <phoneticPr fontId="18"/>
  </si>
  <si>
    <t>332-519℃</t>
    <phoneticPr fontId="18"/>
  </si>
  <si>
    <t>C20H19Cl2NO2</t>
    <phoneticPr fontId="18"/>
  </si>
  <si>
    <t>3-[1-(3,5-dichlorophenyl)-1-methylethyl]-3,4-dihydro-6-methyl-5-phenyl-2H-1,3-oxazin-4-one; oxaziclomefone</t>
  </si>
  <si>
    <t>3-[1-(3,5-ジクロロフェニル)-1-メチルエチル]-3,4-ジヒドロ-6-メチル-5-フェニル-2H-1,3-オキサジン-4-オン（別名オキサジクロメホン）</t>
    <phoneticPr fontId="18"/>
  </si>
  <si>
    <t>NITE、TOXNET、USEPA</t>
    <phoneticPr fontId="18"/>
  </si>
  <si>
    <t>153197-14-9</t>
    <phoneticPr fontId="18"/>
  </si>
  <si>
    <t>流産（ウサギ）、発育不良（ラット）</t>
    <rPh sb="0" eb="2">
      <t>リュウザン</t>
    </rPh>
    <rPh sb="8" eb="10">
      <t>ハツイク</t>
    </rPh>
    <rPh sb="10" eb="12">
      <t>フリョウ</t>
    </rPh>
    <phoneticPr fontId="18"/>
  </si>
  <si>
    <t>肝障害（ラット、マウス）</t>
    <rPh sb="0" eb="1">
      <t>カン</t>
    </rPh>
    <rPh sb="1" eb="3">
      <t>ショウガイ</t>
    </rPh>
    <phoneticPr fontId="18"/>
  </si>
  <si>
    <t>LC50：5 mg/L（ラット）（ミスト）</t>
    <phoneticPr fontId="18"/>
  </si>
  <si>
    <t>LD50： &gt;4000 mg/kg bw（ラット）、 &gt;6000 mg/kg bw（ウサギ）</t>
    <phoneticPr fontId="18"/>
  </si>
  <si>
    <t>LD50：1517 mg/kg bw（ラット）</t>
    <phoneticPr fontId="18"/>
  </si>
  <si>
    <t>100 mg/l (20℃)</t>
    <phoneticPr fontId="18"/>
  </si>
  <si>
    <t>3.72 (pH 6.6) (25℃)</t>
    <phoneticPr fontId="18"/>
  </si>
  <si>
    <t>&lt;3E-006mmHg(20℃)</t>
    <phoneticPr fontId="18"/>
  </si>
  <si>
    <t>1.29 (20℃)</t>
    <phoneticPr fontId="18"/>
  </si>
  <si>
    <t>&gt;250℃ (760mmHｇ)</t>
  </si>
  <si>
    <t>C15H17Cl2N3O2</t>
    <phoneticPr fontId="18"/>
  </si>
  <si>
    <t>mixture of (2RS,4RS)-1-[2-(2,4-dichlorophenyl)-4-propyl-1,3-dioxolan-2-ylmethyl]-1H-1,2,4-triazole and (2RS,4SR)-1-[2-(2,4-dichlorophenyl)-4-propyl-1,3-dioxolan-2-ylmethyl]-1H-1,2,4-triazole; propiconazole</t>
  </si>
  <si>
    <t>プロピコナゾール（（2RS,4RS）-1-［2-（2,4-ジクロロフェニル）-4-プロピル-1,3-ジオキソラン-2-イルメチル］-1H-1,2,4-トリアゾール及び（2RS,4SR）-1-［2-（2,4-ジクロロフェニル）-4-プロピル-1,3-ジオキソラン-2-イルメチル］-1H-1,2,4-トリアゾールの混合物）</t>
    <phoneticPr fontId="18"/>
  </si>
  <si>
    <t>60207-90-1</t>
    <phoneticPr fontId="18"/>
  </si>
  <si>
    <t>LD50：1030mg/kg（雄）、1248mg/kg（雌）（ラット）</t>
    <rPh sb="15" eb="16">
      <t>オス</t>
    </rPh>
    <rPh sb="28" eb="29">
      <t>メス</t>
    </rPh>
    <phoneticPr fontId="18"/>
  </si>
  <si>
    <t>150 mg/L (20℃)</t>
    <phoneticPr fontId="18"/>
  </si>
  <si>
    <t>3.56</t>
    <phoneticPr fontId="18"/>
  </si>
  <si>
    <t>0.00018Pa(20℃)</t>
    <phoneticPr fontId="18"/>
  </si>
  <si>
    <t>1.432 (20℃)</t>
    <phoneticPr fontId="18"/>
  </si>
  <si>
    <t>240℃で分解</t>
    <rPh sb="5" eb="7">
      <t>ブンカイ</t>
    </rPh>
    <phoneticPr fontId="18"/>
  </si>
  <si>
    <t>6℃</t>
    <phoneticPr fontId="18"/>
  </si>
  <si>
    <t>C13H11Cl2F4N3O</t>
    <phoneticPr fontId="18"/>
  </si>
  <si>
    <t>(RS)-2-(2,4-dichlorophenyl)-3-(1H-1,2,4-triazol-1-yl)propyl 1,1,2,2-tetrafluoroethyl ether; tetraconazole</t>
  </si>
  <si>
    <t>(RS)-2-(2,4-ジクロロフェニル)-3-(1H-1,2,4-トリアゾール-1-イル)プロピル-1,1,2,2-テトラフルオロエチル=エーテル（テトラコナゾール）</t>
    <phoneticPr fontId="18"/>
  </si>
  <si>
    <t>112281-77-3</t>
    <phoneticPr fontId="18"/>
  </si>
  <si>
    <t>農薬、エポキシ樹脂硬化促進剤</t>
    <phoneticPr fontId="18"/>
  </si>
  <si>
    <t>血液障害（ラット、イヌ）</t>
    <rPh sb="0" eb="2">
      <t>ケツエキ</t>
    </rPh>
    <rPh sb="2" eb="4">
      <t>ショウガイ</t>
    </rPh>
    <phoneticPr fontId="18"/>
  </si>
  <si>
    <t>区分2(血液)</t>
  </si>
  <si>
    <t>LC50：＞ 5.0mg/L（ラット）（粉じん）</t>
    <rPh sb="20" eb="21">
      <t>フン</t>
    </rPh>
    <phoneticPr fontId="18"/>
  </si>
  <si>
    <t>LD50：＞ 2000mg/kg（ラット）</t>
    <phoneticPr fontId="18"/>
  </si>
  <si>
    <t>LD50：4990mg/kg（ラット）</t>
    <phoneticPr fontId="18"/>
  </si>
  <si>
    <t xml:space="preserve">36.4mg/L(25℃) </t>
    <phoneticPr fontId="18"/>
  </si>
  <si>
    <t>2.84(25℃)、2.85±0.03(25℃)</t>
    <phoneticPr fontId="18"/>
  </si>
  <si>
    <t xml:space="preserve">0.0000115Pa (25℃) </t>
    <phoneticPr fontId="18"/>
  </si>
  <si>
    <t>1.48 (20℃)</t>
    <phoneticPr fontId="18"/>
  </si>
  <si>
    <t>180-190℃で分解</t>
  </si>
  <si>
    <t xml:space="preserve">158.5-159.6 ℃ </t>
    <phoneticPr fontId="18"/>
  </si>
  <si>
    <t>C9H10Cl2N2O</t>
    <phoneticPr fontId="18"/>
  </si>
  <si>
    <t>3-(3,4-dichlorophenyl)-1,1-dimethylurea; diuron; DCMU</t>
  </si>
  <si>
    <t>3-(3,4-ジクロロフェニル)-1,1-ジメチル尿素（ジウロン又はＤＣＭＵ）</t>
    <phoneticPr fontId="18"/>
  </si>
  <si>
    <t>厚労省、富士フィルム</t>
    <rPh sb="0" eb="3">
      <t>コウロウショウ</t>
    </rPh>
    <rPh sb="4" eb="6">
      <t>フジ</t>
    </rPh>
    <phoneticPr fontId="18"/>
  </si>
  <si>
    <t>330-54-1</t>
    <phoneticPr fontId="18"/>
  </si>
  <si>
    <t>農業用、園芸用殺菌剤</t>
    <phoneticPr fontId="18"/>
  </si>
  <si>
    <t>胎仔数減少（ラット）、流産（ウサギ）</t>
    <rPh sb="0" eb="2">
      <t>タイシ</t>
    </rPh>
    <rPh sb="2" eb="3">
      <t>スウ</t>
    </rPh>
    <rPh sb="3" eb="5">
      <t>ゲンショウ</t>
    </rPh>
    <rPh sb="11" eb="13">
      <t>リュウザン</t>
    </rPh>
    <phoneticPr fontId="18"/>
  </si>
  <si>
    <t>血液・肝障害（ラット、マウス）</t>
    <rPh sb="0" eb="2">
      <t>ケツエキ</t>
    </rPh>
    <rPh sb="3" eb="4">
      <t>カン</t>
    </rPh>
    <rPh sb="4" eb="6">
      <t>ショウガイ</t>
    </rPh>
    <phoneticPr fontId="18"/>
  </si>
  <si>
    <t>区分2（造血系）</t>
  </si>
  <si>
    <t>LC50： &gt; 3.29 mg/L/4h （ラット）（粉じん）</t>
    <rPh sb="27" eb="28">
      <t>フン</t>
    </rPh>
    <phoneticPr fontId="18"/>
  </si>
  <si>
    <t>LD50： &gt; 2000 mg/kg（ラット）</t>
    <phoneticPr fontId="18"/>
  </si>
  <si>
    <t>LD50： &gt; 2000mg/kg（ラット）</t>
    <phoneticPr fontId="18"/>
  </si>
  <si>
    <t>13mg/L (20℃)</t>
    <phoneticPr fontId="18"/>
  </si>
  <si>
    <t>3 (25℃)</t>
    <phoneticPr fontId="18"/>
  </si>
  <si>
    <t>3.75E-009 mmHg(25℃)</t>
    <phoneticPr fontId="18"/>
  </si>
  <si>
    <t>1.431～1.433g/cm3 (20℃)</t>
    <phoneticPr fontId="18"/>
  </si>
  <si>
    <t>1.00 (20℃)</t>
    <phoneticPr fontId="18"/>
  </si>
  <si>
    <t>324-545℃</t>
    <phoneticPr fontId="18"/>
  </si>
  <si>
    <t>134℃</t>
    <phoneticPr fontId="18"/>
  </si>
  <si>
    <t>C13H13Cl2N3O3</t>
    <phoneticPr fontId="18"/>
  </si>
  <si>
    <t>3-(3,5-dichlorophenyl)-N-isopropyl-2,4-dioxoimidazolidine-1-carboxamide; iprodione</t>
  </si>
  <si>
    <t>イプロジオン(3-(3.5-ジクロロフェニル)-N-イソプロピル-2,4-ジオキソイミダゾリジン-1-カルボキサミド)</t>
    <phoneticPr fontId="18"/>
  </si>
  <si>
    <t>36734-19-7</t>
    <phoneticPr fontId="18"/>
  </si>
  <si>
    <t>&lt;0.01（2002）</t>
    <phoneticPr fontId="18"/>
  </si>
  <si>
    <t>0.011（1994）</t>
    <phoneticPr fontId="18"/>
  </si>
  <si>
    <t>&lt; 0.0025（全国2003）</t>
    <phoneticPr fontId="18"/>
  </si>
  <si>
    <t>&lt; 0.05（全国2003）</t>
    <phoneticPr fontId="18"/>
  </si>
  <si>
    <t>&lt; 0.01（全国2002）</t>
    <phoneticPr fontId="18"/>
  </si>
  <si>
    <t>&lt; 0.011（全国1994）</t>
    <phoneticPr fontId="18"/>
  </si>
  <si>
    <t>染料、有機顔料</t>
    <phoneticPr fontId="18"/>
  </si>
  <si>
    <t>18～57（試験生物：コイ、試験期間：6 週間、試験濃度：50 μg/L）、30～103（試験生物：コイ、試験期間：6 週間、試験濃度：5 μg/L）</t>
    <phoneticPr fontId="18"/>
  </si>
  <si>
    <t>BOD 4%、HPLC 1%（試験期間：4 週間、被験物質濃度：100 mg/L、活性汚泥濃度：30 mg/L）</t>
    <phoneticPr fontId="18"/>
  </si>
  <si>
    <t>OH ラジカルとの反応で半減期：110 日～1,100 日</t>
    <phoneticPr fontId="18"/>
  </si>
  <si>
    <t>腎・神経障害（ラット）</t>
    <rPh sb="0" eb="1">
      <t>ジン</t>
    </rPh>
    <rPh sb="2" eb="4">
      <t>シンケイ</t>
    </rPh>
    <rPh sb="4" eb="6">
      <t>ショウガイ</t>
    </rPh>
    <phoneticPr fontId="18"/>
  </si>
  <si>
    <t>区分1（血液系）、区分2（神経系、肝臓、腎臓）</t>
  </si>
  <si>
    <t>区分1（血液系）、区分3（麻酔作用）</t>
  </si>
  <si>
    <t>LD50：＞2000 mg/kg（ラット）</t>
    <phoneticPr fontId="18"/>
  </si>
  <si>
    <t>LD50：800 mg/kg（モルモット）</t>
    <phoneticPr fontId="18"/>
  </si>
  <si>
    <t>95 mg/L (25℃)、92.2 mg/L (20℃)、83 mg/L (20℃)</t>
    <phoneticPr fontId="18"/>
  </si>
  <si>
    <t>安定（25℃、pH=4,7,9）</t>
  </si>
  <si>
    <t>2.93 (25℃)</t>
  </si>
  <si>
    <t>7.85</t>
  </si>
  <si>
    <t>1.669(22℃)</t>
    <phoneticPr fontId="18"/>
  </si>
  <si>
    <t>267℃(760 mmHg)</t>
  </si>
  <si>
    <t>56℃、52.8℃</t>
    <phoneticPr fontId="18"/>
  </si>
  <si>
    <t>C6H3Cl2NO2</t>
  </si>
  <si>
    <t>1,4-dichloro-2-nitrobenzene</t>
  </si>
  <si>
    <t>1,4-ジクロロ-2-ニトロベンゼン</t>
  </si>
  <si>
    <t>89-61-2</t>
    <phoneticPr fontId="18"/>
  </si>
  <si>
    <t>医薬・農薬・染料・顔料中間体</t>
    <phoneticPr fontId="18"/>
  </si>
  <si>
    <t>血液障害（ヒト）、腎・血液障害（ラット）</t>
    <rPh sb="0" eb="2">
      <t>ケツエキ</t>
    </rPh>
    <rPh sb="2" eb="4">
      <t>ショウガイ</t>
    </rPh>
    <rPh sb="9" eb="10">
      <t>ジン</t>
    </rPh>
    <rPh sb="11" eb="13">
      <t>ケツエキ</t>
    </rPh>
    <rPh sb="13" eb="15">
      <t>ショウガイ</t>
    </rPh>
    <phoneticPr fontId="18"/>
  </si>
  <si>
    <t>区分1（血液系、肝臓、腎臓）、区分2（脾臓）</t>
  </si>
  <si>
    <t>LD50：953 mg/kg（ラット）</t>
    <phoneticPr fontId="18"/>
  </si>
  <si>
    <t>255.5℃</t>
  </si>
  <si>
    <t>43℃</t>
  </si>
  <si>
    <t>1,2-dichloro-4-nitrobenzene</t>
  </si>
  <si>
    <t>1.2-ジクロロ-4-ニトロベンゼン</t>
    <phoneticPr fontId="18"/>
  </si>
  <si>
    <t>99-54-7</t>
    <phoneticPr fontId="18"/>
  </si>
  <si>
    <t>医薬・農薬中間体</t>
    <phoneticPr fontId="18"/>
  </si>
  <si>
    <t>妊孕性低下、精子異常（ラット）</t>
    <rPh sb="3" eb="5">
      <t>テイカ</t>
    </rPh>
    <rPh sb="6" eb="8">
      <t>セイシ</t>
    </rPh>
    <rPh sb="8" eb="10">
      <t>イジョウ</t>
    </rPh>
    <phoneticPr fontId="18"/>
  </si>
  <si>
    <t>LD50：2,400 mg/kg（ラット）</t>
    <phoneticPr fontId="18"/>
  </si>
  <si>
    <t>16.2 mg/L（25℃、推定値）</t>
  </si>
  <si>
    <t>4.24</t>
  </si>
  <si>
    <t>6.59</t>
  </si>
  <si>
    <t>201℃</t>
  </si>
  <si>
    <t>－13.5℃</t>
  </si>
  <si>
    <t>C7H6Cl2</t>
  </si>
  <si>
    <t>2,4-dichlorotoluene</t>
  </si>
  <si>
    <t>2,4-ジクロロトルエン</t>
    <phoneticPr fontId="18"/>
  </si>
  <si>
    <t>95-73-8</t>
    <phoneticPr fontId="18"/>
  </si>
  <si>
    <t>エアゾール用噴射剤、発泡剤、遠心式冷凍機用冷媒</t>
    <phoneticPr fontId="18"/>
  </si>
  <si>
    <t>3.4（ラット）</t>
    <phoneticPr fontId="18"/>
  </si>
  <si>
    <t>内分泌異常（ラット）</t>
    <rPh sb="0" eb="3">
      <t>ナイブンピツ</t>
    </rPh>
    <rPh sb="3" eb="5">
      <t>イジョウ</t>
    </rPh>
    <phoneticPr fontId="18"/>
  </si>
  <si>
    <t>肝障害（ヒト、ラット）</t>
    <rPh sb="0" eb="1">
      <t>カン</t>
    </rPh>
    <rPh sb="1" eb="3">
      <t>ショウガイ</t>
    </rPh>
    <phoneticPr fontId="18"/>
  </si>
  <si>
    <t>神経・心障害</t>
    <rPh sb="0" eb="2">
      <t>シンケイ</t>
    </rPh>
    <rPh sb="3" eb="4">
      <t>シン</t>
    </rPh>
    <rPh sb="4" eb="6">
      <t>ショウガイ</t>
    </rPh>
    <phoneticPr fontId="18"/>
  </si>
  <si>
    <t>区分1（肝）</t>
  </si>
  <si>
    <t>区分1（中枢神経、肝）、区分2（心臓）</t>
  </si>
  <si>
    <t>LC50：225,700 mg/m3 (4h)（ラット）</t>
    <phoneticPr fontId="18"/>
  </si>
  <si>
    <t>LD50：9000mg/kg （ラット）</t>
    <phoneticPr fontId="18"/>
  </si>
  <si>
    <t>2.17</t>
  </si>
  <si>
    <t>6.25（25℃）</t>
    <phoneticPr fontId="18"/>
  </si>
  <si>
    <t>27.82℃</t>
  </si>
  <si>
    <t>－107℃</t>
  </si>
  <si>
    <t>C2HCl2F3</t>
  </si>
  <si>
    <t>2,2-dichloro-1,1,1-trifluoroethane; HCFC-123</t>
  </si>
  <si>
    <t>2,2-ジクロロ-1,1,1-トリフルオロエタン（別名ＨＣＦＣ-123）</t>
  </si>
  <si>
    <t>306-83-2</t>
    <phoneticPr fontId="18"/>
  </si>
  <si>
    <t>小型冷凍機用冷媒、エアゾール用噴射剤、消火剤、絶縁性流体、溶剤、半導体エッチングガス</t>
    <phoneticPr fontId="18"/>
  </si>
  <si>
    <t>区分外（血液、肺、肝臓）</t>
  </si>
  <si>
    <t>区分外（心臓血管系）</t>
  </si>
  <si>
    <t>分類対象外（ミスト）</t>
  </si>
  <si>
    <t>LC50：700000ppm/30M（ラット）（ガス）</t>
    <phoneticPr fontId="18"/>
  </si>
  <si>
    <t>非常に微量（0.013wt.％）、130 mg/L 25℃</t>
    <phoneticPr fontId="18"/>
  </si>
  <si>
    <t xml:space="preserve">268kPa（25℃） </t>
    <phoneticPr fontId="18"/>
  </si>
  <si>
    <t xml:space="preserve"> 1.473kg/L（液体、20℃） </t>
    <phoneticPr fontId="18"/>
  </si>
  <si>
    <t xml:space="preserve">4.1℃ </t>
  </si>
  <si>
    <t>C2Cl2F4</t>
    <phoneticPr fontId="18"/>
  </si>
  <si>
    <t>dichlorotetrafluoroethane; CFC-114</t>
  </si>
  <si>
    <t>ジクロロテトラフルオロエタン（ＣＦＣ-114）</t>
    <phoneticPr fontId="18"/>
  </si>
  <si>
    <t>76-14-2</t>
    <phoneticPr fontId="18"/>
  </si>
  <si>
    <t>&lt;5((2003～2004)</t>
    <phoneticPr fontId="18"/>
  </si>
  <si>
    <t>&lt; 0.001（東京1996）</t>
    <rPh sb="8" eb="10">
      <t>トウキョウ</t>
    </rPh>
    <phoneticPr fontId="18"/>
  </si>
  <si>
    <t>&lt; 0.8（全国2003～2004）</t>
    <phoneticPr fontId="18"/>
  </si>
  <si>
    <t>&lt; 5（全国2003～2004）</t>
    <rPh sb="4" eb="6">
      <t>ゼンコク</t>
    </rPh>
    <phoneticPr fontId="18"/>
  </si>
  <si>
    <t>OH ラジカルとの反応で半減期：0.4～4.4 日、オゾンとの反応で半減期：89～530 日、光分解で半減期は約180 時間、加水分解で速度定数は4.3×10-3/M・hr(酸性)、&lt;1.5×10-5/M・hr(中性)、7.4×10-2/M・hr(アルカリ性)</t>
    <phoneticPr fontId="18"/>
  </si>
  <si>
    <t>土壌中において生物的、及び非生物的に分解</t>
    <phoneticPr fontId="18"/>
  </si>
  <si>
    <t>LC50：＞2.1mg/L（ラット）</t>
    <phoneticPr fontId="18"/>
  </si>
  <si>
    <t>LD50：＞3,160mg/kg（ラット）</t>
    <phoneticPr fontId="18"/>
  </si>
  <si>
    <t>15 mg/L (25℃)</t>
  </si>
  <si>
    <t>3.43±0.10、3.05-3.27</t>
    <phoneticPr fontId="18"/>
  </si>
  <si>
    <t>10.47(気体、25℃)</t>
    <phoneticPr fontId="18"/>
  </si>
  <si>
    <t>321℃</t>
  </si>
  <si>
    <t>155℃、155～156℃</t>
    <phoneticPr fontId="18"/>
  </si>
  <si>
    <t>C12H11Cl2NO</t>
  </si>
  <si>
    <t>3,5-dichloro-N-(1,1-dimethyl-2-propynyl)benzamide; propyzamide</t>
  </si>
  <si>
    <t>プロピザミド（3,5-ジクロロ-N-(1,1-ジメチル-2-プロピニル)ベンズアミド）</t>
    <phoneticPr fontId="18"/>
  </si>
  <si>
    <t>5巻（追）</t>
    <rPh sb="1" eb="2">
      <t>カン</t>
    </rPh>
    <rPh sb="3" eb="4">
      <t>ツイ</t>
    </rPh>
    <phoneticPr fontId="18"/>
  </si>
  <si>
    <t>23950-58-5</t>
    <phoneticPr fontId="18"/>
  </si>
  <si>
    <t>冷凍機用冷媒、エアゾール噴射剤、ウレタン、ポリエチレン、ポリスチレン等のフォームの発泡剤。気密検査のトレーサー、半導体ドライエッチング</t>
    <phoneticPr fontId="18"/>
  </si>
  <si>
    <t>9.8（モルモット）</t>
    <phoneticPr fontId="18"/>
  </si>
  <si>
    <t>肝障害（モルモット）、なし（ラット、ウサギ、イヌ、サル）</t>
    <rPh sb="0" eb="1">
      <t>カン</t>
    </rPh>
    <rPh sb="1" eb="3">
      <t>ショウガイ</t>
    </rPh>
    <phoneticPr fontId="18"/>
  </si>
  <si>
    <t>粘膜刺激、神経・心障害</t>
    <rPh sb="0" eb="2">
      <t>ネンマク</t>
    </rPh>
    <rPh sb="2" eb="4">
      <t>シゲキ</t>
    </rPh>
    <rPh sb="5" eb="7">
      <t>シンケイ</t>
    </rPh>
    <rPh sb="8" eb="9">
      <t>シン</t>
    </rPh>
    <rPh sb="9" eb="11">
      <t>ショウガイ</t>
    </rPh>
    <phoneticPr fontId="18"/>
  </si>
  <si>
    <t>LC50：3,168,000 mg/m3 (2hr)（マウス）</t>
    <phoneticPr fontId="18"/>
  </si>
  <si>
    <t>LD50：&gt; 1,000 mg/kg（ラット）</t>
    <phoneticPr fontId="18"/>
  </si>
  <si>
    <t>2.16</t>
  </si>
  <si>
    <t>4.95</t>
    <phoneticPr fontId="18"/>
  </si>
  <si>
    <t>－29.8℃</t>
  </si>
  <si>
    <t>－158℃</t>
  </si>
  <si>
    <t>CCl2F2</t>
  </si>
  <si>
    <t>dichlorodifluoromethane; CFC-12</t>
  </si>
  <si>
    <t>ジクロロジフルオロメタン（別名ＣＦＣ-12）</t>
    <phoneticPr fontId="18"/>
  </si>
  <si>
    <t>75-71-8</t>
    <phoneticPr fontId="18"/>
  </si>
  <si>
    <t>0.000015(2007)</t>
    <phoneticPr fontId="18"/>
  </si>
  <si>
    <t>0.03(2001)</t>
    <phoneticPr fontId="18"/>
  </si>
  <si>
    <t>0.0083（全国2005）</t>
    <phoneticPr fontId="18"/>
  </si>
  <si>
    <t>0.029（大阪府、和歌山県、2005）</t>
    <phoneticPr fontId="18"/>
  </si>
  <si>
    <t>&lt; 0.03（全国2005）</t>
    <phoneticPr fontId="18"/>
  </si>
  <si>
    <t>&lt; 0.03（全国2001）</t>
    <phoneticPr fontId="18"/>
  </si>
  <si>
    <t>&lt;0.000015（全国2007）</t>
    <phoneticPr fontId="18"/>
  </si>
  <si>
    <t>防水材、床材、全天候型舗装材</t>
    <phoneticPr fontId="18"/>
  </si>
  <si>
    <t>130～398(試験生物：コイ、試験期間：8 週間、試験濃度：50 μg/L)、114～232(試験生物：コイ、試験期間：8 週間、試験濃度：5 μg/L)</t>
    <phoneticPr fontId="18"/>
  </si>
  <si>
    <t>BOD 0%、HPLC 1%(試験期間：4 週間、被験物質濃度：100 mg/L、活性汚泥濃度：30 mg/L）</t>
    <phoneticPr fontId="18"/>
  </si>
  <si>
    <t>OH ラジカルとの反応で半減期：0.83～8.3 時間</t>
    <phoneticPr fontId="18"/>
  </si>
  <si>
    <t>肝障害（ラット、イヌ）、軽微（ヒト）</t>
    <rPh sb="0" eb="1">
      <t>カン</t>
    </rPh>
    <rPh sb="1" eb="3">
      <t>ショウガイ</t>
    </rPh>
    <rPh sb="12" eb="14">
      <t>ケイビ</t>
    </rPh>
    <phoneticPr fontId="18"/>
  </si>
  <si>
    <t>区分2（血液、肝臓）</t>
  </si>
  <si>
    <t>LD50：&gt;5000 mg/kg（ウサギ）</t>
    <phoneticPr fontId="18"/>
  </si>
  <si>
    <t>LD50：400 mg/kg（モルモット）</t>
    <phoneticPr fontId="18"/>
  </si>
  <si>
    <t>13.9 mg/L(24℃)</t>
  </si>
  <si>
    <t>半減期：&gt;800 年(25℃、pH=7)</t>
    <phoneticPr fontId="18"/>
  </si>
  <si>
    <t>3.91</t>
  </si>
  <si>
    <t>10.93</t>
    <phoneticPr fontId="18"/>
  </si>
  <si>
    <t>1.44</t>
  </si>
  <si>
    <t>378.9℃</t>
  </si>
  <si>
    <t>110℃、99～107℃</t>
    <phoneticPr fontId="18"/>
  </si>
  <si>
    <t>C13H12Cl2N2</t>
    <phoneticPr fontId="18"/>
  </si>
  <si>
    <t>3,3'-dichloro-4,4'-diaminodiphenylmethane</t>
  </si>
  <si>
    <t>3,3'-ジクロロ-4,4'-ジアミノジフェニルメタン</t>
  </si>
  <si>
    <t>101-14-4</t>
    <phoneticPr fontId="18"/>
  </si>
  <si>
    <t>8(2002-2003)</t>
    <phoneticPr fontId="18"/>
  </si>
  <si>
    <t>&lt; 0.0002（全国1987）</t>
    <rPh sb="9" eb="11">
      <t>ゼンコク</t>
    </rPh>
    <phoneticPr fontId="18"/>
  </si>
  <si>
    <t>&lt; 4（全国2003～2004）</t>
    <phoneticPr fontId="18"/>
  </si>
  <si>
    <t>&lt; 40（全国2003～2004）</t>
    <rPh sb="5" eb="7">
      <t>ゼンコク</t>
    </rPh>
    <phoneticPr fontId="18"/>
  </si>
  <si>
    <t>他の塩素系溶剤の合成原料、染料・香料・樹脂等の低温抽出溶剤(シス体及びトランス体)</t>
    <phoneticPr fontId="18"/>
  </si>
  <si>
    <t>蓄積性がない</t>
  </si>
  <si>
    <t>BOD 0%（試験期間：4 週間、被験物質濃度：2.62 及び6.43mg/L、活性汚泥濃度（都市下水処理場返送）：1 滴/L）(Closed Bottle 法)</t>
    <phoneticPr fontId="18"/>
  </si>
  <si>
    <t>H ラジカルとの反応で半減期：2.7～27 時間、半減期：2.5～25 時間、オゾンとの反応で半減期：43～259 日、硝酸ラジカルとの反応で半減期：241 日</t>
    <phoneticPr fontId="18"/>
  </si>
  <si>
    <t>16 週間後にコントロールの2%以下に減少</t>
  </si>
  <si>
    <t>区分3 （麻酔作用）</t>
  </si>
  <si>
    <t>LC50：13,700 ppm(4h)（ラット）（蒸気）</t>
    <rPh sb="25" eb="27">
      <t>ジョウキ</t>
    </rPh>
    <phoneticPr fontId="18"/>
  </si>
  <si>
    <t>1.83、1.86</t>
    <phoneticPr fontId="18"/>
  </si>
  <si>
    <t>3.96(気体、25℃)</t>
    <phoneticPr fontId="18"/>
  </si>
  <si>
    <t>201mmHg(25℃、外挿値)、200mmHg(25℃)</t>
    <phoneticPr fontId="18"/>
  </si>
  <si>
    <t>1.2837(20℃)</t>
    <phoneticPr fontId="18"/>
  </si>
  <si>
    <t>60.1℃(760 mmHg)、60.2℃、60℃</t>
  </si>
  <si>
    <t>-80℃、-80.1℃、-81℃</t>
    <phoneticPr fontId="18"/>
  </si>
  <si>
    <t>C2H2Cl2</t>
  </si>
  <si>
    <t>cis-1,2-dichloroethylene</t>
  </si>
  <si>
    <t>cis-1,2-ジクロロエチレン</t>
  </si>
  <si>
    <t>156-59-2</t>
    <phoneticPr fontId="18"/>
  </si>
  <si>
    <t>1.7(2013)</t>
    <phoneticPr fontId="18"/>
  </si>
  <si>
    <t>&lt;0.008（高知県 2012）</t>
    <phoneticPr fontId="18"/>
  </si>
  <si>
    <t>&lt;10（全国 2013）</t>
    <phoneticPr fontId="18"/>
  </si>
  <si>
    <t>10（全国 2013）</t>
    <phoneticPr fontId="18"/>
  </si>
  <si>
    <t>20（全国 2013）</t>
    <phoneticPr fontId="18"/>
  </si>
  <si>
    <t>10（全国 2012）</t>
    <phoneticPr fontId="18"/>
  </si>
  <si>
    <t>&lt;0.0005（全国 1999）</t>
    <phoneticPr fontId="18"/>
  </si>
  <si>
    <t>&lt;0.05（宮城県 1998）</t>
    <phoneticPr fontId="18"/>
  </si>
  <si>
    <t>1.7（全国 2013）</t>
    <phoneticPr fontId="18"/>
  </si>
  <si>
    <t>塩化ビニリデン樹脂の原料、食品・医薬品包装用プラスチックフィルムのコーティング材の原料</t>
    <phoneticPr fontId="18"/>
  </si>
  <si>
    <t>2.5～6.4 (試験期間：6 週間、試験濃度：0.5 mg/L) 、&lt;13 (試験期間：6 週間、試験濃度：0.05 mg/L)</t>
    <phoneticPr fontId="18"/>
  </si>
  <si>
    <t>0 % (試験期間：4 週間、被験物質：9.7 mg/L、活性汚泥：1 滴/L)</t>
    <phoneticPr fontId="18"/>
  </si>
  <si>
    <t>OH ラジカルとの反応で半減期は5.8～58 時間と計算、オゾンとの反応で半減期2.0 年～12 年、硝酸ラジカルとの反応で半減期は28日</t>
    <phoneticPr fontId="18"/>
  </si>
  <si>
    <t>脱塩素化されて塩化ビニルに変換。メタン還元条件下では、108 日間で完全に塩化ビニルに変換</t>
    <phoneticPr fontId="18"/>
  </si>
  <si>
    <t>0.44（マウス）</t>
    <phoneticPr fontId="18"/>
  </si>
  <si>
    <t>肝障害（ラット、イヌ、サル）</t>
    <rPh sb="0" eb="1">
      <t>カン</t>
    </rPh>
    <rPh sb="1" eb="3">
      <t>ショウガイ</t>
    </rPh>
    <phoneticPr fontId="18"/>
  </si>
  <si>
    <t>粘膜刺激、皮膚炎、神経・胃腸障害</t>
    <rPh sb="0" eb="2">
      <t>ネンマク</t>
    </rPh>
    <rPh sb="2" eb="4">
      <t>シゲキ</t>
    </rPh>
    <rPh sb="5" eb="7">
      <t>ヒフ</t>
    </rPh>
    <rPh sb="7" eb="8">
      <t>エン</t>
    </rPh>
    <rPh sb="9" eb="11">
      <t>シンケイ</t>
    </rPh>
    <rPh sb="12" eb="14">
      <t>イチョウ</t>
    </rPh>
    <rPh sb="14" eb="16">
      <t>ショウガイ</t>
    </rPh>
    <phoneticPr fontId="18"/>
  </si>
  <si>
    <t>区分1 (血液、呼吸器、肝臓、腎臓、生殖器 (男性))</t>
  </si>
  <si>
    <t>区分1 (神経系、呼吸器、肝臓、腎臓)、区分3 (麻酔作用)</t>
  </si>
  <si>
    <t>LC50：6,350 ppm(4h)（ラット）</t>
    <phoneticPr fontId="18"/>
  </si>
  <si>
    <t>LD50：200 mg/kg（ラット）</t>
    <phoneticPr fontId="18"/>
  </si>
  <si>
    <t>600mmHg</t>
    <phoneticPr fontId="18"/>
  </si>
  <si>
    <t>1.213(20℃)</t>
    <phoneticPr fontId="18"/>
  </si>
  <si>
    <t>31.6℃(760 mmHg)、31.7℃(760 mmHg)、31.56℃(760 mmHg)</t>
  </si>
  <si>
    <t>-122.5℃ 2) , 3) 、-122.56℃ 4)</t>
    <phoneticPr fontId="18"/>
  </si>
  <si>
    <t>1,1-dichloroethylene; vinylydene dichloride</t>
  </si>
  <si>
    <t>1,1-ジクロロエチレン（塩化ビニリデン）</t>
    <phoneticPr fontId="18"/>
  </si>
  <si>
    <t>75-35-4</t>
    <phoneticPr fontId="18"/>
  </si>
  <si>
    <t>合成原料（塩ビモノマー、エチレンジアミン、ポリアミノ酸樹脂、イオン交換樹脂）、洗浄剤（フィルム）、溶媒（有機合成反応、ビタミン抽出）、殺虫剤、薫蒸剤</t>
    <phoneticPr fontId="18"/>
  </si>
  <si>
    <t>2（ブルーギル）</t>
    <phoneticPr fontId="18"/>
  </si>
  <si>
    <t>OH ラジカルとの反応で半減期63 日、日光による分解の寄与が示唆される</t>
    <phoneticPr fontId="18"/>
  </si>
  <si>
    <t>区分1 （神経系、肝臓、心血管系、甲状腺）、区分2 （血液系、腎臓）</t>
  </si>
  <si>
    <t>区分1 （中枢神経系、呼吸器、心血管系、血液系、肝臓、腎臓、消化管）、区分3 （麻酔作用）</t>
  </si>
  <si>
    <t>TCLo 4,000ppm（ヒト）</t>
    <phoneticPr fontId="18"/>
  </si>
  <si>
    <t>LD50：4,890 mg/kg（ウサギ）</t>
    <phoneticPr fontId="18"/>
  </si>
  <si>
    <t>LD50：850 mg/kg（ラット）</t>
    <phoneticPr fontId="18"/>
  </si>
  <si>
    <t>8.60 g/L（25℃）</t>
    <phoneticPr fontId="18"/>
  </si>
  <si>
    <t>78.9mmHg</t>
    <phoneticPr fontId="18"/>
  </si>
  <si>
    <t>1.2351（20 ℃）</t>
    <phoneticPr fontId="18"/>
  </si>
  <si>
    <t xml:space="preserve"> -35.3℃</t>
    <phoneticPr fontId="18"/>
  </si>
  <si>
    <t>C2H4Cl2</t>
    <phoneticPr fontId="18"/>
  </si>
  <si>
    <t>1,2-dichloroethane</t>
  </si>
  <si>
    <t>1,2-ジクロロエタン</t>
  </si>
  <si>
    <t>107-06-2</t>
    <phoneticPr fontId="18"/>
  </si>
  <si>
    <t>0.68(2006)</t>
    <phoneticPr fontId="18"/>
  </si>
  <si>
    <t>0.1(2006)</t>
    <phoneticPr fontId="18"/>
  </si>
  <si>
    <t>0.031（川崎市 1999）</t>
    <phoneticPr fontId="18"/>
  </si>
  <si>
    <t>&lt;0.0095（川崎市 1999）</t>
    <phoneticPr fontId="18"/>
  </si>
  <si>
    <t>&lt;0.1（全国 2006）</t>
    <phoneticPr fontId="18"/>
  </si>
  <si>
    <t>0.68（全国 2006）</t>
    <phoneticPr fontId="18"/>
  </si>
  <si>
    <t>染料、顔料、農薬原料</t>
    <phoneticPr fontId="18"/>
  </si>
  <si>
    <t>10,000、110 ～250</t>
    <phoneticPr fontId="18"/>
  </si>
  <si>
    <t>7.1～14.4（試験生物：コイ、試験期間：6 週間、試験濃度：0.2 mg/L）、(4.1) ～(13.4)（試験生物：コイ、試験期間：6 週間、試験濃度：0.02 mg/L）</t>
    <phoneticPr fontId="18"/>
  </si>
  <si>
    <t>BOD 0%、TOC 3.0%、GC 1.4%（試験期間：2 週間、被験物質濃度：100 mg/L、活性汚泥濃度：30 mg/L）</t>
    <phoneticPr fontId="18"/>
  </si>
  <si>
    <t>OH ラジカルとの反応で半減期：2.9～29 時間</t>
    <phoneticPr fontId="18"/>
  </si>
  <si>
    <t>0.018（ラット）</t>
    <phoneticPr fontId="18"/>
  </si>
  <si>
    <t>低い（ラット）</t>
    <rPh sb="0" eb="1">
      <t>ヒク</t>
    </rPh>
    <phoneticPr fontId="18"/>
  </si>
  <si>
    <t>LC50：3.3 mg/L(4h)（ラット）（ミスト）</t>
    <phoneticPr fontId="18"/>
  </si>
  <si>
    <t>LD50：300mg/kg（ウサギ）</t>
    <phoneticPr fontId="18"/>
  </si>
  <si>
    <t>LD50：675mg/kg（ウサギ）</t>
    <phoneticPr fontId="18"/>
  </si>
  <si>
    <t>92.0mg/L (20℃)、580mg/L (20℃)</t>
    <phoneticPr fontId="18"/>
  </si>
  <si>
    <t>2.69、2.7</t>
    <phoneticPr fontId="18"/>
  </si>
  <si>
    <t>1.36(20℃)</t>
    <phoneticPr fontId="18"/>
  </si>
  <si>
    <t>273.0℃ (760mmHg)、272℃ (760mmHg)、272℃</t>
  </si>
  <si>
    <t>72.0℃、71～72℃、71℃</t>
    <phoneticPr fontId="18"/>
  </si>
  <si>
    <t>C6H5Cl2N</t>
  </si>
  <si>
    <t>dichloroaniline</t>
  </si>
  <si>
    <t>3,4-ジクロロアニリン</t>
    <phoneticPr fontId="18"/>
  </si>
  <si>
    <t>95-76-1</t>
    <phoneticPr fontId="18"/>
  </si>
  <si>
    <t>0.027（ラット）</t>
    <phoneticPr fontId="18"/>
  </si>
  <si>
    <t>1.5（ラット）</t>
    <phoneticPr fontId="18"/>
  </si>
  <si>
    <t>骨形成異常（ウサギ）</t>
    <rPh sb="0" eb="1">
      <t>コツ</t>
    </rPh>
    <rPh sb="1" eb="3">
      <t>ケイセイ</t>
    </rPh>
    <rPh sb="3" eb="5">
      <t>イジョウ</t>
    </rPh>
    <phoneticPr fontId="18"/>
  </si>
  <si>
    <t>LD50：&gt;5,010 mg/kg（ウサギ）</t>
    <phoneticPr fontId="18"/>
  </si>
  <si>
    <t>LD50：&gt; 2,600 mg/kg</t>
    <phoneticPr fontId="18"/>
  </si>
  <si>
    <t>3.66</t>
  </si>
  <si>
    <t>10.69（25℃）</t>
    <phoneticPr fontId="18"/>
  </si>
  <si>
    <t>196℃</t>
  </si>
  <si>
    <t>92.6℃</t>
    <phoneticPr fontId="18"/>
  </si>
  <si>
    <t>C14H15NO2S</t>
  </si>
  <si>
    <t>N-(cyclohexylthio)phthalimide</t>
  </si>
  <si>
    <t>N-（シクロヘキシルチオ）フタルイミド</t>
  </si>
  <si>
    <t>17796-82-6</t>
    <phoneticPr fontId="18"/>
  </si>
  <si>
    <t>0.1(2003)</t>
    <phoneticPr fontId="18"/>
  </si>
  <si>
    <t>0.22(2002)</t>
    <phoneticPr fontId="18"/>
  </si>
  <si>
    <t>&lt;0.08（全国1983）</t>
    <phoneticPr fontId="18"/>
  </si>
  <si>
    <t>0.035（全国1983）</t>
    <phoneticPr fontId="18"/>
  </si>
  <si>
    <t>0.22（全国2002）</t>
    <phoneticPr fontId="18"/>
  </si>
  <si>
    <t>0.1（全国2003）</t>
    <phoneticPr fontId="18"/>
  </si>
  <si>
    <t>中間物、有機化学製品用（洗剤等）、添加剤、ゴム用薬品、清缶剤、染色助剤、染料および顔料、界面活性剤、殺虫剤、酸素吸収剤、防錆剤、不凍液</t>
    <phoneticPr fontId="18"/>
  </si>
  <si>
    <t>BOD 62％、TOC 95％、GC 100％（試験期間：2 週間、被験物質濃度：100mg/L、活性汚泥濃度：30mg/L）</t>
    <phoneticPr fontId="18"/>
  </si>
  <si>
    <t>OH ラジカルとの反応で半減期：1.2～12 時間</t>
    <phoneticPr fontId="18"/>
  </si>
  <si>
    <t>区分1（神経系、心血管系）、区分3（気道刺激性）</t>
  </si>
  <si>
    <t>LC50：1225～1470 ppm(4h)（ラット）（蒸気）</t>
    <rPh sb="28" eb="30">
      <t>ジョウキ</t>
    </rPh>
    <phoneticPr fontId="18"/>
  </si>
  <si>
    <t>LD50：277 mg/kg（ウサギ）</t>
    <phoneticPr fontId="18"/>
  </si>
  <si>
    <t>LD50：11 mg/kg（ラット）、LD50：224 mg/kg（マウス）</t>
    <phoneticPr fontId="18"/>
  </si>
  <si>
    <t>混和、1.00E+06 mg/L 20℃</t>
    <rPh sb="0" eb="2">
      <t>コンワ</t>
    </rPh>
    <phoneticPr fontId="18"/>
  </si>
  <si>
    <t>10.63(23℃)</t>
  </si>
  <si>
    <t>4.05</t>
  </si>
  <si>
    <t>0.8191(20℃)</t>
  </si>
  <si>
    <t>134℃</t>
  </si>
  <si>
    <t>-17.7℃</t>
    <phoneticPr fontId="18"/>
  </si>
  <si>
    <t>C6H13N</t>
  </si>
  <si>
    <t>cyclohexylamine</t>
  </si>
  <si>
    <t>シクロヘキシルアミン</t>
  </si>
  <si>
    <t>108-91-8</t>
    <phoneticPr fontId="18"/>
  </si>
  <si>
    <t>医薬部外品原料（防疫用殺虫剤），殺菌剤（失効農薬）</t>
    <phoneticPr fontId="18"/>
  </si>
  <si>
    <t>排卵抑制？（ラット）</t>
    <rPh sb="0" eb="2">
      <t>ハイラン</t>
    </rPh>
    <rPh sb="2" eb="4">
      <t>ヨクセイ</t>
    </rPh>
    <phoneticPr fontId="18"/>
  </si>
  <si>
    <t>甲状腺萎縮（マウス）</t>
    <rPh sb="0" eb="3">
      <t>コウジョウセン</t>
    </rPh>
    <rPh sb="3" eb="5">
      <t>イシュク</t>
    </rPh>
    <phoneticPr fontId="18"/>
  </si>
  <si>
    <t>LC50：&gt;2.06 mg/L（4hr）（ラット）（粉じん）</t>
    <rPh sb="26" eb="27">
      <t>フン</t>
    </rPh>
    <phoneticPr fontId="18"/>
  </si>
  <si>
    <t>LD50：&gt;5,000 mg/kg （ラット）</t>
    <phoneticPr fontId="18"/>
  </si>
  <si>
    <t>LD50：4,600 mg/kg（ラット）</t>
    <phoneticPr fontId="18"/>
  </si>
  <si>
    <t>不溶、 1.83 mg/L 25℃</t>
    <phoneticPr fontId="18"/>
  </si>
  <si>
    <t>4.73</t>
    <phoneticPr fontId="18"/>
  </si>
  <si>
    <t>10Pa (20℃)、7.08E-06 mm Hg (30℃)</t>
    <phoneticPr fontId="18"/>
  </si>
  <si>
    <t>1.11</t>
    <phoneticPr fontId="18"/>
  </si>
  <si>
    <t>322-495℃</t>
    <phoneticPr fontId="18"/>
  </si>
  <si>
    <t>93℃、60～80℃、69℃</t>
    <phoneticPr fontId="18"/>
  </si>
  <si>
    <t>C19H25NO4</t>
    <phoneticPr fontId="18"/>
  </si>
  <si>
    <t>cyclohex-1-ene-1,2-dicarboximidomethyl (1RS)-cis-trans-2,2-dimethyl-3-(2-methylprop-1-enyl)cyclopropanecarboxylate; tetramethrin</t>
  </si>
  <si>
    <t>(1,3-ジオキソｰ4,5,6,7-テトラヒドロイソインドリン-2-イル)メチル＝2,2－ジメチル-3-(2-メチルプロパ-1-エン-1-イル)シクロプロパン-1-カルボキシラート （別名テトラメトリン）</t>
    <rPh sb="92" eb="94">
      <t>ベツメイ</t>
    </rPh>
    <phoneticPr fontId="18"/>
  </si>
  <si>
    <t>厚労省、富士フィルム、TOXNET、USEPA</t>
    <rPh sb="0" eb="3">
      <t>コウロウショウ</t>
    </rPh>
    <rPh sb="4" eb="6">
      <t>フジ</t>
    </rPh>
    <phoneticPr fontId="18"/>
  </si>
  <si>
    <t>7696-12-0</t>
    <phoneticPr fontId="18"/>
  </si>
  <si>
    <t>カーバメート系殺虫剤</t>
    <phoneticPr fontId="18"/>
  </si>
  <si>
    <t>1E＋006mg/L (25℃) (推定値)</t>
    <phoneticPr fontId="18"/>
  </si>
  <si>
    <t>-0.95 (推定値)</t>
    <phoneticPr fontId="18"/>
  </si>
  <si>
    <t>9.5E-009mmHg (25℃、推定値)</t>
    <phoneticPr fontId="18"/>
  </si>
  <si>
    <t>292-454℃</t>
    <phoneticPr fontId="18"/>
  </si>
  <si>
    <t>130.5-131℃ (分解)</t>
    <phoneticPr fontId="18"/>
  </si>
  <si>
    <t>C7H15N3O2S2</t>
    <phoneticPr fontId="18"/>
  </si>
  <si>
    <t>1,3-dicarbamoylthio-2-(N,N-dimethylamino)-propane; cartap</t>
  </si>
  <si>
    <t>1,3-ジカルバモイルチオ-2-(N,N-ジメチルアミノ)-プロパン（カルタップ）</t>
    <phoneticPr fontId="18"/>
  </si>
  <si>
    <t>15263-53-3</t>
    <phoneticPr fontId="18"/>
  </si>
  <si>
    <t>リチウム電池・コンデンサー溶媒、エンジニアリングプラスチック原料</t>
    <phoneticPr fontId="18"/>
  </si>
  <si>
    <t>LC50：22,572 ppm（ラット）</t>
    <phoneticPr fontId="18"/>
  </si>
  <si>
    <t>LD50：8,480 mg/kg（ウサギ）</t>
    <phoneticPr fontId="18"/>
  </si>
  <si>
    <t>LD50：3,000 mg/kg（ラット）</t>
    <phoneticPr fontId="18"/>
  </si>
  <si>
    <t>自由に混和（25℃）</t>
    <rPh sb="0" eb="2">
      <t>ジユウ</t>
    </rPh>
    <rPh sb="3" eb="5">
      <t>コンワ</t>
    </rPh>
    <phoneticPr fontId="18"/>
  </si>
  <si>
    <t>-0.37</t>
    <phoneticPr fontId="18"/>
  </si>
  <si>
    <t>3.03（25℃）</t>
    <phoneticPr fontId="18"/>
  </si>
  <si>
    <t>78℃</t>
  </si>
  <si>
    <t>－95℃</t>
  </si>
  <si>
    <t>C3H6O2</t>
  </si>
  <si>
    <t>1,3-dioxolane</t>
  </si>
  <si>
    <t>1.3-ジオキソラン</t>
  </si>
  <si>
    <t>646-06-0</t>
    <phoneticPr fontId="18"/>
  </si>
  <si>
    <t>有機合成反応用溶媒の他、種々溶剤（トランジスター、合成皮革、塗料、塩素系溶剤など）</t>
    <phoneticPr fontId="18"/>
  </si>
  <si>
    <t>0.3-0.7（コイ、42 日、1 mg/L）13) 、0.2-0.6（コイ、42 日、10 mg/L）</t>
    <phoneticPr fontId="18"/>
  </si>
  <si>
    <t>OH ラジカルとの反応で半減期6.69 ～9.6時間、NO 共存下での太陽光による分解はNO非共存下と比較して約2.6 の強度</t>
    <phoneticPr fontId="18"/>
  </si>
  <si>
    <t>神経障害（軽微）</t>
    <rPh sb="0" eb="2">
      <t>シンケイ</t>
    </rPh>
    <rPh sb="2" eb="4">
      <t>ショウガイ</t>
    </rPh>
    <rPh sb="5" eb="7">
      <t>ケイビ</t>
    </rPh>
    <phoneticPr fontId="18"/>
  </si>
  <si>
    <t>区分1（腎臓、肝臓、中枢神経系）、区分2（呼吸器）</t>
  </si>
  <si>
    <t>区分1（中枢神経系）、区分3（麻酔作用、気道刺激性）</t>
  </si>
  <si>
    <t>LD50：2100mg/kg（ラット）</t>
    <phoneticPr fontId="18"/>
  </si>
  <si>
    <t>LD50：5170mg/kg（ラット）</t>
    <phoneticPr fontId="18"/>
  </si>
  <si>
    <t>任意の割合で溶解</t>
    <phoneticPr fontId="18"/>
  </si>
  <si>
    <t>アルカリ条件下では加水分解しない</t>
    <phoneticPr fontId="18"/>
  </si>
  <si>
    <t>-0.27</t>
    <phoneticPr fontId="18"/>
  </si>
  <si>
    <t>37mmHg(25℃)</t>
    <phoneticPr fontId="18"/>
  </si>
  <si>
    <t>1.0337（20 ℃）</t>
    <phoneticPr fontId="18"/>
  </si>
  <si>
    <t>11.8℃</t>
    <phoneticPr fontId="18"/>
  </si>
  <si>
    <t>C4H8O2</t>
    <phoneticPr fontId="18"/>
  </si>
  <si>
    <t>1,4-dioxane</t>
  </si>
  <si>
    <t>1,4-ジオキサン</t>
  </si>
  <si>
    <t>123-91-1</t>
    <phoneticPr fontId="18"/>
  </si>
  <si>
    <t>1.9(2004)</t>
    <phoneticPr fontId="18"/>
  </si>
  <si>
    <t>0.85(2012)</t>
    <phoneticPr fontId="18"/>
  </si>
  <si>
    <t>0.0002（全国 1988）</t>
    <phoneticPr fontId="18"/>
  </si>
  <si>
    <t>&lt;0.008（高知県 2014）</t>
    <phoneticPr fontId="18"/>
  </si>
  <si>
    <t>&lt;0.5（全国 2014）</t>
    <phoneticPr fontId="18"/>
  </si>
  <si>
    <t>&lt;2（全国 2014）</t>
    <phoneticPr fontId="18"/>
  </si>
  <si>
    <t>0.7（全国 2014）</t>
    <phoneticPr fontId="18"/>
  </si>
  <si>
    <t>2（全国 2014）</t>
    <phoneticPr fontId="18"/>
  </si>
  <si>
    <t>&lt;0.0002（全国 1999）</t>
    <phoneticPr fontId="18"/>
  </si>
  <si>
    <t>1.9（全国 2004）</t>
    <phoneticPr fontId="18"/>
  </si>
  <si>
    <t>0.85（全国 2012）</t>
    <phoneticPr fontId="18"/>
  </si>
  <si>
    <t>他のクロロカーボンの原料、農薬の原料、ふっ素系ガスの原料、試薬</t>
    <phoneticPr fontId="18"/>
  </si>
  <si>
    <t>(3.2)～7.4（試験生物：コイ、試験期間：6 週間、試験濃度：10 μg/L）、(3.8)～(11)（試験生物：コイ、試験期間：6 週間、試験濃度：1 μg/L）</t>
    <phoneticPr fontId="18"/>
  </si>
  <si>
    <t>OH ラジカルとの反応で半減期は&lt;120 ～ &lt;1200年、</t>
    <phoneticPr fontId="18"/>
  </si>
  <si>
    <t>非順化菌を植種源とした嫌気分解試験での半減期は7～28 日、微生物の特別な要件（酸化還元電位、pH、毒性金属の欠如）を満たせば、共代謝により無酸素条件で急速に分解する可能性あり</t>
    <phoneticPr fontId="18"/>
  </si>
  <si>
    <t>難、四塩化炭素で順化した菌を植種源とした生分解試験での半減期は、6～12 カ月</t>
    <rPh sb="0" eb="1">
      <t>ナン</t>
    </rPh>
    <phoneticPr fontId="18"/>
  </si>
  <si>
    <t>0.56（マウス）</t>
    <phoneticPr fontId="18"/>
  </si>
  <si>
    <t>神経・胃腸障害、皮膚炎</t>
    <rPh sb="0" eb="2">
      <t>シンケイ</t>
    </rPh>
    <rPh sb="3" eb="5">
      <t>イチョウ</t>
    </rPh>
    <rPh sb="5" eb="7">
      <t>ショウガイ</t>
    </rPh>
    <rPh sb="8" eb="10">
      <t>ヒフ</t>
    </rPh>
    <rPh sb="10" eb="11">
      <t>エン</t>
    </rPh>
    <phoneticPr fontId="18"/>
  </si>
  <si>
    <t>区分1（肝臓、腎臓）、区分2（呼吸器）</t>
  </si>
  <si>
    <t>区分1（中枢神経系、肝臓、腎臓）</t>
  </si>
  <si>
    <t>LC50：8000 ppm(4h)（ラット）（蒸気）</t>
    <rPh sb="23" eb="25">
      <t>ジョウキ</t>
    </rPh>
    <phoneticPr fontId="18"/>
  </si>
  <si>
    <t>LD50：15000 mg/kg（ウサギ）</t>
    <phoneticPr fontId="18"/>
  </si>
  <si>
    <t>LD50：7500 mg/kg（ラット）</t>
    <phoneticPr fontId="18"/>
  </si>
  <si>
    <t>650 mg/1000g (25℃)、793 mg/L (25℃)、1,160mg/L (25℃)、800 mg/L (20℃)、846 mg/L(20℃)、846.1 mg/L (20℃、pH=5.7)</t>
    <phoneticPr fontId="18"/>
  </si>
  <si>
    <t>2.83、2.64</t>
    <phoneticPr fontId="18"/>
  </si>
  <si>
    <t>114mmHg(25℃)、115mmHg(25℃)、113mmHg(25℃)、90mmHg(20℃)、90mmHg(20℃)</t>
    <phoneticPr fontId="18"/>
  </si>
  <si>
    <t>1.594(20℃)</t>
    <phoneticPr fontId="18"/>
  </si>
  <si>
    <t>76.7℃ (760 mmHg)、76.7℃、76.8℃</t>
  </si>
  <si>
    <t>-22.8℃、-23℃、-22.6℃</t>
    <phoneticPr fontId="18"/>
  </si>
  <si>
    <t>CCl4</t>
  </si>
  <si>
    <t>tetrachloromethane</t>
  </si>
  <si>
    <t>四塩化炭素</t>
  </si>
  <si>
    <t>56-23-5</t>
    <phoneticPr fontId="18"/>
  </si>
  <si>
    <t>F2妊孕性低下、奇形（ラット）</t>
    <rPh sb="2" eb="5">
      <t>ニンヨウセイ</t>
    </rPh>
    <rPh sb="5" eb="7">
      <t>テイカ</t>
    </rPh>
    <rPh sb="8" eb="10">
      <t>キケイ</t>
    </rPh>
    <phoneticPr fontId="18"/>
  </si>
  <si>
    <t>腸管変性（種不明）</t>
    <rPh sb="0" eb="2">
      <t>チョウカン</t>
    </rPh>
    <rPh sb="2" eb="4">
      <t>ヘンセイ</t>
    </rPh>
    <rPh sb="5" eb="6">
      <t>シュ</t>
    </rPh>
    <rPh sb="6" eb="8">
      <t>フメイ</t>
    </rPh>
    <phoneticPr fontId="18"/>
  </si>
  <si>
    <t>区分2（消化管 ）</t>
  </si>
  <si>
    <t>LC50：＞1.97mg/L（ラット）（粉じん）</t>
    <rPh sb="20" eb="21">
      <t>フン</t>
    </rPh>
    <phoneticPr fontId="18"/>
  </si>
  <si>
    <t>2.5mg/L (20℃)</t>
    <phoneticPr fontId="18"/>
  </si>
  <si>
    <t>4E-10mmHg (20℃)</t>
    <phoneticPr fontId="18"/>
  </si>
  <si>
    <t>322-525℃</t>
    <phoneticPr fontId="18"/>
  </si>
  <si>
    <t>117.5-119℃</t>
    <phoneticPr fontId="18"/>
  </si>
  <si>
    <t>C16H22N4O3S</t>
    <phoneticPr fontId="18"/>
  </si>
  <si>
    <t>N,N-diethyl-3-(2,4,6-trimethylphenylsulfonyl)-1H-1,2,4-triazole-1-carboxamide; cafenstrole</t>
  </si>
  <si>
    <t>N,N-ジエチル-3-(2,4,6-トリメチルフェニルスルホニル)-1H-1,2,4-トリアゾール-1-カルボキサミド（カフェンストロール）</t>
    <phoneticPr fontId="18"/>
  </si>
  <si>
    <t>125306-83-4</t>
    <phoneticPr fontId="18"/>
  </si>
  <si>
    <t>170(モツゴ)、66(willow shiner)、209(オイカワ)、523(アユ)、68(オイカワ)、56(アユ) 、248(カワムツ)、65(willow shiner)、170(モツゴ)、382(メ
ダカ)、714(black silver carp、88μmol/L)10) 、1,772(black silver carp、9μmol/L)</t>
    <phoneticPr fontId="18"/>
  </si>
  <si>
    <t>OH ラジカルとの反応で半減期は約15時間</t>
    <phoneticPr fontId="18"/>
  </si>
  <si>
    <t>40 日以上で分解しなかったと</t>
  </si>
  <si>
    <t>半減期は12 日</t>
  </si>
  <si>
    <t>区分2 (肝臓、腎臓)</t>
  </si>
  <si>
    <t>LC50：&gt; 2.43 mg/L(4h)（ラット）（ミスト）</t>
    <phoneticPr fontId="18"/>
  </si>
  <si>
    <t>LD50：1,130 mg/kg（ラット）</t>
    <phoneticPr fontId="18"/>
  </si>
  <si>
    <t>28.0mg/L(25℃)</t>
  </si>
  <si>
    <t>1.145～1.180(20℃)</t>
    <phoneticPr fontId="18"/>
  </si>
  <si>
    <t>126～129℃(0.008mmHg)</t>
  </si>
  <si>
    <t>3.3℃</t>
    <phoneticPr fontId="18"/>
  </si>
  <si>
    <t>C12H16ClNOS</t>
    <phoneticPr fontId="18"/>
  </si>
  <si>
    <t>S-4-chlorobenzyl N,N-diethylthiocarbamate; thiobencarb</t>
  </si>
  <si>
    <t>チオベンカルブ又はベンチオカーブ（N,N-ジエチルチオカルバミン酸S-4-クロロベンジル）</t>
    <phoneticPr fontId="18"/>
  </si>
  <si>
    <t>28249-77-6</t>
    <phoneticPr fontId="18"/>
  </si>
  <si>
    <t>殺虫剤、ダニ駆除剤</t>
    <phoneticPr fontId="18"/>
  </si>
  <si>
    <t>コリンエステラーゼ阻害（ラット、マウス、イヌ）</t>
    <rPh sb="9" eb="11">
      <t>ソガイ</t>
    </rPh>
    <phoneticPr fontId="18"/>
  </si>
  <si>
    <t>神経障害（ヒト）</t>
    <rPh sb="0" eb="4">
      <t>シンケイショウガイ</t>
    </rPh>
    <phoneticPr fontId="18"/>
  </si>
  <si>
    <t>LC50：＞5.4mg/L/4h（ラット）（ミスト）</t>
    <phoneticPr fontId="18"/>
  </si>
  <si>
    <t>LD50：1250mg/kg（ラット）</t>
    <phoneticPr fontId="18"/>
  </si>
  <si>
    <t>8.6 mg/L (20℃,pH=7.3)</t>
    <phoneticPr fontId="18"/>
  </si>
  <si>
    <t>3.71</t>
    <phoneticPr fontId="18"/>
  </si>
  <si>
    <t>4.20 20℃</t>
    <phoneticPr fontId="18"/>
  </si>
  <si>
    <t>0.001198367Pa(25℃)、1.50E-05 mm Hg (20℃)</t>
    <phoneticPr fontId="18"/>
  </si>
  <si>
    <t>1.157(30℃)</t>
    <phoneticPr fontId="18"/>
  </si>
  <si>
    <t>305-387℃</t>
    <phoneticPr fontId="18"/>
  </si>
  <si>
    <t>15 ℃</t>
    <phoneticPr fontId="18"/>
  </si>
  <si>
    <t>C11H20N3O3PS</t>
    <phoneticPr fontId="18"/>
  </si>
  <si>
    <t>O-2-diethylamino-6-methylpyrimidin-4-yl O,O-dimethyl phosphorothioate; pirimiphos-methyl</t>
  </si>
  <si>
    <t>ピリミホスメチル（O-2-ジエチルアミノ-6-メチルピリミジン-4-イル=O,O-ジメチル=ホスホロチオアート）</t>
    <phoneticPr fontId="18"/>
  </si>
  <si>
    <t>29232-93-7</t>
    <phoneticPr fontId="18"/>
  </si>
  <si>
    <t>均染剤(繊維用)及びｶﾁｵﾝ化剤(紙加工用）の合成原料、医薬品原料、乳化剤、防錆剤</t>
    <phoneticPr fontId="18"/>
  </si>
  <si>
    <t>0.95（ラット）</t>
    <phoneticPr fontId="18"/>
  </si>
  <si>
    <t>20（ラット）</t>
    <phoneticPr fontId="18"/>
  </si>
  <si>
    <t>神経障害、粘膜変性（ラット）</t>
    <rPh sb="0" eb="2">
      <t>シンケイ</t>
    </rPh>
    <rPh sb="2" eb="4">
      <t>ショウガイ</t>
    </rPh>
    <rPh sb="5" eb="7">
      <t>ネンマク</t>
    </rPh>
    <rPh sb="7" eb="9">
      <t>ヘンセイ</t>
    </rPh>
    <phoneticPr fontId="18"/>
  </si>
  <si>
    <t>LC50：945 ppm(4h)（ラット）（蒸気）</t>
    <rPh sb="22" eb="24">
      <t>ジョウキ</t>
    </rPh>
    <phoneticPr fontId="18"/>
  </si>
  <si>
    <t>LD50：1100 mg/kg（ウサギ）</t>
    <phoneticPr fontId="18"/>
  </si>
  <si>
    <t>LD50：1,300 mg/kg（ラット）</t>
    <phoneticPr fontId="18"/>
  </si>
  <si>
    <t>0.05</t>
  </si>
  <si>
    <t>4.79（25℃）</t>
    <phoneticPr fontId="18"/>
  </si>
  <si>
    <t>21 mmHg（20℃）</t>
    <phoneticPr fontId="18"/>
  </si>
  <si>
    <t>163℃</t>
  </si>
  <si>
    <t>－70℃</t>
  </si>
  <si>
    <t>C6H15NO</t>
  </si>
  <si>
    <t>2-(diethylamino)ethanol</t>
  </si>
  <si>
    <t>2-（ジエチルアミノ）エタノール</t>
  </si>
  <si>
    <t>100-37-8</t>
    <phoneticPr fontId="18"/>
  </si>
  <si>
    <t>inorganic cyanide compounds (except complex salts and cyanates)</t>
  </si>
  <si>
    <t>無機シアン化合物（錯塩及びシアン酸塩を除く。）</t>
    <phoneticPr fontId="18"/>
  </si>
  <si>
    <t>0.0032(2008)</t>
    <phoneticPr fontId="18"/>
  </si>
  <si>
    <t>0.0031（全国、2010）</t>
    <phoneticPr fontId="18"/>
  </si>
  <si>
    <t>0.012（全国、2010）</t>
    <rPh sb="6" eb="8">
      <t>ゼンコク</t>
    </rPh>
    <phoneticPr fontId="18"/>
  </si>
  <si>
    <t>&lt;0.0032（全国2008）</t>
    <rPh sb="8" eb="10">
      <t>ゼンコク</t>
    </rPh>
    <phoneticPr fontId="18"/>
  </si>
  <si>
    <t>ポリイミド、ポリアミドイミド、ポリアミド用原料、その他エポキシ、ウレタンなど高分子化合物の原料ならびに架橋剤</t>
    <phoneticPr fontId="18"/>
  </si>
  <si>
    <t>45 (25℃)、450（KOCWIN)</t>
    <phoneticPr fontId="18"/>
  </si>
  <si>
    <t>OH ラジカルとの反応で半減期0.32～3.2時間</t>
    <phoneticPr fontId="18"/>
  </si>
  <si>
    <t>7.6 % (試験法：OECD TG 301 D、試験期間：28 日、試験濃度：2 mg/L)</t>
  </si>
  <si>
    <t>区分1（血液系）、区分2（下垂体、甲状腺、肝臓、腎臓、生殖器（男性））</t>
  </si>
  <si>
    <t>LD50：700 mg/kg（ウサギ）</t>
    <phoneticPr fontId="18"/>
  </si>
  <si>
    <t>48mg/L(20℃、pH=6.49～6.71)、57mg/L(脱塩素水道水)、47mg/L(Elendt M4 培地)、53 mg/L (藻類試験培地)</t>
    <phoneticPr fontId="18"/>
  </si>
  <si>
    <t>pH7、pH9 では安定、25℃・pH 4で半減期： 844 時間</t>
    <phoneticPr fontId="18"/>
  </si>
  <si>
    <t>1.36 (pH=7.4)、0.72</t>
    <phoneticPr fontId="18"/>
  </si>
  <si>
    <t>0.98 mmHg (=130 Pa) (25℃)、0.68 mmHg (=90 Pa)(20℃)</t>
    <phoneticPr fontId="18"/>
  </si>
  <si>
    <t>1.3(20℃)</t>
    <phoneticPr fontId="18"/>
  </si>
  <si>
    <t>&gt;300℃ (760 mmHg)、350℃ (760 mmHg)、396.8℃(731 mmHg)</t>
  </si>
  <si>
    <t>192.2℃、186～187℃、191.5℃</t>
    <phoneticPr fontId="18"/>
  </si>
  <si>
    <t>C12H12N2O</t>
  </si>
  <si>
    <t>4,4'-diaminodiphenyl ether</t>
  </si>
  <si>
    <t>4,4'-ジアミノジフェニルエーテル</t>
  </si>
  <si>
    <t>101-80-4</t>
    <phoneticPr fontId="18"/>
  </si>
  <si>
    <t>60（ラット）</t>
    <phoneticPr fontId="18"/>
  </si>
  <si>
    <t>甲状腺障害（ラット）</t>
    <rPh sb="0" eb="3">
      <t>コウジョウセン</t>
    </rPh>
    <rPh sb="3" eb="5">
      <t>ショウガイ</t>
    </rPh>
    <phoneticPr fontId="18"/>
  </si>
  <si>
    <t>区分2（経口：甲状腺）</t>
  </si>
  <si>
    <t>－0.31（推定値）</t>
    <phoneticPr fontId="18"/>
  </si>
  <si>
    <t>5.65（25℃）</t>
    <phoneticPr fontId="18"/>
  </si>
  <si>
    <t>221℃</t>
  </si>
  <si>
    <t>67.5℃</t>
  </si>
  <si>
    <t>C7H10N2O</t>
  </si>
  <si>
    <t>2,4-diaminoanisole</t>
  </si>
  <si>
    <t>2,4-ジアミノアニソール</t>
  </si>
  <si>
    <t>615-05-4</t>
    <phoneticPr fontId="18"/>
  </si>
  <si>
    <t>LC50値&gt;5mg/L(4時間）（ラット）（粉じん）</t>
    <rPh sb="22" eb="23">
      <t>フン</t>
    </rPh>
    <phoneticPr fontId="18"/>
  </si>
  <si>
    <t>LD50：&gt;2000 mg/kg （ウサギ）</t>
    <phoneticPr fontId="18"/>
  </si>
  <si>
    <t>LD50：約1000 mg/kg （ラット）</t>
    <phoneticPr fontId="18"/>
  </si>
  <si>
    <t>890mg/L (20℃)</t>
    <phoneticPr fontId="18"/>
  </si>
  <si>
    <t>Pow3.9～4.7、0.59、Kow0.67 (pH 7)</t>
    <phoneticPr fontId="18"/>
  </si>
  <si>
    <t>0.15mPa (20℃)</t>
    <phoneticPr fontId="18"/>
  </si>
  <si>
    <t>1.31 (25℃)</t>
    <phoneticPr fontId="18"/>
  </si>
  <si>
    <t>160～161℃</t>
    <phoneticPr fontId="18"/>
  </si>
  <si>
    <t>C7H10N4O3</t>
    <phoneticPr fontId="18"/>
  </si>
  <si>
    <t>trans-1-(2-cyano-2-methoxyiminoacetyl)-3-ethylurea; cymoxanil</t>
  </si>
  <si>
    <t>トランス-1-(2-シアノ-2-メトキシイミノアセチル)-3-エチルウレア（シモキサニル）</t>
    <phoneticPr fontId="18"/>
  </si>
  <si>
    <t>57966-95-7</t>
    <phoneticPr fontId="18"/>
  </si>
  <si>
    <t>ダニ駆除剤、合成ピレスロイド系殺虫剤、ハダニ類にも有効</t>
    <phoneticPr fontId="18"/>
  </si>
  <si>
    <t>F2に神経障害（ラット）</t>
    <rPh sb="3" eb="5">
      <t>シンケイ</t>
    </rPh>
    <rPh sb="5" eb="7">
      <t>ショウガイ</t>
    </rPh>
    <phoneticPr fontId="18"/>
  </si>
  <si>
    <t>神経障害（イヌ）</t>
    <rPh sb="0" eb="2">
      <t>シンケイ</t>
    </rPh>
    <rPh sb="2" eb="4">
      <t>ショウガイ</t>
    </rPh>
    <phoneticPr fontId="18"/>
  </si>
  <si>
    <t>LC50：＞0.072mg/L（ラット）</t>
    <phoneticPr fontId="18"/>
  </si>
  <si>
    <t>LD50：＞5000mg/kg bw（ラット）</t>
    <phoneticPr fontId="18"/>
  </si>
  <si>
    <t>LD50：60mg/kg bw（ラット）</t>
    <phoneticPr fontId="18"/>
  </si>
  <si>
    <t>0.33mg/L (25℃)</t>
    <phoneticPr fontId="18"/>
  </si>
  <si>
    <t>5.70</t>
    <phoneticPr fontId="18"/>
  </si>
  <si>
    <t>5.48E-6mmHg(20℃)</t>
    <phoneticPr fontId="18"/>
  </si>
  <si>
    <t>1.15 (20℃)</t>
    <phoneticPr fontId="18"/>
  </si>
  <si>
    <t>341-448℃</t>
    <phoneticPr fontId="18"/>
  </si>
  <si>
    <t>45～50℃</t>
    <phoneticPr fontId="18"/>
  </si>
  <si>
    <t>C22H22NO3</t>
    <phoneticPr fontId="18"/>
  </si>
  <si>
    <t>(RS)-α-cyano-3-phenoxybenzyl 2,2,3,3-tetramethylcyclopropanecarboxylate; fenpropathrin</t>
  </si>
  <si>
    <t>フェンプロパトリン（(RS)-α-シアノ-3-フェノキシベンジル=2,2,3,3-テトラメチルシクロプロパンカルボキシラート)</t>
    <phoneticPr fontId="18"/>
  </si>
  <si>
    <t>39515-41-8</t>
    <phoneticPr fontId="18"/>
  </si>
  <si>
    <t>農薬/動物薬・殺虫剤</t>
    <phoneticPr fontId="18"/>
  </si>
  <si>
    <t>多臓器障害（ラット）</t>
    <rPh sb="0" eb="3">
      <t>タゾウキ</t>
    </rPh>
    <rPh sb="3" eb="5">
      <t>ショウガイ</t>
    </rPh>
    <phoneticPr fontId="18"/>
  </si>
  <si>
    <t>区分2（全身性）</t>
  </si>
  <si>
    <t>LC50：&gt;0.286 mg/L（ラット）</t>
    <phoneticPr fontId="18"/>
  </si>
  <si>
    <t>LD50：70.6 mg/kg（ラット）</t>
    <phoneticPr fontId="18"/>
  </si>
  <si>
    <t>0.08mg/L (実測値)</t>
    <phoneticPr fontId="18"/>
  </si>
  <si>
    <t>7.56 (推定値)</t>
    <phoneticPr fontId="18"/>
  </si>
  <si>
    <t>3.6E-011mmHg(25℃、推定値)</t>
    <phoneticPr fontId="18"/>
  </si>
  <si>
    <t>363-594℃</t>
    <phoneticPr fontId="18"/>
  </si>
  <si>
    <t>C22H19Br4NO3</t>
    <phoneticPr fontId="18"/>
  </si>
  <si>
    <t>(S)-α-cyano-3-phenoxybenzyl (1R,3S)-2,2-dimethyl-3-(1,2,2,2-tetrabromoethyl)cyclopropanecarboxylate; tralomethrin</t>
  </si>
  <si>
    <t>トラロメトリン((S)-α-シアノ-3-フェノキシベンジル=(1R,3S)-2,2-ジメチル-3-(1,2,2,2-テトラブロモエチル)シクロプロパンカルボキシラート）</t>
    <phoneticPr fontId="18"/>
  </si>
  <si>
    <t>66841-25-6</t>
    <phoneticPr fontId="18"/>
  </si>
  <si>
    <t>肝障害（マウス、ラット）</t>
    <rPh sb="0" eb="1">
      <t>カン</t>
    </rPh>
    <rPh sb="1" eb="3">
      <t>ショウガイ</t>
    </rPh>
    <phoneticPr fontId="18"/>
  </si>
  <si>
    <t>鎮静（ラット）</t>
    <rPh sb="0" eb="2">
      <t>チンセイ</t>
    </rPh>
    <phoneticPr fontId="18"/>
  </si>
  <si>
    <t>区分1 （肝臓）</t>
  </si>
  <si>
    <t>LC50：&gt; 1.18 mg/L(4h)（ラット）（粉じん・ミスト）</t>
    <rPh sb="26" eb="27">
      <t>フン</t>
    </rPh>
    <phoneticPr fontId="18"/>
  </si>
  <si>
    <t>3.97 （25℃）</t>
    <phoneticPr fontId="18"/>
  </si>
  <si>
    <t>1.2 (23℃)</t>
    <phoneticPr fontId="18"/>
  </si>
  <si>
    <t>287.8℃</t>
  </si>
  <si>
    <t>154.4〜156.6℃</t>
    <phoneticPr fontId="18"/>
  </si>
  <si>
    <t>C15H18Cl2N2O</t>
    <phoneticPr fontId="18"/>
  </si>
  <si>
    <t>(RS)-2-cyano-N-[(R)-1-(2,4-dichlorophenyl)ethyl]-3,3-dimethylbutyramide; diclocymet</t>
  </si>
  <si>
    <t>(RS)-2-シアノ-N-[®-1-(2,4-ジクロロフェニル)エチル]-3,3-ジメチルブチラミド（別名ジクロシメット）</t>
    <rPh sb="51" eb="53">
      <t>ベツメイ</t>
    </rPh>
    <phoneticPr fontId="18"/>
  </si>
  <si>
    <t>NITE、林純薬</t>
    <rPh sb="5" eb="6">
      <t>ハヤシ</t>
    </rPh>
    <rPh sb="6" eb="8">
      <t>ジュンヤク</t>
    </rPh>
    <phoneticPr fontId="18"/>
  </si>
  <si>
    <t>139920-32-4</t>
    <phoneticPr fontId="18"/>
  </si>
  <si>
    <t>有機合成原料、チオ尿素原料、農薬（植物成長調整剤）、医薬</t>
    <phoneticPr fontId="18"/>
  </si>
  <si>
    <t>精子異常（イヌ、ラット）、胎仔減少（ラット）</t>
    <rPh sb="0" eb="2">
      <t>セイシ</t>
    </rPh>
    <rPh sb="2" eb="4">
      <t>イジョウ</t>
    </rPh>
    <phoneticPr fontId="18"/>
  </si>
  <si>
    <t>甲状腺障害（ラット）、肝障害（ヒト）</t>
    <rPh sb="0" eb="3">
      <t>コウジョウセン</t>
    </rPh>
    <rPh sb="3" eb="5">
      <t>ショウガイ</t>
    </rPh>
    <rPh sb="11" eb="12">
      <t>カン</t>
    </rPh>
    <rPh sb="12" eb="14">
      <t>ショウガイ</t>
    </rPh>
    <phoneticPr fontId="18"/>
  </si>
  <si>
    <t>粘膜刺激、抗酒作用</t>
    <rPh sb="0" eb="2">
      <t>ネンマク</t>
    </rPh>
    <rPh sb="2" eb="4">
      <t>シゲキ</t>
    </rPh>
    <rPh sb="5" eb="6">
      <t>コウ</t>
    </rPh>
    <rPh sb="6" eb="7">
      <t>シュ</t>
    </rPh>
    <rPh sb="7" eb="9">
      <t>サヨウ</t>
    </rPh>
    <phoneticPr fontId="18"/>
  </si>
  <si>
    <t>区分1（血液系、甲状腺、肝臓、生殖器（男性））</t>
  </si>
  <si>
    <t>LCL0：286 mg/m3 (4 hr)（ラット）</t>
    <phoneticPr fontId="18"/>
  </si>
  <si>
    <t>LD50：590 mg/kg（ウサギ）</t>
    <phoneticPr fontId="18"/>
  </si>
  <si>
    <t>LD50：125 mg/kg</t>
    <phoneticPr fontId="18"/>
  </si>
  <si>
    <t>－0.82</t>
  </si>
  <si>
    <t>1.72（25℃）</t>
    <phoneticPr fontId="18"/>
  </si>
  <si>
    <t>83℃（5.0×10-1 mmHg）</t>
  </si>
  <si>
    <t>44℃</t>
  </si>
  <si>
    <t>CH2N2</t>
  </si>
  <si>
    <t>cyanamide</t>
  </si>
  <si>
    <t>420-04-2</t>
    <phoneticPr fontId="18"/>
  </si>
  <si>
    <t>&lt;0.013（広島県、山口県、大阪市、2007）</t>
    <phoneticPr fontId="18"/>
  </si>
  <si>
    <t>&lt;0.013（埼玉県、滋賀県、2007）</t>
    <phoneticPr fontId="18"/>
  </si>
  <si>
    <t>農薬・医薬品原料、検出試薬、合成香料の原料</t>
    <phoneticPr fontId="18"/>
  </si>
  <si>
    <t>BOD 2%(平均値)、TOC 8% (平均値)、HPLC 100% (平均値)
（試験期間：4 週間、被験物質濃度：100mg/L、活性汚泥濃度：30mg/L）・被験物質は（汚泥+被験物質）系で変化し、サリチル酸（3-1640、良分解性）を生成した。・逆転条件（開放系）試験では汚泥の増殖が認められ、被験物質、サリチル酸ともに残留していなかった。</t>
    <phoneticPr fontId="18"/>
  </si>
  <si>
    <t>OH ラジカルとの反応で半減期：2.3～23 時間</t>
    <phoneticPr fontId="18"/>
  </si>
  <si>
    <t>脂肪肝（ラット）</t>
    <rPh sb="0" eb="2">
      <t>シボウ</t>
    </rPh>
    <rPh sb="2" eb="3">
      <t>カン</t>
    </rPh>
    <phoneticPr fontId="18"/>
  </si>
  <si>
    <t>LD50：520 mg/kg（ラット）</t>
    <phoneticPr fontId="18"/>
  </si>
  <si>
    <t>4.9 g/L(25℃)、80.8 mg/L(25℃)、4.17X10+4 mg/L at 25℃</t>
    <phoneticPr fontId="18"/>
  </si>
  <si>
    <t>8.37(25℃)、8.28 (25℃)</t>
    <phoneticPr fontId="18"/>
  </si>
  <si>
    <t>安定（5 日間、50℃、pH4, 7, 9）</t>
    <phoneticPr fontId="18"/>
  </si>
  <si>
    <t>1.81(pH=5.4)、1.81、1.66(25℃、pH=6.2～6.3)</t>
    <phoneticPr fontId="18"/>
  </si>
  <si>
    <t>4.99(気体、25℃)</t>
    <phoneticPr fontId="18"/>
  </si>
  <si>
    <t>0.593mmHg(25℃)</t>
    <phoneticPr fontId="18"/>
  </si>
  <si>
    <t>1.1674(20℃)</t>
    <phoneticPr fontId="18"/>
  </si>
  <si>
    <t>208℃(760 mmHg)、196～197℃、196～197℃(760 mmHg)</t>
  </si>
  <si>
    <t>-7℃</t>
  </si>
  <si>
    <t>C7H6O2</t>
  </si>
  <si>
    <t>salicylaldehyde</t>
  </si>
  <si>
    <t>サリチルアルデヒド</t>
  </si>
  <si>
    <t>5、14巻、HSDB</t>
    <rPh sb="4" eb="5">
      <t>カン</t>
    </rPh>
    <phoneticPr fontId="18"/>
  </si>
  <si>
    <t>90-02-8</t>
    <phoneticPr fontId="18"/>
  </si>
  <si>
    <t>&lt;0.7(1986)</t>
    <phoneticPr fontId="18"/>
  </si>
  <si>
    <t>13(2001)</t>
    <phoneticPr fontId="18"/>
  </si>
  <si>
    <t>0.02(2014)</t>
    <phoneticPr fontId="18"/>
  </si>
  <si>
    <t>&lt;0.2（愛知県、広島県、兵庫県、1986）</t>
    <phoneticPr fontId="18"/>
  </si>
  <si>
    <t>&lt;0.2（石川県 1986）</t>
    <phoneticPr fontId="18"/>
  </si>
  <si>
    <t>&lt;0.7（愛知県、広島県、兵庫県、1986）</t>
    <phoneticPr fontId="18"/>
  </si>
  <si>
    <t>&lt;0.7（石川県 1986）</t>
    <phoneticPr fontId="18"/>
  </si>
  <si>
    <t>2.578（全国 2002）</t>
    <phoneticPr fontId="18"/>
  </si>
  <si>
    <t>&lt;0.02（全国 2014）</t>
    <phoneticPr fontId="18"/>
  </si>
  <si>
    <t>電子材料の洗浄溶剤、印刷インキ、塗料、金属板用接着剤の溶剤</t>
    <phoneticPr fontId="18"/>
  </si>
  <si>
    <t>BOD 95% (平均値)、TOC 97% (平均値) 、HPLC 100% (平均値)（試験期間：2 週間、被験物質濃度：100 mg/L、活性汚泥濃度：30 mg/L）</t>
    <phoneticPr fontId="18"/>
  </si>
  <si>
    <t>OH ラジカルとの反応で半減期：6.6～66時間</t>
    <phoneticPr fontId="18"/>
  </si>
  <si>
    <t>18（マウス）</t>
    <phoneticPr fontId="18"/>
  </si>
  <si>
    <t>精子異常（マウス）奇形（ヒト）</t>
    <rPh sb="0" eb="2">
      <t>セイシ</t>
    </rPh>
    <rPh sb="2" eb="4">
      <t>イジョウ</t>
    </rPh>
    <rPh sb="9" eb="11">
      <t>キケイ</t>
    </rPh>
    <phoneticPr fontId="18"/>
  </si>
  <si>
    <t>接触性皮膚炎</t>
    <rPh sb="0" eb="3">
      <t>セッショクセイ</t>
    </rPh>
    <rPh sb="3" eb="5">
      <t>ヒフ</t>
    </rPh>
    <rPh sb="5" eb="6">
      <t>エン</t>
    </rPh>
    <phoneticPr fontId="18"/>
  </si>
  <si>
    <t>神経・血液障害</t>
    <rPh sb="0" eb="2">
      <t>シンケイ</t>
    </rPh>
    <rPh sb="3" eb="5">
      <t>ケツエキ</t>
    </rPh>
    <rPh sb="5" eb="7">
      <t>ショウガイ</t>
    </rPh>
    <phoneticPr fontId="18"/>
  </si>
  <si>
    <t>区分1 （血液系、精巣）</t>
  </si>
  <si>
    <t>区分1 （中枢神経系、血液系、腎臓）、区分3 （麻酔作用）</t>
  </si>
  <si>
    <t>LD50：5,290 mg/kg（ウサギ）</t>
    <phoneticPr fontId="18"/>
  </si>
  <si>
    <t>LD50：1,250 mg/kg（モルモット）</t>
    <phoneticPr fontId="18"/>
  </si>
  <si>
    <t>自由に混和、1.00E+06 mg/L 20℃</t>
    <rPh sb="0" eb="2">
      <t>ジユウ</t>
    </rPh>
    <rPh sb="3" eb="5">
      <t>コンワ</t>
    </rPh>
    <phoneticPr fontId="18"/>
  </si>
  <si>
    <t>半減期39 日（pH8）、391 日（pH7）</t>
    <phoneticPr fontId="18"/>
  </si>
  <si>
    <t>0.10</t>
  </si>
  <si>
    <t>7mmHg(20℃)</t>
    <phoneticPr fontId="18"/>
  </si>
  <si>
    <t>1.0074(19℃)</t>
    <phoneticPr fontId="18"/>
  </si>
  <si>
    <t>142℃(760 mmHg)、145℃、145℃(760 mmHg)、144℃</t>
  </si>
  <si>
    <t>-70℃、-65.1℃、-65℃</t>
    <phoneticPr fontId="18"/>
  </si>
  <si>
    <t>C5H10O3</t>
  </si>
  <si>
    <t>2-methoxyethyl acetate; ethylene glycol monomethyl ether acetate</t>
  </si>
  <si>
    <t>酢酸2-メトキシエチル（エチレングリコールモノメチルエーテルアセテート）</t>
    <phoneticPr fontId="18"/>
  </si>
  <si>
    <t>110-49-6</t>
    <phoneticPr fontId="18"/>
  </si>
  <si>
    <t>0.18(2000)</t>
    <phoneticPr fontId="18"/>
  </si>
  <si>
    <t>2.9(2000)</t>
    <phoneticPr fontId="18"/>
  </si>
  <si>
    <t>0.11（全国2000）</t>
    <phoneticPr fontId="18"/>
  </si>
  <si>
    <t>0.18（全国2000）</t>
    <phoneticPr fontId="18"/>
  </si>
  <si>
    <t>2.9（全国2000）</t>
    <rPh sb="4" eb="6">
      <t>ゼンコク</t>
    </rPh>
    <phoneticPr fontId="18"/>
  </si>
  <si>
    <t>酢酸ビニルモノマーとして、ポリ酢酸ポリマー原料となる他、エチレン、スチレン、アクリレート、メタクリレートとの共重合ポリマー原料</t>
    <phoneticPr fontId="18"/>
  </si>
  <si>
    <t>90%（試験期間：28 日、被験物質：100 mg/L、活性汚泥：30 mg/L）</t>
  </si>
  <si>
    <t>OH ラジカルとの反応で半減期14.5 時間</t>
    <phoneticPr fontId="18"/>
  </si>
  <si>
    <t>嫌気的下水で初濃度20 mM を、それぞれ5 時間、26 時間でほぼ完全に一次分解</t>
    <rPh sb="0" eb="2">
      <t>ケンキ</t>
    </rPh>
    <rPh sb="2" eb="3">
      <t>テキ</t>
    </rPh>
    <phoneticPr fontId="18"/>
  </si>
  <si>
    <t>下水・土壌で初濃度20 mM を、それぞれ7.5 時間、26 時間でほぼ完全に一次分解）</t>
    <phoneticPr fontId="18"/>
  </si>
  <si>
    <t>31（ラット、マウス）</t>
    <phoneticPr fontId="18"/>
  </si>
  <si>
    <t>LCLo 6,200 ppm（モルモット）</t>
    <phoneticPr fontId="18"/>
  </si>
  <si>
    <t>LD50：2335-7470 mg/kg（ウサギ）</t>
    <phoneticPr fontId="18"/>
  </si>
  <si>
    <t>LD50：1600-3480 mg/kg（ラット）</t>
    <phoneticPr fontId="18"/>
  </si>
  <si>
    <t>20.0 g/L（20 ℃）</t>
    <phoneticPr fontId="18"/>
  </si>
  <si>
    <t>酢酸とアセトアルデヒトに分解。半減期 7.3 日（25 ℃、pH7）、pH の上昇に伴い加水分解速度は上昇</t>
    <phoneticPr fontId="18"/>
  </si>
  <si>
    <t>0.73</t>
    <phoneticPr fontId="18"/>
  </si>
  <si>
    <t>3.52（25 ℃, 気体）</t>
    <phoneticPr fontId="18"/>
  </si>
  <si>
    <t>90.2mmHg(25 ℃）</t>
    <phoneticPr fontId="18"/>
  </si>
  <si>
    <t>0.932（20 ℃）</t>
    <phoneticPr fontId="18"/>
  </si>
  <si>
    <t>72.7℃</t>
  </si>
  <si>
    <t>-93.2℃</t>
    <phoneticPr fontId="18"/>
  </si>
  <si>
    <t>C4 H6 O2</t>
  </si>
  <si>
    <t>vinyl acetate</t>
  </si>
  <si>
    <t>酢酸ビニルモノマー（酢酸ビニル）</t>
    <phoneticPr fontId="18"/>
  </si>
  <si>
    <t>108-05-4</t>
    <phoneticPr fontId="18"/>
  </si>
  <si>
    <t>0.05（2000）</t>
    <phoneticPr fontId="18"/>
  </si>
  <si>
    <t>16(2004)</t>
    <phoneticPr fontId="18"/>
  </si>
  <si>
    <t>0.14(2010)</t>
    <phoneticPr fontId="18"/>
  </si>
  <si>
    <t>&lt;0.002（全国 2002）</t>
    <phoneticPr fontId="18"/>
  </si>
  <si>
    <t>0.05（全国 2000）</t>
    <phoneticPr fontId="18"/>
  </si>
  <si>
    <t>&lt;0.05（全国 2000）</t>
    <phoneticPr fontId="18"/>
  </si>
  <si>
    <t>16（全国 2004）</t>
    <phoneticPr fontId="18"/>
  </si>
  <si>
    <t>0.14（全国 2010）</t>
    <phoneticPr fontId="18"/>
  </si>
  <si>
    <t>塗料、溶剤、溶剤、一部のマニキュア</t>
    <phoneticPr fontId="18"/>
  </si>
  <si>
    <t>BOD 86.9%、TOC 99.0%、GC 100%（試験期間：2 週間、被験物質濃度：100mg/L、活性汚泥濃度：30 mg/L）</t>
    <phoneticPr fontId="18"/>
  </si>
  <si>
    <t>OH ラジカルとの反応で半減期：4.9～49 時間</t>
    <phoneticPr fontId="18"/>
  </si>
  <si>
    <t>34（ウサギ）</t>
    <phoneticPr fontId="18"/>
  </si>
  <si>
    <t>500（マウス）</t>
    <phoneticPr fontId="18"/>
  </si>
  <si>
    <t>精子異常（マウス）、奇形（ラット）、胎仔数減少（ウサギ）、妊孕性低下（ヒト）</t>
    <rPh sb="0" eb="2">
      <t>セイシ</t>
    </rPh>
    <rPh sb="2" eb="4">
      <t>イジョウ</t>
    </rPh>
    <rPh sb="10" eb="12">
      <t>キケイ</t>
    </rPh>
    <rPh sb="20" eb="21">
      <t>スウ</t>
    </rPh>
    <rPh sb="21" eb="23">
      <t>ゲンショウ</t>
    </rPh>
    <rPh sb="29" eb="30">
      <t>ニン</t>
    </rPh>
    <rPh sb="30" eb="31">
      <t>ハラ</t>
    </rPh>
    <rPh sb="31" eb="32">
      <t>セイ</t>
    </rPh>
    <rPh sb="32" eb="34">
      <t>テイカ</t>
    </rPh>
    <phoneticPr fontId="18"/>
  </si>
  <si>
    <t>血液障害（マウス）</t>
    <rPh sb="0" eb="2">
      <t>ケツエキ</t>
    </rPh>
    <rPh sb="2" eb="4">
      <t>ショウガイ</t>
    </rPh>
    <phoneticPr fontId="18"/>
  </si>
  <si>
    <t>血液・腎・神経障害</t>
    <rPh sb="0" eb="2">
      <t>ケツエキ</t>
    </rPh>
    <rPh sb="3" eb="4">
      <t>ジン</t>
    </rPh>
    <rPh sb="5" eb="7">
      <t>シンケイ</t>
    </rPh>
    <rPh sb="7" eb="9">
      <t>ショウガイ</t>
    </rPh>
    <phoneticPr fontId="18"/>
  </si>
  <si>
    <t>LC50：2,119-3,166 ppm(4h)（ラット）（蒸気）</t>
    <rPh sb="30" eb="32">
      <t>ジョウキ</t>
    </rPh>
    <phoneticPr fontId="18"/>
  </si>
  <si>
    <t>LD50：10,227 mg/kg（ウサギ）</t>
    <phoneticPr fontId="18"/>
  </si>
  <si>
    <t>LD50：1,950 mg/kg（ウサギ）</t>
    <phoneticPr fontId="18"/>
  </si>
  <si>
    <t>半減期：30～300 日</t>
  </si>
  <si>
    <t>0.24</t>
  </si>
  <si>
    <t>1.8 mmHg (=240 Pa)(25℃)、2.34 mmHg (=312 Pa)(25℃)、1.2 mmHg (=160 Pa)(20℃)、1.5 mmHg (=200 Pa)(20℃)</t>
    <phoneticPr fontId="18"/>
  </si>
  <si>
    <t>0.9740(20℃)</t>
    <phoneticPr fontId="18"/>
  </si>
  <si>
    <t>156.6℃(760 mmHg)、156.4℃(760 mmHg)、156℃</t>
  </si>
  <si>
    <t>-61.7℃、-62℃、-58℃</t>
    <phoneticPr fontId="18"/>
  </si>
  <si>
    <t>C6H12O3</t>
  </si>
  <si>
    <t>2-ethoxyethyl acetate; ethylene glycol monoethyl ether acetate</t>
  </si>
  <si>
    <t>酢酸2-エトキシエチル（エチレングリコールモノエチルエーテルアセテート）</t>
    <phoneticPr fontId="18"/>
  </si>
  <si>
    <t>111-15-9</t>
    <phoneticPr fontId="18"/>
  </si>
  <si>
    <t>触媒</t>
    <phoneticPr fontId="18"/>
  </si>
  <si>
    <t>精子異常、奇形、胎仔減少（ラット、マウス）</t>
    <rPh sb="0" eb="2">
      <t>セイシ</t>
    </rPh>
    <rPh sb="2" eb="4">
      <t>イジョウ</t>
    </rPh>
    <rPh sb="5" eb="7">
      <t>キケイ</t>
    </rPh>
    <rPh sb="8" eb="10">
      <t>タイシ</t>
    </rPh>
    <rPh sb="10" eb="12">
      <t>ゲンショウ</t>
    </rPh>
    <phoneticPr fontId="18"/>
  </si>
  <si>
    <t>神経・甲状腺障害（ヒト）</t>
    <rPh sb="0" eb="2">
      <t>シンケイ</t>
    </rPh>
    <rPh sb="3" eb="6">
      <t>コウジョウセン</t>
    </rPh>
    <rPh sb="6" eb="8">
      <t>ショウガイ</t>
    </rPh>
    <phoneticPr fontId="18"/>
  </si>
  <si>
    <t>粘膜刺激（ヒト）、神経障害（ラット）</t>
    <rPh sb="0" eb="2">
      <t>ネンマク</t>
    </rPh>
    <rPh sb="2" eb="4">
      <t>シゲキ</t>
    </rPh>
    <rPh sb="9" eb="11">
      <t>シンケイ</t>
    </rPh>
    <rPh sb="11" eb="13">
      <t>ショウガイ</t>
    </rPh>
    <phoneticPr fontId="18"/>
  </si>
  <si>
    <t>区分1 (神経系、呼吸器、心血管系、甲状腺、血液系)、区分2 (生殖器 (男性))</t>
  </si>
  <si>
    <t>区分2 (中枢神経系、消化管)、区分3 (気道刺激性)</t>
  </si>
  <si>
    <t>-1.670</t>
    <phoneticPr fontId="18"/>
  </si>
  <si>
    <t>2.13（2 水和物）（22℃）</t>
    <phoneticPr fontId="18"/>
  </si>
  <si>
    <t>Co(CHO2)2</t>
  </si>
  <si>
    <t>Cobaltous formate</t>
    <phoneticPr fontId="18"/>
  </si>
  <si>
    <t>ギ酸コバルト(II)</t>
    <phoneticPr fontId="18"/>
  </si>
  <si>
    <t>11巻、TOXNET</t>
    <rPh sb="2" eb="3">
      <t>カン</t>
    </rPh>
    <phoneticPr fontId="18"/>
  </si>
  <si>
    <t>544-18-3</t>
    <phoneticPr fontId="18"/>
  </si>
  <si>
    <t>678℃</t>
    <phoneticPr fontId="18"/>
  </si>
  <si>
    <t>CoBr2</t>
  </si>
  <si>
    <t>Cobalt dibromide</t>
    <phoneticPr fontId="18"/>
  </si>
  <si>
    <t>臭化コバルト(II)</t>
    <phoneticPr fontId="18"/>
  </si>
  <si>
    <t>7789-43-7</t>
    <phoneticPr fontId="18"/>
  </si>
  <si>
    <t>区分1(呼吸器、甲状腺、血液系)</t>
    <phoneticPr fontId="18"/>
  </si>
  <si>
    <t>LC50：＞5060 mg/L(4h)（ラット）（蒸気）</t>
    <rPh sb="25" eb="27">
      <t>ジョウキ</t>
    </rPh>
    <phoneticPr fontId="18"/>
  </si>
  <si>
    <t>LD50：＞5000 mg/kg（ラット）</t>
    <phoneticPr fontId="18"/>
  </si>
  <si>
    <t>0.00156 g/l (20)、不溶</t>
    <phoneticPr fontId="18"/>
  </si>
  <si>
    <t>6.11</t>
  </si>
  <si>
    <t>900℃（分解）、947℃（分解）</t>
    <phoneticPr fontId="18"/>
  </si>
  <si>
    <t>Co3O4</t>
  </si>
  <si>
    <t>Cobaltic-cobaltous oxide</t>
    <phoneticPr fontId="18"/>
  </si>
  <si>
    <t>四酸化三コバルト(II, III)</t>
    <phoneticPr fontId="18"/>
  </si>
  <si>
    <t>1308-06-1</t>
    <phoneticPr fontId="18"/>
  </si>
  <si>
    <t>触媒、磁性粉、蓄電池、メッキ等の表面処理薬剤、飼料</t>
    <phoneticPr fontId="18"/>
  </si>
  <si>
    <t>&lt;3.7（試験生物：コイ、試験期間：42 日間、試験濃度：400 μg/L）、&lt;37（試験生物：コイ、試験期間：42 日間、試験濃度：40 μg/L）</t>
    <phoneticPr fontId="18"/>
  </si>
  <si>
    <t>流産（ウサギ）、胎仔減少、奇形（ラット）</t>
    <rPh sb="0" eb="2">
      <t>リュウザン</t>
    </rPh>
    <rPh sb="13" eb="15">
      <t>キケイ</t>
    </rPh>
    <phoneticPr fontId="18"/>
  </si>
  <si>
    <t>心障害（ラット）</t>
    <phoneticPr fontId="18"/>
  </si>
  <si>
    <t>区分1（心臓、呼吸器系）</t>
  </si>
  <si>
    <t>LD50：424 mg/kg（ラット）</t>
    <phoneticPr fontId="18"/>
  </si>
  <si>
    <t>1.95、1.948（7 水和物）</t>
    <phoneticPr fontId="18"/>
  </si>
  <si>
    <t>&gt;700℃、1,140℃（分解）、41℃（分解） (7 水和物) 、96.8℃（7 水和物）</t>
    <phoneticPr fontId="18"/>
  </si>
  <si>
    <t>CoSO4</t>
  </si>
  <si>
    <t>Cobaltous sulfate</t>
    <phoneticPr fontId="18"/>
  </si>
  <si>
    <t>硫酸コバルト(II)</t>
    <phoneticPr fontId="18"/>
  </si>
  <si>
    <t>10124-43-3</t>
    <phoneticPr fontId="18"/>
  </si>
  <si>
    <t>触媒，触媒原料</t>
    <phoneticPr fontId="18"/>
  </si>
  <si>
    <t>LD50：434 mg/kg（ラット）</t>
    <phoneticPr fontId="18"/>
  </si>
  <si>
    <t>2.49、1.88(6 水和物）</t>
    <phoneticPr fontId="18"/>
  </si>
  <si>
    <t>100℃（分解）、100～105℃（分解）、～55℃（6 水和物）、≒55℃（6 水和物）、55～56℃ (6 水和物)</t>
    <phoneticPr fontId="18"/>
  </si>
  <si>
    <t>Co(NO3)2</t>
  </si>
  <si>
    <t>Cobaltous nitrate</t>
    <phoneticPr fontId="18"/>
  </si>
  <si>
    <t>硝酸コバルト(II)</t>
    <phoneticPr fontId="18"/>
  </si>
  <si>
    <t>10141-05-6</t>
    <phoneticPr fontId="18"/>
  </si>
  <si>
    <t>顔料(濃い群青)、コバルト塩原料、電子材料、ホーロー下びき</t>
    <phoneticPr fontId="18"/>
  </si>
  <si>
    <t>肺・甲状腺機能低下、皮膚障害（ヒト）、粘膜変性（ハムスター）</t>
    <rPh sb="0" eb="1">
      <t>ハイ</t>
    </rPh>
    <rPh sb="2" eb="5">
      <t>コウジョウセン</t>
    </rPh>
    <rPh sb="5" eb="7">
      <t>キノウ</t>
    </rPh>
    <rPh sb="7" eb="9">
      <t>テイカ</t>
    </rPh>
    <rPh sb="10" eb="12">
      <t>ヒフ</t>
    </rPh>
    <rPh sb="12" eb="14">
      <t>ショウガイ</t>
    </rPh>
    <rPh sb="19" eb="21">
      <t>ネンマク</t>
    </rPh>
    <rPh sb="21" eb="23">
      <t>ヘンセイ</t>
    </rPh>
    <phoneticPr fontId="18"/>
  </si>
  <si>
    <t>肝・心障害（ラット）</t>
    <rPh sb="0" eb="1">
      <t>カン</t>
    </rPh>
    <rPh sb="2" eb="3">
      <t>シン</t>
    </rPh>
    <rPh sb="3" eb="5">
      <t>ショウガイ</t>
    </rPh>
    <phoneticPr fontId="18"/>
  </si>
  <si>
    <t>区分1 （呼吸器、甲状腺、血液系）</t>
  </si>
  <si>
    <t>区分1 （肝臓）、区分2 （心臓）</t>
  </si>
  <si>
    <t>LD50：202 mg/kg（ラット）</t>
    <phoneticPr fontId="18"/>
  </si>
  <si>
    <t>6.44、5.7～6.7</t>
    <phoneticPr fontId="18"/>
  </si>
  <si>
    <t>1,830℃、～1,935℃、1,805℃</t>
    <phoneticPr fontId="18"/>
  </si>
  <si>
    <t>CoO</t>
  </si>
  <si>
    <t>Cobaltous oxide</t>
    <phoneticPr fontId="18"/>
  </si>
  <si>
    <t>酸化コバルト(II)</t>
    <phoneticPr fontId="18"/>
  </si>
  <si>
    <t>1307-96-6</t>
    <phoneticPr fontId="18"/>
  </si>
  <si>
    <t>ペイント・ワニス塗料の乾燥剤，陶器の顔料，触媒，アルミ表面処理添加剤</t>
    <phoneticPr fontId="18"/>
  </si>
  <si>
    <t>胃腸障害（ヒト）、神経障害（ラット）</t>
    <rPh sb="0" eb="2">
      <t>イチョウ</t>
    </rPh>
    <rPh sb="2" eb="4">
      <t>ショウガイ</t>
    </rPh>
    <rPh sb="9" eb="11">
      <t>シンケイ</t>
    </rPh>
    <rPh sb="11" eb="13">
      <t>ショウガイ</t>
    </rPh>
    <phoneticPr fontId="18"/>
  </si>
  <si>
    <t>LD50：503 mg/kg（ラット）</t>
    <phoneticPr fontId="18"/>
  </si>
  <si>
    <t>-0.580</t>
    <phoneticPr fontId="18"/>
  </si>
  <si>
    <t>1.705（4 水和物）</t>
    <phoneticPr fontId="18"/>
  </si>
  <si>
    <t>298℃(分解)</t>
    <rPh sb="5" eb="7">
      <t>ブンカイ</t>
    </rPh>
    <phoneticPr fontId="18"/>
  </si>
  <si>
    <t>Co(C2H3O2)2</t>
  </si>
  <si>
    <t>Cobaltous acetate</t>
    <phoneticPr fontId="18"/>
  </si>
  <si>
    <t>酢酸コバルト(II)</t>
    <phoneticPr fontId="18"/>
  </si>
  <si>
    <t>11巻、thermo、TOXNET</t>
    <rPh sb="2" eb="3">
      <t>カン</t>
    </rPh>
    <phoneticPr fontId="18"/>
  </si>
  <si>
    <t>71-48-7</t>
    <phoneticPr fontId="18"/>
  </si>
  <si>
    <t>振戦・過活動（ヒト）</t>
    <rPh sb="0" eb="1">
      <t>シン</t>
    </rPh>
    <rPh sb="1" eb="2">
      <t>セン</t>
    </rPh>
    <rPh sb="3" eb="4">
      <t>カ</t>
    </rPh>
    <rPh sb="4" eb="6">
      <t>カツドウ</t>
    </rPh>
    <phoneticPr fontId="18"/>
  </si>
  <si>
    <t>虚脱、腎障害（ヒト）</t>
    <rPh sb="0" eb="2">
      <t>キョダツ</t>
    </rPh>
    <rPh sb="3" eb="6">
      <t>ジンショウガイ</t>
    </rPh>
    <phoneticPr fontId="18"/>
  </si>
  <si>
    <t>CoLiO2</t>
  </si>
  <si>
    <t>Cobalt lithium oxide</t>
    <phoneticPr fontId="18"/>
  </si>
  <si>
    <t>二酸化コバルトリチウム（III）</t>
    <phoneticPr fontId="18"/>
  </si>
  <si>
    <t>12190-79-3</t>
    <phoneticPr fontId="18"/>
  </si>
  <si>
    <t>LD501,060 mg/kg（ラット）</t>
    <phoneticPr fontId="18"/>
  </si>
  <si>
    <t>0.00502 g/l (22.7℃)</t>
    <phoneticPr fontId="18"/>
  </si>
  <si>
    <t>3.60、3.597</t>
    <phoneticPr fontId="18"/>
  </si>
  <si>
    <t>≒160℃（分解）</t>
    <phoneticPr fontId="18"/>
  </si>
  <si>
    <t>Co(OH)2</t>
  </si>
  <si>
    <t>Cobalt(II) hydroxide</t>
    <phoneticPr fontId="18"/>
  </si>
  <si>
    <t>水酸化コバルト(II)</t>
    <phoneticPr fontId="18"/>
  </si>
  <si>
    <t>21041-93-0</t>
    <phoneticPr fontId="18"/>
  </si>
  <si>
    <t>リチウムイオン二次電池、超硬合金、工作機械部品や航空機エンジン部品</t>
    <phoneticPr fontId="18"/>
  </si>
  <si>
    <t>心障害（ブタ）</t>
    <phoneticPr fontId="18"/>
  </si>
  <si>
    <t>区分1 （呼吸器、心血管系、甲状腺、血液系）</t>
  </si>
  <si>
    <t>LDLo：0.28 mg/kg（ヒト）</t>
    <phoneticPr fontId="18"/>
  </si>
  <si>
    <t>不溶 (20℃)、8.75E+04 mg/L 25℃</t>
    <phoneticPr fontId="18"/>
  </si>
  <si>
    <t>0.230</t>
    <phoneticPr fontId="18"/>
  </si>
  <si>
    <t>2.41(気体、25℃)</t>
    <phoneticPr fontId="18"/>
  </si>
  <si>
    <t>1 Pa (1,517℃)、4.24E-09 mm Hg (25℃)</t>
    <phoneticPr fontId="18"/>
  </si>
  <si>
    <t>8.86、8.92</t>
    <phoneticPr fontId="18"/>
  </si>
  <si>
    <t>2,927℃、約3100℃</t>
  </si>
  <si>
    <t>1,495℃、1,493℃</t>
    <phoneticPr fontId="18"/>
  </si>
  <si>
    <t>Co</t>
  </si>
  <si>
    <t>Cobalt</t>
    <phoneticPr fontId="18"/>
  </si>
  <si>
    <t>コバルト</t>
    <phoneticPr fontId="18"/>
  </si>
  <si>
    <t>7440-48-4</t>
    <phoneticPr fontId="18"/>
  </si>
  <si>
    <t>塗料、顔料、触媒、メッキ、インキ乾燥剤用原料、乾湿指示薬、保健用医薬品、毒ガスの吸着剤</t>
    <phoneticPr fontId="18"/>
  </si>
  <si>
    <t>多血症（ラット）、肺炎（ウサギ）</t>
    <rPh sb="0" eb="2">
      <t>タケツ</t>
    </rPh>
    <rPh sb="2" eb="3">
      <t>ショウ</t>
    </rPh>
    <rPh sb="9" eb="11">
      <t>ハイエン</t>
    </rPh>
    <phoneticPr fontId="18"/>
  </si>
  <si>
    <t>鎮静、胃腸障害（ラット）</t>
    <rPh sb="0" eb="2">
      <t>チンセイ</t>
    </rPh>
    <rPh sb="3" eb="5">
      <t>イチョウ</t>
    </rPh>
    <rPh sb="5" eb="7">
      <t>ショウガイ</t>
    </rPh>
    <phoneticPr fontId="18"/>
  </si>
  <si>
    <t>区分1 （神経系、呼吸器、心血管系、甲状腺、血液系） 、区分2 （精巣）</t>
  </si>
  <si>
    <t>区分1 （中枢神経系、消化管、肝臓、腎臓）、区分3 （気道刺激性）</t>
  </si>
  <si>
    <t>LDLo：1,500 mg/kg（ヒト、子供）</t>
    <rPh sb="20" eb="22">
      <t>コドモ</t>
    </rPh>
    <phoneticPr fontId="18"/>
  </si>
  <si>
    <t>3.36、3.367</t>
    <phoneticPr fontId="18"/>
  </si>
  <si>
    <t>1,049℃</t>
  </si>
  <si>
    <t>737℃、735℃、740℃</t>
    <phoneticPr fontId="18"/>
  </si>
  <si>
    <t>CoCl2</t>
  </si>
  <si>
    <t>Cobaltous chloride</t>
    <phoneticPr fontId="18"/>
  </si>
  <si>
    <t>塩化コバルト(II)</t>
    <phoneticPr fontId="18"/>
  </si>
  <si>
    <t>7646-79-9</t>
    <phoneticPr fontId="18"/>
  </si>
  <si>
    <t>9.1(2011)</t>
    <phoneticPr fontId="18"/>
  </si>
  <si>
    <t>0.00074(2010)</t>
    <phoneticPr fontId="18"/>
  </si>
  <si>
    <t>30（神奈川県）</t>
    <phoneticPr fontId="18"/>
  </si>
  <si>
    <t>0.45（全国 2011）</t>
    <phoneticPr fontId="18"/>
  </si>
  <si>
    <t>9.1（全国 2011）</t>
    <phoneticPr fontId="18"/>
  </si>
  <si>
    <t>61（全国）</t>
    <phoneticPr fontId="18"/>
  </si>
  <si>
    <t>0.00074（全国 2010）</t>
    <phoneticPr fontId="18"/>
  </si>
  <si>
    <t>0.001（ヒト）</t>
    <phoneticPr fontId="18"/>
  </si>
  <si>
    <t>cobalt and its compounds</t>
  </si>
  <si>
    <t>コバルト及びその化合物</t>
  </si>
  <si>
    <t>アクリル繊維染色改良剤，農薬原料</t>
    <phoneticPr fontId="18"/>
  </si>
  <si>
    <t>腎障害、粘膜変性（マウス、ラット）</t>
    <rPh sb="0" eb="3">
      <t>ジンショウガイ</t>
    </rPh>
    <rPh sb="4" eb="6">
      <t>ネンマク</t>
    </rPh>
    <rPh sb="6" eb="8">
      <t>ヘンセイ</t>
    </rPh>
    <phoneticPr fontId="18"/>
  </si>
  <si>
    <t>区分1 (呼吸器)、区分2 (血液系、腎臓)</t>
  </si>
  <si>
    <t>LC50：&gt; 5,000 mg/m3 (4hr)（ラット）</t>
    <phoneticPr fontId="18"/>
  </si>
  <si>
    <t>LD50：848 mg/kg</t>
    <phoneticPr fontId="18"/>
  </si>
  <si>
    <t>2.48（推定値）</t>
  </si>
  <si>
    <t>3.70（25℃）</t>
    <phoneticPr fontId="18"/>
  </si>
  <si>
    <t>0.9165（20℃）</t>
    <phoneticPr fontId="18"/>
  </si>
  <si>
    <t>71.5℃</t>
  </si>
  <si>
    <t>&lt; －18℃、-80℃</t>
    <phoneticPr fontId="18"/>
  </si>
  <si>
    <t>C4H7Cl</t>
  </si>
  <si>
    <t>3-chloro-2-methyl-1-propene</t>
  </si>
  <si>
    <t>3-クロロ-2-メチル-1-プロペン</t>
    <phoneticPr fontId="18"/>
  </si>
  <si>
    <t>9巻、HSDB</t>
    <rPh sb="1" eb="2">
      <t>カン</t>
    </rPh>
    <phoneticPr fontId="18"/>
  </si>
  <si>
    <t>563-47-3</t>
    <phoneticPr fontId="18"/>
  </si>
  <si>
    <t>クロロフェノキシ系除草剤</t>
    <phoneticPr fontId="18"/>
  </si>
  <si>
    <t>区分2（血液系、腎臓、皮膚）</t>
  </si>
  <si>
    <t>LC50：0.3mg/L (4時間)（粉じん）、LC50：0.3mg/L (4時間)（ミスト）（ラット）</t>
    <rPh sb="19" eb="20">
      <t>フン</t>
    </rPh>
    <phoneticPr fontId="18"/>
  </si>
  <si>
    <t>LD50：＞1190mg/kg（ラット）</t>
    <phoneticPr fontId="18"/>
  </si>
  <si>
    <t>LD50：823mg/kg（ラット）</t>
    <phoneticPr fontId="18"/>
  </si>
  <si>
    <t>0.825g/L (室温) (実測値)</t>
    <phoneticPr fontId="18"/>
  </si>
  <si>
    <t>5.9E-006 mmHg(25℃)</t>
    <phoneticPr fontId="18"/>
  </si>
  <si>
    <t>286.74℃</t>
  </si>
  <si>
    <t>120℃</t>
    <phoneticPr fontId="18"/>
  </si>
  <si>
    <t>C9H9ClO3</t>
    <phoneticPr fontId="18"/>
  </si>
  <si>
    <t>(4-chloro-2-methylphenoxy)acetic acid; MCP; MCPA</t>
  </si>
  <si>
    <t>(4-クロロ-2-メチルフェノキシ)酢酸（ＭＣＰ又はＭＣＰＡ）</t>
    <phoneticPr fontId="18"/>
  </si>
  <si>
    <t>94-74-6</t>
    <phoneticPr fontId="18"/>
  </si>
  <si>
    <t>染料・香料中間体</t>
    <phoneticPr fontId="18"/>
  </si>
  <si>
    <t>21（ラット）</t>
    <phoneticPr fontId="18"/>
  </si>
  <si>
    <t>区分2（脳、腎臓、肝臓）</t>
  </si>
  <si>
    <t>LC50：&gt;0.704 mg/L（ラット）</t>
    <phoneticPr fontId="18"/>
  </si>
  <si>
    <t>LD50：&gt;5,000 mg/kg（ウサギ）</t>
    <phoneticPr fontId="18"/>
  </si>
  <si>
    <t>3.10</t>
  </si>
  <si>
    <t>5.83（25℃）</t>
    <phoneticPr fontId="18"/>
  </si>
  <si>
    <t>67℃</t>
  </si>
  <si>
    <t>C7H7ClO</t>
  </si>
  <si>
    <t>4-chloro-3-methylphenol</t>
  </si>
  <si>
    <t>4-クロロ-3-メチルフェノール</t>
  </si>
  <si>
    <t>59-50-7</t>
    <phoneticPr fontId="18"/>
  </si>
  <si>
    <t>&lt;0.05(1999)</t>
    <phoneticPr fontId="18"/>
  </si>
  <si>
    <t>0.15(1999～2000)</t>
    <phoneticPr fontId="18"/>
  </si>
  <si>
    <t>6.3(2001～2002)</t>
    <phoneticPr fontId="18"/>
  </si>
  <si>
    <t>0.02（全国2000）</t>
    <phoneticPr fontId="18"/>
  </si>
  <si>
    <t>0.15（全国1999～2000）</t>
    <phoneticPr fontId="18"/>
  </si>
  <si>
    <t>6.3（全国2001～2002）</t>
    <phoneticPr fontId="18"/>
  </si>
  <si>
    <t>医薬品、農薬、発泡剤、不燃性フィルム、有機合成（ブチルゴム、シリコーン樹脂、メチルセルロース製造）、有機合成用各種メチル化剤、抽出剤、低温用溶剤</t>
    <phoneticPr fontId="18"/>
  </si>
  <si>
    <t>BOD 1% (試験期間：4 週間、被験物質濃度：3.79mg/L、活性汚泥濃度 (都市下水処理場返送)：1 滴)8)、BOD 0% (試験期間：4 週間、被験物質：19.2mg/L、活性汚泥濃度 (都市下水処理場返送)：1 滴)</t>
    <phoneticPr fontId="18"/>
  </si>
  <si>
    <t>OH ラジカルとの反応で半減期：4.0～40 年</t>
    <phoneticPr fontId="18"/>
  </si>
  <si>
    <t>クロロメタン類は耕地または下水汚泥を用いて4～5 日培養すると50～70%の塩素を放出</t>
    <phoneticPr fontId="18"/>
  </si>
  <si>
    <t>1.8（マウス）</t>
    <phoneticPr fontId="18"/>
  </si>
  <si>
    <t>精子異常（ラット）、奇形（マウス）</t>
    <rPh sb="0" eb="2">
      <t>セイシ</t>
    </rPh>
    <rPh sb="2" eb="4">
      <t>イジョウ</t>
    </rPh>
    <rPh sb="10" eb="12">
      <t>キケイ</t>
    </rPh>
    <phoneticPr fontId="18"/>
  </si>
  <si>
    <t>神経障害（マウス）、ラットでは軽微</t>
    <rPh sb="0" eb="2">
      <t>シンケイ</t>
    </rPh>
    <rPh sb="2" eb="4">
      <t>ショウガイ</t>
    </rPh>
    <rPh sb="15" eb="17">
      <t>ケイビ</t>
    </rPh>
    <phoneticPr fontId="18"/>
  </si>
  <si>
    <t>区分1（肝臓、腎臓、中枢神経系）</t>
  </si>
  <si>
    <t>区分1（神経系、心血管系、肝臓、腎臓）、区分3（麻酔作用）</t>
  </si>
  <si>
    <t>LCLo：20,000 ppm（ヒト）</t>
    <phoneticPr fontId="18"/>
  </si>
  <si>
    <t>LD50：1800mg/kg（ラット）</t>
    <phoneticPr fontId="18"/>
  </si>
  <si>
    <t>5.320g/L (25℃)、7.250g/L (20℃)、4.579g/L (20℃)</t>
    <phoneticPr fontId="18"/>
  </si>
  <si>
    <t>半減期：7000 時間(292 日)（pH7）</t>
    <phoneticPr fontId="18"/>
  </si>
  <si>
    <t>0.91</t>
  </si>
  <si>
    <t>2.06(気体、25℃)</t>
    <phoneticPr fontId="18"/>
  </si>
  <si>
    <t>4,300mmHg(=5.73×105Pa)(25℃)、5atm (=5.1×105Pa) (20℃)、6.7atm (=6.8×105Pa) (30℃)</t>
    <phoneticPr fontId="18"/>
  </si>
  <si>
    <t>0.911(25℃)</t>
    <phoneticPr fontId="18"/>
  </si>
  <si>
    <t>-24℃、-23.7℃</t>
  </si>
  <si>
    <t>-97.7℃、-97℃</t>
    <phoneticPr fontId="18"/>
  </si>
  <si>
    <t>CH3Cl</t>
  </si>
  <si>
    <t>chloromethane; methyl chloride</t>
  </si>
  <si>
    <t>クロロメタン（塩化メチル）</t>
    <phoneticPr fontId="18"/>
  </si>
  <si>
    <t>74-87-3</t>
    <phoneticPr fontId="18"/>
  </si>
  <si>
    <t>0.036(2000)</t>
    <phoneticPr fontId="18"/>
  </si>
  <si>
    <t>26(1999)</t>
    <phoneticPr fontId="18"/>
  </si>
  <si>
    <t>54(1999)</t>
    <phoneticPr fontId="18"/>
  </si>
  <si>
    <t>12.8(2000)</t>
    <phoneticPr fontId="18"/>
  </si>
  <si>
    <t>4.7(2000)</t>
    <phoneticPr fontId="18"/>
  </si>
  <si>
    <t>10（全国2000）</t>
    <phoneticPr fontId="18"/>
  </si>
  <si>
    <t>0.4（全国2000）</t>
    <phoneticPr fontId="18"/>
  </si>
  <si>
    <t>26（全国2000）</t>
    <phoneticPr fontId="18"/>
  </si>
  <si>
    <t>54（全国1999）</t>
    <phoneticPr fontId="18"/>
  </si>
  <si>
    <t>0.036（全国2000）</t>
    <phoneticPr fontId="18"/>
  </si>
  <si>
    <t>12.8（全国1998）</t>
    <rPh sb="5" eb="7">
      <t>ゼンコク</t>
    </rPh>
    <phoneticPr fontId="18"/>
  </si>
  <si>
    <t>4.7（全国2000）</t>
    <phoneticPr fontId="18"/>
  </si>
  <si>
    <t>溶剤（ゴム、メチルセルロース、ニトロセルロース、酢酸など）、有機合成溶媒、合成原料（フッ素系溶媒、フッ素系樹脂など）、医薬品（麻酔剤、消毒剤など）等</t>
    <phoneticPr fontId="18"/>
  </si>
  <si>
    <t>4.1-13（コイ、42 日、流水系、0.1 mg/L）16) 、1 &gt;（4 種魚類）</t>
    <phoneticPr fontId="18"/>
  </si>
  <si>
    <t>0% (試験期間：14 日、被験物質：100 mg/L、活性汚泥：30 mg/L)</t>
    <phoneticPr fontId="18"/>
  </si>
  <si>
    <t>OH ラジカルとの反応で半減期151 日、日光により分解する（常温、空気非存在下）</t>
    <phoneticPr fontId="18"/>
  </si>
  <si>
    <t>一次基質（酢酸など）共存下でメタン発酵細菌によって脱ハロゲン化分解。しかし高濃度では分解阻害。1 年間馴養後も分解性に改善なし。</t>
    <phoneticPr fontId="18"/>
  </si>
  <si>
    <t>好メタン細菌のみで分解、海洋で分解しない</t>
    <phoneticPr fontId="18"/>
  </si>
  <si>
    <t>4.3（マウス）</t>
    <phoneticPr fontId="18"/>
  </si>
  <si>
    <t>1.3（イヌ）</t>
    <phoneticPr fontId="18"/>
  </si>
  <si>
    <t>肝・腎障害（マウス、ラット）、肝障害（ヒト）</t>
    <rPh sb="0" eb="1">
      <t>カン</t>
    </rPh>
    <rPh sb="2" eb="5">
      <t>ジンショウガイ</t>
    </rPh>
    <rPh sb="15" eb="16">
      <t>カン</t>
    </rPh>
    <rPh sb="16" eb="18">
      <t>ショウガイ</t>
    </rPh>
    <phoneticPr fontId="18"/>
  </si>
  <si>
    <t>神経・肝・腎障害</t>
    <rPh sb="0" eb="2">
      <t>シンケイ</t>
    </rPh>
    <rPh sb="3" eb="4">
      <t>カン</t>
    </rPh>
    <rPh sb="5" eb="6">
      <t>ジン</t>
    </rPh>
    <rPh sb="6" eb="8">
      <t>ショウガイ</t>
    </rPh>
    <phoneticPr fontId="18"/>
  </si>
  <si>
    <t>区分1 （中枢神経系、呼吸器、肝臓、腎臓）</t>
  </si>
  <si>
    <t>区分1 （呼吸器、心血管系、肝臓、腎臓）、区分3 （麻酔作用）</t>
  </si>
  <si>
    <t>LC50：5,000mg/m3（7min）（ヒト）</t>
    <phoneticPr fontId="18"/>
  </si>
  <si>
    <t>＞3,980 mg/kg（ウサギ）</t>
    <phoneticPr fontId="18"/>
  </si>
  <si>
    <t>LD50：695-2,000 mg/kg（ラット）</t>
    <phoneticPr fontId="18"/>
  </si>
  <si>
    <t>3.81 g/Kg (25 ℃)、7.71 g/L (25 ℃)</t>
    <phoneticPr fontId="18"/>
  </si>
  <si>
    <t>アルカリ条件下で半減期 1850 年（25 ℃、pH 7）</t>
    <phoneticPr fontId="18"/>
  </si>
  <si>
    <t>1.97</t>
    <phoneticPr fontId="18"/>
  </si>
  <si>
    <t>4.88(気体、25℃)</t>
    <phoneticPr fontId="18"/>
  </si>
  <si>
    <t>197mmHg（25℃）</t>
    <phoneticPr fontId="18"/>
  </si>
  <si>
    <t>1.4835（20 ℃）</t>
    <phoneticPr fontId="18"/>
  </si>
  <si>
    <t>61.2℃</t>
  </si>
  <si>
    <t>-63.2℃</t>
    <phoneticPr fontId="18"/>
  </si>
  <si>
    <t>CHCl3</t>
    <phoneticPr fontId="18"/>
  </si>
  <si>
    <t>chloroform</t>
  </si>
  <si>
    <t>クロロホルム</t>
  </si>
  <si>
    <t>67-66-3</t>
    <phoneticPr fontId="18"/>
  </si>
  <si>
    <t>冷凍機用冷媒、半導体ドライエッチング、エアゾール噴射剤、プラスチックフォーム発泡剤</t>
    <phoneticPr fontId="18"/>
  </si>
  <si>
    <t>心障害（種不明）</t>
    <rPh sb="0" eb="1">
      <t>シン</t>
    </rPh>
    <rPh sb="1" eb="3">
      <t>ショウガイ</t>
    </rPh>
    <rPh sb="4" eb="5">
      <t>シュ</t>
    </rPh>
    <rPh sb="5" eb="7">
      <t>フメイ</t>
    </rPh>
    <phoneticPr fontId="18"/>
  </si>
  <si>
    <t>区分外（心臓血管系）</t>
    <phoneticPr fontId="18"/>
  </si>
  <si>
    <t>LC50：4880g/m3/4H （ラット）</t>
    <phoneticPr fontId="18"/>
  </si>
  <si>
    <t>250mg/L（25℃）</t>
    <phoneticPr fontId="18"/>
  </si>
  <si>
    <t>2.4</t>
    <phoneticPr fontId="18"/>
  </si>
  <si>
    <t xml:space="preserve"> 797kPa(20℃） </t>
    <phoneticPr fontId="18"/>
  </si>
  <si>
    <t>1.31（液体、20℃）</t>
    <phoneticPr fontId="18"/>
  </si>
  <si>
    <t>-39℃</t>
  </si>
  <si>
    <t xml:space="preserve"> -106℃</t>
    <phoneticPr fontId="18"/>
  </si>
  <si>
    <t>C2ClF4</t>
  </si>
  <si>
    <t>chloropentafluoroethane; CFC-115</t>
  </si>
  <si>
    <t>クロロペンタフルオロエタン（別名ＣＦＣ-115）</t>
    <phoneticPr fontId="18"/>
  </si>
  <si>
    <t>76-15-3</t>
    <phoneticPr fontId="18"/>
  </si>
  <si>
    <t>0.005未満(1999)</t>
    <rPh sb="5" eb="7">
      <t>ミマン</t>
    </rPh>
    <phoneticPr fontId="18"/>
  </si>
  <si>
    <t>0.2(2005)</t>
    <phoneticPr fontId="18"/>
  </si>
  <si>
    <t>0.1未満(2005)</t>
    <rPh sb="3" eb="5">
      <t>ミマン</t>
    </rPh>
    <phoneticPr fontId="18"/>
  </si>
  <si>
    <t>0.05(2007)</t>
    <phoneticPr fontId="18"/>
  </si>
  <si>
    <t>0.37(2005)</t>
    <phoneticPr fontId="18"/>
  </si>
  <si>
    <t>0.079(2007)</t>
    <phoneticPr fontId="18"/>
  </si>
  <si>
    <t>&lt;0.0003（大阪府、広島県、全国、2006）</t>
    <rPh sb="12" eb="14">
      <t>ヒロシマ</t>
    </rPh>
    <rPh sb="16" eb="18">
      <t>ゼンコク</t>
    </rPh>
    <phoneticPr fontId="18"/>
  </si>
  <si>
    <t>&lt;0.0003（神奈川県、大阪府、山形県、2006）</t>
    <phoneticPr fontId="18"/>
  </si>
  <si>
    <t>0.03（全国2005）</t>
    <phoneticPr fontId="18"/>
  </si>
  <si>
    <t>0.2（全国2005）</t>
    <phoneticPr fontId="18"/>
  </si>
  <si>
    <t>&lt;0.05（大阪府2007）</t>
    <phoneticPr fontId="18"/>
  </si>
  <si>
    <t>&lt;0.005（全国1999）</t>
    <phoneticPr fontId="18"/>
  </si>
  <si>
    <t>0.37（全国2005）</t>
    <phoneticPr fontId="18"/>
  </si>
  <si>
    <t>0.079（全国2007）</t>
    <phoneticPr fontId="18"/>
  </si>
  <si>
    <t>ビタミン、医薬品や農薬などの原料、有機合成反応溶剤、農薬補助剤、塗料、インキ、電子機器洗浄溶剤</t>
    <phoneticPr fontId="18"/>
  </si>
  <si>
    <t>4.8、313.1（幾何平均値より集計：39）</t>
    <phoneticPr fontId="18"/>
  </si>
  <si>
    <t>4.3～39.6（試験生物：コイ、試験期間：8 週間、試験濃度：0.15 mg/L）、3.9～22.8（試験生物：コイ、試験期間：8 週間、試験濃度：0.015 mg/L）</t>
    <phoneticPr fontId="18"/>
  </si>
  <si>
    <t>BOD 0%、UV-VIS 5%（試験期間：4 週間、被験物質濃度：30 mg/L、活性汚泥濃度：100 mg/L)</t>
    <phoneticPr fontId="18"/>
  </si>
  <si>
    <t>OH ラジカルとの反応で半減期：7.0～70 日</t>
    <phoneticPr fontId="18"/>
  </si>
  <si>
    <t>2.7（イヌ）</t>
    <phoneticPr fontId="18"/>
  </si>
  <si>
    <t>肝・腎障害（ラット）、骨髄障害・皮膚炎（ヒト）</t>
    <rPh sb="0" eb="1">
      <t>カン</t>
    </rPh>
    <rPh sb="2" eb="3">
      <t>ジン</t>
    </rPh>
    <rPh sb="3" eb="5">
      <t>ショウガイ</t>
    </rPh>
    <rPh sb="11" eb="13">
      <t>コツズイ</t>
    </rPh>
    <rPh sb="13" eb="15">
      <t>ショウガイ</t>
    </rPh>
    <rPh sb="16" eb="18">
      <t>ヒフ</t>
    </rPh>
    <rPh sb="18" eb="19">
      <t>エン</t>
    </rPh>
    <phoneticPr fontId="18"/>
  </si>
  <si>
    <t>粘膜刺激、皮膚炎、神経障害（ヒト）</t>
    <rPh sb="0" eb="2">
      <t>ネンマク</t>
    </rPh>
    <rPh sb="2" eb="4">
      <t>シゲキ</t>
    </rPh>
    <rPh sb="5" eb="7">
      <t>ヒフ</t>
    </rPh>
    <rPh sb="7" eb="8">
      <t>エン</t>
    </rPh>
    <rPh sb="9" eb="11">
      <t>シンケイ</t>
    </rPh>
    <rPh sb="11" eb="13">
      <t>ショウガイ</t>
    </rPh>
    <phoneticPr fontId="18"/>
  </si>
  <si>
    <t>区分1（中枢神経系、末梢神経系、血液系）、区分2（肝臓、腎臓、副腎）</t>
  </si>
  <si>
    <t>区分1（全身毒性）、区分3（麻酔作用）</t>
  </si>
  <si>
    <t>LC50：2,965 ppm（ラット）</t>
    <phoneticPr fontId="18"/>
  </si>
  <si>
    <t>LD50：2914mg/kg （ラット）</t>
    <phoneticPr fontId="18"/>
  </si>
  <si>
    <t>484 mg/1,000g、498 mg/L (25℃)</t>
    <phoneticPr fontId="18"/>
  </si>
  <si>
    <t>2.84、2.89</t>
    <phoneticPr fontId="18"/>
  </si>
  <si>
    <t>4.60</t>
  </si>
  <si>
    <t>12mmHg(25℃)</t>
    <phoneticPr fontId="18"/>
  </si>
  <si>
    <t>1.1058(20℃)</t>
    <phoneticPr fontId="18"/>
  </si>
  <si>
    <t>1.1066 (20 ℃)</t>
    <phoneticPr fontId="18"/>
  </si>
  <si>
    <t>131.72℃、131～132℃、131.687℃</t>
  </si>
  <si>
    <t>-45.31℃、-45℃、-45.58℃</t>
    <phoneticPr fontId="18"/>
  </si>
  <si>
    <t>C6H5Cl</t>
  </si>
  <si>
    <t>chlorobenzene</t>
  </si>
  <si>
    <t>モノクロロベンゼン（クロロベンゼン）</t>
    <phoneticPr fontId="18"/>
  </si>
  <si>
    <t>108-90-7</t>
    <phoneticPr fontId="18"/>
  </si>
  <si>
    <t>肝肥大（イヌ）、貧血（ラット）</t>
    <rPh sb="0" eb="1">
      <t>カン</t>
    </rPh>
    <rPh sb="1" eb="3">
      <t>ヒダイ</t>
    </rPh>
    <rPh sb="8" eb="10">
      <t>ヒンケツ</t>
    </rPh>
    <phoneticPr fontId="18"/>
  </si>
  <si>
    <t>不明（マウス、ラット）</t>
    <rPh sb="0" eb="2">
      <t>フメイ</t>
    </rPh>
    <phoneticPr fontId="18"/>
  </si>
  <si>
    <t>区分1 （肝臓）、区分2 （血液系、腎臓）</t>
  </si>
  <si>
    <t>LC50：&gt; 6.21 mg/L(4h)（ラット）（粉じん）</t>
    <rPh sb="26" eb="27">
      <t>フン</t>
    </rPh>
    <phoneticPr fontId="18"/>
  </si>
  <si>
    <t>LD50：961 mg/kg（ラット）</t>
    <phoneticPr fontId="18"/>
  </si>
  <si>
    <t>0.88 mg/L（20℃）</t>
    <phoneticPr fontId="18"/>
  </si>
  <si>
    <t>2.61</t>
    <phoneticPr fontId="18"/>
  </si>
  <si>
    <t>1.22（21℃）</t>
    <phoneticPr fontId="18"/>
  </si>
  <si>
    <t>281.5～282.5℃</t>
  </si>
  <si>
    <t>165.5～166.5℃</t>
    <phoneticPr fontId="18"/>
  </si>
  <si>
    <t>C17H19ClN2O</t>
    <phoneticPr fontId="18"/>
  </si>
  <si>
    <t>1-(2-chlorobenzyl)-3-(1-methyl-1-phenylethyl)urea; cumyluron</t>
  </si>
  <si>
    <t>1-(2-クロロベンジル)-3-(1-メチル-1-フェニルエチル)ウレア（別名クミルロン）</t>
    <phoneticPr fontId="18"/>
  </si>
  <si>
    <t>NITE</t>
    <phoneticPr fontId="18"/>
  </si>
  <si>
    <t>99485-76-4</t>
    <phoneticPr fontId="18"/>
  </si>
  <si>
    <t>0.0085(2010)</t>
    <phoneticPr fontId="18"/>
  </si>
  <si>
    <t>0.0085（高知県 2010）</t>
    <phoneticPr fontId="18"/>
  </si>
  <si>
    <t>エポキシ樹脂原料、合成樹脂の原料、医薬・農薬原料、触媒、除草剤、殺虫剤</t>
    <phoneticPr fontId="18"/>
  </si>
  <si>
    <t>&lt;0.14～(0.88)（試験生物：コイ、試験期間：6 週間、試験濃度：0.5 mg/L）、&lt;1.3～(5.6)（試験生物：コイ、試験期間：6 週間、試験濃度：0.05 mg/L）</t>
    <phoneticPr fontId="18"/>
  </si>
  <si>
    <t>BOD 62%、TOC 66% 、GC 95% （試験期間：28 日間、被験物質濃度：100mg/L、活性汚泥濃度：30 mg/L）</t>
    <phoneticPr fontId="18"/>
  </si>
  <si>
    <t>OH ラジカルとの反応で半減期：3.8～38 時間、硝酸ラジカルとの反応で半減期：6.8 日</t>
    <phoneticPr fontId="18"/>
  </si>
  <si>
    <t>0.36（ウサギ）</t>
    <phoneticPr fontId="18"/>
  </si>
  <si>
    <t>3.9（ラット）</t>
    <phoneticPr fontId="18"/>
  </si>
  <si>
    <t>神経・腎障害（ウサギ、ラット）</t>
    <rPh sb="0" eb="2">
      <t>シンケイ</t>
    </rPh>
    <rPh sb="3" eb="6">
      <t>ジンショウガイ</t>
    </rPh>
    <phoneticPr fontId="18"/>
  </si>
  <si>
    <t>区分1（神経系、腎臓、心臓、肝臓）</t>
  </si>
  <si>
    <t>区分1（呼吸器、神経系、腎臓、肝臓、心臓）、区分3（麻酔作用）</t>
  </si>
  <si>
    <t>3,000 ppm（9,390 mg/m3）（ヒト）</t>
    <phoneticPr fontId="18"/>
  </si>
  <si>
    <t>LD50：2200 mg/kg（ラット）</t>
    <phoneticPr fontId="18"/>
  </si>
  <si>
    <t>LD50：450-700 mg/kg（ラット）</t>
    <phoneticPr fontId="18"/>
  </si>
  <si>
    <t>半減期： 6.9 日（20℃）、14 日（25℃）</t>
    <phoneticPr fontId="18"/>
  </si>
  <si>
    <t>0.9376(20℃)</t>
    <phoneticPr fontId="18"/>
  </si>
  <si>
    <t>44.8℃、45.1℃、44～45℃</t>
  </si>
  <si>
    <t>-136℃、-134.5℃</t>
    <phoneticPr fontId="18"/>
  </si>
  <si>
    <t>C3H5Cl</t>
  </si>
  <si>
    <t>3-chloropropene; allyl chloride</t>
  </si>
  <si>
    <t>3-クロロプロペン（塩化アリル）</t>
    <phoneticPr fontId="18"/>
  </si>
  <si>
    <t>107-05-1</t>
    <phoneticPr fontId="18"/>
  </si>
  <si>
    <t>0.006(2006)</t>
    <phoneticPr fontId="18"/>
  </si>
  <si>
    <t>0.0009(2006)</t>
    <phoneticPr fontId="18"/>
  </si>
  <si>
    <t>&lt;0.006（北海道、大阪府、和歌山県、2006）</t>
    <phoneticPr fontId="18"/>
  </si>
  <si>
    <t>0.0009（全国 2006）</t>
    <phoneticPr fontId="18"/>
  </si>
  <si>
    <t>有機合成原料（農薬、医薬）</t>
    <phoneticPr fontId="18"/>
  </si>
  <si>
    <t>BOD 77% (平均値)、TOC 87% (平均値) 、HPLC 88% (平均値)（試験期間：4 週間、被験物質濃度：100 mg/L、活性汚泥濃度：30 mg/L）</t>
    <phoneticPr fontId="18"/>
  </si>
  <si>
    <t>OH ラジカルとの反応で半減期：4.8～48 日</t>
    <phoneticPr fontId="18"/>
  </si>
  <si>
    <t>良、TOC 98% (平均値)、HPLC 100% (平均値)（試験期間：4 週間、逆転条件（開放系））</t>
    <rPh sb="0" eb="1">
      <t>リョウ</t>
    </rPh>
    <phoneticPr fontId="18"/>
  </si>
  <si>
    <t>0.8（ラット）</t>
    <phoneticPr fontId="18"/>
  </si>
  <si>
    <t>粘膜・皮膚腐食</t>
    <rPh sb="0" eb="2">
      <t>ネンマク</t>
    </rPh>
    <rPh sb="3" eb="5">
      <t>ヒフ</t>
    </rPh>
    <rPh sb="5" eb="7">
      <t>フショク</t>
    </rPh>
    <phoneticPr fontId="18"/>
  </si>
  <si>
    <t>区分2（精巣、中枢神経系）</t>
  </si>
  <si>
    <t>区分2（呼吸器系、神経系）</t>
  </si>
  <si>
    <t>LC50：3.38mg/L（ラット）（蒸気）</t>
    <rPh sb="19" eb="21">
      <t>ジョウキ</t>
    </rPh>
    <phoneticPr fontId="18"/>
  </si>
  <si>
    <t>LD50：126mg/kg（モルモット）</t>
    <phoneticPr fontId="18"/>
  </si>
  <si>
    <t>LD50：800mg/kg（ラット）</t>
    <phoneticPr fontId="18"/>
  </si>
  <si>
    <t>2.83 (25℃)、2.80 (25℃)</t>
    <phoneticPr fontId="18"/>
  </si>
  <si>
    <t>&lt; -2.4 (pH=7.2)</t>
    <phoneticPr fontId="18"/>
  </si>
  <si>
    <t>3mmHg(60℃)</t>
    <phoneticPr fontId="18"/>
  </si>
  <si>
    <t>1.27(20℃)、1.2585(20℃)</t>
    <phoneticPr fontId="18"/>
  </si>
  <si>
    <t>186℃、185℃ (760mmHg)</t>
  </si>
  <si>
    <t>-12℃</t>
  </si>
  <si>
    <t>C3H5ClO2</t>
  </si>
  <si>
    <t>2-chloropropionic acid</t>
  </si>
  <si>
    <t>2-クロロプロピオン酸</t>
    <phoneticPr fontId="18"/>
  </si>
  <si>
    <t>598-78-7</t>
    <phoneticPr fontId="18"/>
  </si>
  <si>
    <t>0.05(1996)</t>
    <phoneticPr fontId="18"/>
  </si>
  <si>
    <t>&lt;0.009（全国1996）</t>
    <phoneticPr fontId="18"/>
  </si>
  <si>
    <t>&lt;0.05（全国1996）</t>
    <phoneticPr fontId="18"/>
  </si>
  <si>
    <t>染料中間物、殺菌剤、化粧品原料</t>
  </si>
  <si>
    <t>6.0～18（試験生物：コイ、試験期間：6 週間、試験濃度：40 μg/L）、(11)～(52)（試験生物：コイ、試験期間：6 週間、試験濃度：4 μg/L）</t>
    <phoneticPr fontId="18"/>
  </si>
  <si>
    <t>BOD 2.0%、TOC 0.7%、GC 1.7%（試験期間：2 週間、被験物質濃度：100 mg/L、活性汚泥濃度：30 mg/L）</t>
    <phoneticPr fontId="18"/>
  </si>
  <si>
    <t>OH ラジカルとの反応で半減期：6.5～65 時間</t>
    <phoneticPr fontId="18"/>
  </si>
  <si>
    <t>消化汚泥を用いた試験において、試験期間56 日で0～30%の無機化</t>
    <phoneticPr fontId="18"/>
  </si>
  <si>
    <t>血液・腎障害（ラット）</t>
    <rPh sb="0" eb="2">
      <t>ケツエキ</t>
    </rPh>
    <rPh sb="3" eb="6">
      <t>ジンショウガイ</t>
    </rPh>
    <phoneticPr fontId="18"/>
  </si>
  <si>
    <t>LC50：11 mg/m3（ラット）</t>
    <phoneticPr fontId="18"/>
  </si>
  <si>
    <t>LD50：1500mg/kg（ウサギ）</t>
    <phoneticPr fontId="18"/>
  </si>
  <si>
    <t>LD50：670 mg/kg</t>
    <phoneticPr fontId="18"/>
  </si>
  <si>
    <t>9.41 (26℃)</t>
  </si>
  <si>
    <t>2.39、2.44</t>
    <phoneticPr fontId="18"/>
  </si>
  <si>
    <t>5.25(気体、25℃)</t>
    <phoneticPr fontId="18"/>
  </si>
  <si>
    <t>0.089mmHg(25℃)、0.10mmHg(20℃)</t>
    <phoneticPr fontId="18"/>
  </si>
  <si>
    <t>1.2651(40℃)</t>
    <phoneticPr fontId="18"/>
  </si>
  <si>
    <t>220℃(760 mmHg)、220℃、217℃</t>
  </si>
  <si>
    <t>42.8℃、43.2～43.7℃、42.7℃、43℃</t>
    <phoneticPr fontId="18"/>
  </si>
  <si>
    <t>C6H5ClO</t>
  </si>
  <si>
    <t>p-chlorophenol</t>
  </si>
  <si>
    <t>p-クロロフェノール（4-クロロフェノール）</t>
    <phoneticPr fontId="18"/>
  </si>
  <si>
    <t>6巻、9巻（毒性）</t>
    <rPh sb="1" eb="2">
      <t>カン</t>
    </rPh>
    <rPh sb="4" eb="5">
      <t>カン</t>
    </rPh>
    <rPh sb="6" eb="8">
      <t>ドクセイ</t>
    </rPh>
    <phoneticPr fontId="18"/>
  </si>
  <si>
    <t>106-48-9</t>
    <phoneticPr fontId="18"/>
  </si>
  <si>
    <t>0.071(2006)</t>
    <phoneticPr fontId="18"/>
  </si>
  <si>
    <t>0.009（全国2006）</t>
    <phoneticPr fontId="18"/>
  </si>
  <si>
    <t>0.071（全国2006）</t>
    <phoneticPr fontId="18"/>
  </si>
  <si>
    <t>&lt;0.005（全国2006）</t>
    <phoneticPr fontId="18"/>
  </si>
  <si>
    <t>他の化学物質の原料、染料、農薬の原料</t>
    <phoneticPr fontId="18"/>
  </si>
  <si>
    <t>51～22,900</t>
    <phoneticPr fontId="18"/>
  </si>
  <si>
    <t>14～24 （試験生物：コイ、試験期間：6 週間、試験濃度：40 μg/L）、(16)～(29)（試験生物：コイ、試験期間：6 週間、試験濃度：4 μg/L）</t>
    <phoneticPr fontId="18"/>
  </si>
  <si>
    <t>BOD 0%、TOC (-)*%、GC 2.1%（試験期間：2 週間、被験物質濃度：100 mg/L、活性汚泥濃度：30 mg/L）</t>
    <phoneticPr fontId="18"/>
  </si>
  <si>
    <t>理論無機化率：0～30%（試験期間：56 日間、被験物質濃度：50 mgC/L、消化下水汚泥を用いた試験）</t>
    <phoneticPr fontId="18"/>
  </si>
  <si>
    <t>区分1（呼吸器系、中枢神経系）</t>
  </si>
  <si>
    <t>LD50：1,000-1,580 mg/kg（ウサギ）</t>
    <phoneticPr fontId="18"/>
  </si>
  <si>
    <t>8.56 (25℃)、8.56</t>
    <phoneticPr fontId="18"/>
  </si>
  <si>
    <t>2.15、2.19</t>
    <phoneticPr fontId="18"/>
  </si>
  <si>
    <t>2.31mmHg(25℃)、1.42mmHg(25℃)</t>
    <phoneticPr fontId="18"/>
  </si>
  <si>
    <t>1.2634(20℃)</t>
    <phoneticPr fontId="18"/>
  </si>
  <si>
    <t>173.4℃、174.9℃、175℃、175.6℃</t>
  </si>
  <si>
    <t>8℃、9.4℃、9.3℃、9.8℃</t>
    <phoneticPr fontId="18"/>
  </si>
  <si>
    <t>o-chlorophenol</t>
  </si>
  <si>
    <t>o-クロロフェノール（2-クロロフェノール）</t>
    <phoneticPr fontId="18"/>
  </si>
  <si>
    <t>95-57-8</t>
    <phoneticPr fontId="18"/>
  </si>
  <si>
    <t>胎仔減少（ラット）、流産（ウサギ）</t>
    <rPh sb="0" eb="2">
      <t>タイシ</t>
    </rPh>
    <rPh sb="2" eb="4">
      <t>ゲンショウ</t>
    </rPh>
    <rPh sb="10" eb="12">
      <t>リュウザン</t>
    </rPh>
    <phoneticPr fontId="18"/>
  </si>
  <si>
    <t>LC50：&gt;2.1mg/L（ラット）</t>
    <phoneticPr fontId="18"/>
  </si>
  <si>
    <t>3.77mg/L (25℃)</t>
    <phoneticPr fontId="18"/>
  </si>
  <si>
    <t>3.23 (25℃)</t>
    <phoneticPr fontId="18"/>
  </si>
  <si>
    <t>336-546℃</t>
    <phoneticPr fontId="18"/>
  </si>
  <si>
    <t>125℃</t>
    <phoneticPr fontId="18"/>
  </si>
  <si>
    <t>C19H17ClN4</t>
    <phoneticPr fontId="18"/>
  </si>
  <si>
    <t>(RS)-4-(4-chlorophenyl)-2-phenyl-2-(1H-1,2,4-triazol-1-ylmethyl)butyronitrile; fenbuconazole</t>
  </si>
  <si>
    <t>(RS)-4-(4-クロロフェニル)-2-フェニル-2-(1H-1,2,4-トリアゾール-1-イルメチル)ブチロニトリル（フェンブコナゾール）</t>
    <phoneticPr fontId="18"/>
  </si>
  <si>
    <t>114369-43-6</t>
    <phoneticPr fontId="18"/>
  </si>
  <si>
    <t>胎仔減少、死産、精子異常（ラット）、死産（ウサギ）</t>
    <rPh sb="0" eb="2">
      <t>タイシ</t>
    </rPh>
    <rPh sb="2" eb="4">
      <t>ゲンショウ</t>
    </rPh>
    <rPh sb="5" eb="7">
      <t>シザン</t>
    </rPh>
    <rPh sb="8" eb="10">
      <t>セイシ</t>
    </rPh>
    <rPh sb="10" eb="12">
      <t>イジョウ</t>
    </rPh>
    <rPh sb="18" eb="20">
      <t>シザン</t>
    </rPh>
    <phoneticPr fontId="18"/>
  </si>
  <si>
    <t>肝肥大（イヌ、マウス）、腎障害（イヌ）</t>
    <rPh sb="0" eb="1">
      <t>カン</t>
    </rPh>
    <rPh sb="1" eb="3">
      <t>ヒダイ</t>
    </rPh>
    <rPh sb="12" eb="15">
      <t>ジンショウガイ</t>
    </rPh>
    <phoneticPr fontId="18"/>
  </si>
  <si>
    <t>LC50：5.1mg/L（ラット）</t>
    <phoneticPr fontId="18"/>
  </si>
  <si>
    <t>LD50：&gt;5.0 g/kg bw（ウサギ）</t>
    <phoneticPr fontId="18"/>
  </si>
  <si>
    <t>LD50：1.80（雌）、1.6（雄）g/kg bw（ラット）</t>
    <phoneticPr fontId="18"/>
  </si>
  <si>
    <t>142ppm (25℃)、142 mg/L 25℃</t>
    <phoneticPr fontId="18"/>
  </si>
  <si>
    <t>2.94 (pH7～8) (25℃）</t>
    <phoneticPr fontId="18"/>
  </si>
  <si>
    <t>202～208℃ (1.0mmHg)</t>
  </si>
  <si>
    <t>63～68℃</t>
    <phoneticPr fontId="18"/>
  </si>
  <si>
    <t>C15H17ClN4</t>
    <phoneticPr fontId="18"/>
  </si>
  <si>
    <t>2-(4-chlorophenyl)-2-(1H-1,2,4-triazol-1-ylmethyl)hexanenitrile; myclobutanil</t>
  </si>
  <si>
    <t>2-(4-クロロフェニル)-2-(1H-1,2,4-トリアゾール-1-イルメチル)ヘキサンニトリル（ミクロブタニル）</t>
    <phoneticPr fontId="18"/>
  </si>
  <si>
    <t>88671-89-0</t>
    <phoneticPr fontId="18"/>
  </si>
  <si>
    <t>fungicide(殺菌剤、防かび剤)、農薬（殺菌剤），木材防腐剤，水系および溶剤系塗料，各種プラスチック製品用防カビ剤</t>
    <phoneticPr fontId="18"/>
  </si>
  <si>
    <t>胎仔減少、発育不良、奇形（ラット）</t>
    <rPh sb="0" eb="2">
      <t>タイシ</t>
    </rPh>
    <rPh sb="2" eb="4">
      <t>ゲンショウ</t>
    </rPh>
    <rPh sb="5" eb="7">
      <t>ハツイク</t>
    </rPh>
    <rPh sb="7" eb="9">
      <t>フリョウ</t>
    </rPh>
    <rPh sb="10" eb="12">
      <t>キケイ</t>
    </rPh>
    <phoneticPr fontId="18"/>
  </si>
  <si>
    <t>白内障（イヌ）</t>
    <rPh sb="0" eb="3">
      <t>ハクナイショウ</t>
    </rPh>
    <phoneticPr fontId="18"/>
  </si>
  <si>
    <t>LD50：0.818mg/L（ラット）（粉じん）</t>
    <rPh sb="20" eb="21">
      <t>フン</t>
    </rPh>
    <phoneticPr fontId="18"/>
  </si>
  <si>
    <t>LD50：＞5000 mg/kg bw（ラット）</t>
    <phoneticPr fontId="18"/>
  </si>
  <si>
    <t>LD50：3350から＞5000 mg/kg（ラット）</t>
    <phoneticPr fontId="18"/>
  </si>
  <si>
    <t>36mg/L (pH 5～9, 20℃)</t>
    <phoneticPr fontId="18"/>
  </si>
  <si>
    <t>3.7</t>
    <phoneticPr fontId="18"/>
  </si>
  <si>
    <t>1.25 (26℃)</t>
    <phoneticPr fontId="18"/>
  </si>
  <si>
    <t>321-477℃</t>
    <phoneticPr fontId="18"/>
  </si>
  <si>
    <t>102.4℃</t>
    <phoneticPr fontId="18"/>
  </si>
  <si>
    <t>C16H22ClN3O</t>
    <phoneticPr fontId="18"/>
  </si>
  <si>
    <t>(RS)-1-p-chlorophenyl-4,4-dimethyl-3-(1H-1,2,4-triazol-1-ylmethyl)pentan-3-ol; tebuconazole</t>
  </si>
  <si>
    <t>(RS)-1-p-クロロフェニル-4,4-ジメチル-3-(1H-1,2,4-トリアゾール-1-イルメチル)ペンタン-3-オール（テブコナゾール）</t>
    <phoneticPr fontId="18"/>
  </si>
  <si>
    <t>107534-96-3</t>
    <phoneticPr fontId="18"/>
  </si>
  <si>
    <t>肝肥大、副腎変性（ラット）</t>
    <rPh sb="0" eb="1">
      <t>カン</t>
    </rPh>
    <rPh sb="1" eb="3">
      <t>ヒダイ</t>
    </rPh>
    <rPh sb="4" eb="6">
      <t>フクジン</t>
    </rPh>
    <rPh sb="6" eb="8">
      <t>ヘンセイ</t>
    </rPh>
    <phoneticPr fontId="18"/>
  </si>
  <si>
    <t>LC50値： &gt; 2.0 mg/kg bw/4h （ラット）（粉じん）</t>
    <rPh sb="31" eb="32">
      <t>フン</t>
    </rPh>
    <phoneticPr fontId="18"/>
  </si>
  <si>
    <t>LD50： &gt; 5000 mg/kg bw（ラット）</t>
    <phoneticPr fontId="18"/>
  </si>
  <si>
    <t>5.57 (推定値)</t>
    <phoneticPr fontId="18"/>
  </si>
  <si>
    <t>2.55E-008 mmHg(20℃)</t>
    <phoneticPr fontId="18"/>
  </si>
  <si>
    <t>309-371℃</t>
    <phoneticPr fontId="18"/>
  </si>
  <si>
    <t>108.0～108.5℃</t>
    <phoneticPr fontId="18"/>
  </si>
  <si>
    <t>C17H21ClN2O2S</t>
    <phoneticPr fontId="18"/>
  </si>
  <si>
    <t>(4RS,5RS)-5-(4-chlorophenyl)-N-cyclohexyl-4-methyl-2-oxo-1,3-thiazolidine-3-carboxamide; hexythiazox</t>
  </si>
  <si>
    <t>(4RS,5RS)-5-(4-クロロフェニル)-N-シクロヘキシル-4-メチル-2-オキソ-1,3-チアゾリジン-3-カルボキサミド（別名ヘキシチアゾクス）</t>
    <phoneticPr fontId="18"/>
  </si>
  <si>
    <t>78587-05-0</t>
    <phoneticPr fontId="18"/>
  </si>
  <si>
    <t>区分1 （肝臓、胆嚢）、区分2 （神経系）</t>
  </si>
  <si>
    <t>LC50：&gt;5000mg/m3（ラット）</t>
    <phoneticPr fontId="18"/>
  </si>
  <si>
    <t>2.3 mg/L 20℃</t>
    <phoneticPr fontId="18"/>
  </si>
  <si>
    <t>6.510</t>
    <phoneticPr fontId="18"/>
  </si>
  <si>
    <t>3.75E-10 mm Hg (20℃)</t>
    <phoneticPr fontId="18"/>
  </si>
  <si>
    <t>306-499℃</t>
    <phoneticPr fontId="18"/>
  </si>
  <si>
    <t>79℃</t>
    <phoneticPr fontId="18"/>
  </si>
  <si>
    <t>C16H20ClN5O2</t>
    <phoneticPr fontId="18"/>
  </si>
  <si>
    <t>4-(2-chlorophenyl)-N-cyclohexyl-N-ethyl-4,5-dihydro-5-oxo-1H-tetrazole-1-carboxamide; fentrazamide</t>
  </si>
  <si>
    <t>4-(2-クロロフェニル)-N-シクロヘキシル-N-エチル-4,5-ジヒドロ-5-オキソ-1H-テトラゾール-1-カルボキサミド（別名フェントラザミド）</t>
    <phoneticPr fontId="18"/>
  </si>
  <si>
    <t>chemical book、USEPA</t>
    <phoneticPr fontId="18"/>
  </si>
  <si>
    <t>158237-07-1</t>
    <phoneticPr fontId="18"/>
  </si>
  <si>
    <t>区分1 （血液凝固系）、区分2 （肝臓）</t>
  </si>
  <si>
    <t>区分1 （中枢神経系）、区分3 （気道刺激性）</t>
  </si>
  <si>
    <t>LC50：1.57 (mg/l)</t>
    <phoneticPr fontId="18"/>
  </si>
  <si>
    <t>LD50：631（雄）、460（雌）mg/kg（ラット）</t>
    <rPh sb="9" eb="10">
      <t>オス</t>
    </rPh>
    <rPh sb="16" eb="17">
      <t>メス</t>
    </rPh>
    <phoneticPr fontId="18"/>
  </si>
  <si>
    <t>14 mg/L 25℃</t>
    <phoneticPr fontId="18"/>
  </si>
  <si>
    <t xml:space="preserve">3.970 </t>
    <phoneticPr fontId="18"/>
  </si>
  <si>
    <t>2.00E-08 mm Hg (25℃)</t>
    <phoneticPr fontId="18"/>
  </si>
  <si>
    <t>324-505℃</t>
    <phoneticPr fontId="18"/>
  </si>
  <si>
    <t>60.4～61.3℃</t>
    <phoneticPr fontId="18"/>
  </si>
  <si>
    <t>C20H17ClO3</t>
    <phoneticPr fontId="18"/>
  </si>
  <si>
    <t>(RS)-2-[2-(3-chlorophenyl)-2,3-epoxypropyl]-2-ethylindane-1,3-dione; indanofan</t>
  </si>
  <si>
    <t>(RS)-2-[2-(3-クロロフェニル)-2,3-エポキシプロピル]-2-エチルインダン-1,3-ジオン（別名インダノファン）</t>
    <phoneticPr fontId="18"/>
  </si>
  <si>
    <t>TOXNET、chemical book、USEPA</t>
    <phoneticPr fontId="18"/>
  </si>
  <si>
    <t>133220-30-1</t>
    <phoneticPr fontId="18"/>
  </si>
  <si>
    <t>胎仔減少、発育不良（ウサギ）、性成熟変化（ラット）</t>
    <rPh sb="0" eb="2">
      <t>タイシ</t>
    </rPh>
    <rPh sb="2" eb="4">
      <t>ゲンショウ</t>
    </rPh>
    <rPh sb="5" eb="7">
      <t>ハツイク</t>
    </rPh>
    <rPh sb="7" eb="9">
      <t>フリョウ</t>
    </rPh>
    <rPh sb="15" eb="16">
      <t>セイ</t>
    </rPh>
    <rPh sb="16" eb="18">
      <t>セイジュク</t>
    </rPh>
    <rPh sb="18" eb="20">
      <t>ヘンカ</t>
    </rPh>
    <phoneticPr fontId="18"/>
  </si>
  <si>
    <t>血液障害（ラット、イヌ）、神経障害（イヌ）</t>
    <rPh sb="0" eb="2">
      <t>ケツエキ</t>
    </rPh>
    <rPh sb="2" eb="4">
      <t>ショウガイ</t>
    </rPh>
    <rPh sb="13" eb="15">
      <t>シンケイ</t>
    </rPh>
    <rPh sb="15" eb="17">
      <t>ショウガイ</t>
    </rPh>
    <phoneticPr fontId="18"/>
  </si>
  <si>
    <t>区分1 (血液系)、区分2 (神経系)</t>
  </si>
  <si>
    <t>LD50：&gt; 5,000 mg/kg （ラット）</t>
    <phoneticPr fontId="18"/>
  </si>
  <si>
    <t>6.2 mg/L (20℃)</t>
    <phoneticPr fontId="18"/>
  </si>
  <si>
    <t>2.18</t>
    <phoneticPr fontId="18"/>
  </si>
  <si>
    <t>1.3524 (20℃)</t>
    <phoneticPr fontId="18"/>
  </si>
  <si>
    <t>225～227℃ (分解)</t>
    <phoneticPr fontId="18"/>
  </si>
  <si>
    <t>C7H12ClN5</t>
    <phoneticPr fontId="18"/>
  </si>
  <si>
    <t>2-chloro-4,6-bis(ethylamino)-1,3,5-triazine; shimazine; CAT</t>
  </si>
  <si>
    <t>シマジン（2-クロロ-4,6-ビス（エチルアミノ）-1,3,5-トリアジン又はＣＡＴ）</t>
    <phoneticPr fontId="18"/>
  </si>
  <si>
    <t>122-34-9</t>
    <phoneticPr fontId="18"/>
  </si>
  <si>
    <t>0.0023（2007）</t>
    <phoneticPr fontId="18"/>
  </si>
  <si>
    <t>0.01（2008）</t>
    <phoneticPr fontId="18"/>
  </si>
  <si>
    <t>0.0012未満 (2008)</t>
    <phoneticPr fontId="18"/>
  </si>
  <si>
    <t>&lt;0.00022（全国 2008）</t>
    <phoneticPr fontId="18"/>
  </si>
  <si>
    <t>&lt;0.0023（全国 2007）</t>
    <phoneticPr fontId="18"/>
  </si>
  <si>
    <t>&lt;0.0023（石川県、神奈川県、新潟県、2007）</t>
    <phoneticPr fontId="18"/>
  </si>
  <si>
    <t>&lt;0.0012（全国 2008）</t>
    <phoneticPr fontId="18"/>
  </si>
  <si>
    <t>アゾ染料の原料</t>
  </si>
  <si>
    <t>7.0～20.8（試験生物：コイ、試験期間：8 週間、試験濃度：0.25 mg/L）、7.4～22.3（試験生物：コイ、試験期間：8 週間、試験濃度：0.025 mg/L）</t>
    <phoneticPr fontId="18"/>
  </si>
  <si>
    <t>0%、GC 3.8% 、UV-VIS 0%（試験期間：2 週間、被験物質濃度：100 mg/L、活性汚泥濃度：30 mg/L）</t>
    <phoneticPr fontId="18"/>
  </si>
  <si>
    <t>OH ラジカルとの反応で半減期31～310日</t>
    <phoneticPr fontId="18"/>
  </si>
  <si>
    <t>0.013（ラット）</t>
    <phoneticPr fontId="18"/>
  </si>
  <si>
    <t>血液障害（マウス）、腎障害（ラット）</t>
    <rPh sb="0" eb="2">
      <t>ケツエキ</t>
    </rPh>
    <rPh sb="2" eb="4">
      <t>ショウガイ</t>
    </rPh>
    <rPh sb="10" eb="13">
      <t>ジンショウガイ</t>
    </rPh>
    <phoneticPr fontId="18"/>
  </si>
  <si>
    <t>区分1（血液、肝臓）</t>
  </si>
  <si>
    <t>LC50：495 ppm（ラット）（蒸気）</t>
    <rPh sb="18" eb="20">
      <t>ジョウキ</t>
    </rPh>
    <phoneticPr fontId="18"/>
  </si>
  <si>
    <t>LD50：655 mg/kg（ラット）</t>
    <phoneticPr fontId="18"/>
  </si>
  <si>
    <t>LD50：280 mg/kg（ウサギ）</t>
    <phoneticPr fontId="18"/>
  </si>
  <si>
    <t>441 mg/1000g (20℃)、441 mg/L (20℃)、590mg/L (20℃)、441.2 mg/L (20℃)</t>
    <phoneticPr fontId="18"/>
  </si>
  <si>
    <t>2.24、2.2</t>
    <phoneticPr fontId="18"/>
  </si>
  <si>
    <t>0.044 mmHg (=5.8 Pa) (20℃)、0.03 mmHg (=4.0 Pa) (20℃)</t>
    <phoneticPr fontId="18"/>
  </si>
  <si>
    <t>1.368 g/cm3 (242℃)、1.305 g/cm3</t>
    <phoneticPr fontId="18"/>
  </si>
  <si>
    <t>246.2℃ (760 mmHg)、245～246℃、245.5℃(760 mmHg)、245.7℃</t>
  </si>
  <si>
    <t>32.1℃、32～33℃、32.5℃、約32℃</t>
    <phoneticPr fontId="18"/>
  </si>
  <si>
    <t>2-chloronitrobenzene</t>
  </si>
  <si>
    <t>2-クロロニトロベンゼン（o-クロロニトロベンゼン）</t>
    <phoneticPr fontId="18"/>
  </si>
  <si>
    <t>88-73-3</t>
    <phoneticPr fontId="18"/>
  </si>
  <si>
    <t>アゾ系分散染料・顔料中間体</t>
    <phoneticPr fontId="18"/>
  </si>
  <si>
    <t>精巣異常（ラット）</t>
    <rPh sb="0" eb="2">
      <t>セイソウ</t>
    </rPh>
    <rPh sb="2" eb="4">
      <t>イジョウ</t>
    </rPh>
    <phoneticPr fontId="18"/>
  </si>
  <si>
    <t>血液・腎・肝障害（ラット）</t>
    <rPh sb="0" eb="2">
      <t>ケツエキ</t>
    </rPh>
    <rPh sb="3" eb="4">
      <t>ジン</t>
    </rPh>
    <rPh sb="5" eb="6">
      <t>カン</t>
    </rPh>
    <rPh sb="6" eb="8">
      <t>ショウガイ</t>
    </rPh>
    <phoneticPr fontId="18"/>
  </si>
  <si>
    <t>LD50：6,430 mg/kg（ラット）</t>
    <phoneticPr fontId="18"/>
  </si>
  <si>
    <t>7.06（25℃）</t>
    <phoneticPr fontId="18"/>
  </si>
  <si>
    <t>320℃</t>
    <phoneticPr fontId="18"/>
  </si>
  <si>
    <t>108℃</t>
  </si>
  <si>
    <t>C6H5ClN2O2</t>
  </si>
  <si>
    <t>2-chloro-4-nitroaniline</t>
  </si>
  <si>
    <t>2-クロロ-4-ニトロアニリン</t>
    <phoneticPr fontId="18"/>
  </si>
  <si>
    <t>121-87-9</t>
    <phoneticPr fontId="18"/>
  </si>
  <si>
    <t>&lt; 0.001（全国2002）</t>
    <phoneticPr fontId="18"/>
  </si>
  <si>
    <t>&lt; 0.01（全国2000）</t>
    <phoneticPr fontId="18"/>
  </si>
  <si>
    <t>&lt;0.03（全国1989）</t>
    <phoneticPr fontId="18"/>
  </si>
  <si>
    <t>染料・農薬・医薬中間体</t>
    <phoneticPr fontId="18"/>
  </si>
  <si>
    <t>327.1 (loamy sand)、335.9 (sandy sand)、512.2 (sand)</t>
    <phoneticPr fontId="18"/>
  </si>
  <si>
    <t>21.9～76.5（試験生物：コイ、試験期間：8 週間、試験濃度：0.3 mg/L）、(14)～101.6（試験生物：コイ、試験期間：8 週間、試験濃度：0.03 mg/L）</t>
    <phoneticPr fontId="18"/>
  </si>
  <si>
    <t>BOD 0%（試験期間：2 週間、被験物質濃度：100 mg/L、活性汚泥濃度：30mg/L）</t>
    <phoneticPr fontId="18"/>
  </si>
  <si>
    <t>OH ラジカルとの反応で半減期：2.9～29 日、硝酸ラジカルとの反応で半減期：&lt;1.8 年</t>
    <phoneticPr fontId="18"/>
  </si>
  <si>
    <t>腎障害</t>
    <rPh sb="0" eb="3">
      <t>ジンショウガイ</t>
    </rPh>
    <phoneticPr fontId="18"/>
  </si>
  <si>
    <t>粘膜障害</t>
    <rPh sb="0" eb="2">
      <t>ネンマク</t>
    </rPh>
    <rPh sb="2" eb="4">
      <t>ショウガイ</t>
    </rPh>
    <phoneticPr fontId="18"/>
  </si>
  <si>
    <t>LC50：13.45mg/L(4h)（ラット）（ミスト）</t>
    <phoneticPr fontId="18"/>
  </si>
  <si>
    <t>LD50：3,750 mg/kg（モルモット）</t>
    <phoneticPr fontId="18"/>
  </si>
  <si>
    <t>106 mg/1000g (20℃)、106 mg/L (20℃)、15～40 mg/L (20℃)</t>
    <phoneticPr fontId="18"/>
  </si>
  <si>
    <t>5.18</t>
  </si>
  <si>
    <t>2.69mmHg(25℃)、2.7mmHg(20℃)</t>
    <phoneticPr fontId="18"/>
  </si>
  <si>
    <t>1.0697(20℃)</t>
    <phoneticPr fontId="18"/>
  </si>
  <si>
    <t>162.4℃(760 mmHg)、162.4℃、162℃</t>
  </si>
  <si>
    <t>7.5℃、7.3～7.6℃</t>
    <phoneticPr fontId="18"/>
  </si>
  <si>
    <t>p-chlorotoluene</t>
  </si>
  <si>
    <t>p-クロロトルエン（4-クロロトルエン）</t>
    <phoneticPr fontId="18"/>
  </si>
  <si>
    <t>106-43-4</t>
    <phoneticPr fontId="18"/>
  </si>
  <si>
    <t>0.3（1989）</t>
    <phoneticPr fontId="18"/>
  </si>
  <si>
    <t>0.01(1989)</t>
    <phoneticPr fontId="18"/>
  </si>
  <si>
    <t>&lt;0.011（全国1989）</t>
    <phoneticPr fontId="18"/>
  </si>
  <si>
    <t>&lt;0.011（全国1989～1990）</t>
    <phoneticPr fontId="18"/>
  </si>
  <si>
    <t>&lt;0.3（全国1989）</t>
    <phoneticPr fontId="18"/>
  </si>
  <si>
    <t>&lt;0.01（全国 1989）</t>
    <phoneticPr fontId="18"/>
  </si>
  <si>
    <t>染料・農薬・医薬の原料</t>
    <rPh sb="9" eb="11">
      <t>ゲンリョウ</t>
    </rPh>
    <phoneticPr fontId="18"/>
  </si>
  <si>
    <t>170-880 （測定値、平均値は370）</t>
    <phoneticPr fontId="18"/>
  </si>
  <si>
    <t>41.6～87.2(試験生物：コイ、試験期間：8 週間、被験物質設定濃度：0.3 mg/L) 、（18）～112(試験生物：コイ、試験期間：8 週間、被験物質設定濃度：0.03 mg/L)</t>
    <phoneticPr fontId="18"/>
  </si>
  <si>
    <t>BOD 0％（試験期間：4 週間、被験物質濃度：100 mg/L、活性汚泥濃度：30 mg/L）</t>
    <phoneticPr fontId="18"/>
  </si>
  <si>
    <t>OH ラジカルとの反応で半減期：2.9～29 日</t>
    <phoneticPr fontId="18"/>
  </si>
  <si>
    <t>奇形（ウサギ、ラット）</t>
    <rPh sb="0" eb="2">
      <t>キケイ</t>
    </rPh>
    <phoneticPr fontId="18"/>
  </si>
  <si>
    <t>区分2 （中枢神経系）</t>
  </si>
  <si>
    <t>LCLo：4,400 ppm [23,000 mg/m3 ]（モルモット）</t>
    <phoneticPr fontId="18"/>
  </si>
  <si>
    <t>LD50：&gt; 2,165 mg/kg（ウサギ）</t>
    <phoneticPr fontId="18"/>
  </si>
  <si>
    <t>LD50：3,227-3,464 (雄)、3,031-3,860 (雌)mg/kg（ラット）</t>
    <phoneticPr fontId="18"/>
  </si>
  <si>
    <t>374 mg/L (25℃)</t>
  </si>
  <si>
    <t>3.43mmHg(25℃)</t>
    <phoneticPr fontId="18"/>
  </si>
  <si>
    <t>1.0825(20℃)</t>
    <phoneticPr fontId="18"/>
  </si>
  <si>
    <t>158.97℃</t>
  </si>
  <si>
    <t>-35.59℃</t>
  </si>
  <si>
    <t>o-chlorotoluene</t>
  </si>
  <si>
    <t>95-49-8</t>
    <phoneticPr fontId="18"/>
  </si>
  <si>
    <t>除草剤、ムギ作の広葉雑草防除剤として春先の茎葉処理で使用</t>
    <rPh sb="26" eb="28">
      <t>シヨウ</t>
    </rPh>
    <phoneticPr fontId="18"/>
  </si>
  <si>
    <t>0.06% (20℃)、880 mg/L at 25℃</t>
    <phoneticPr fontId="18"/>
  </si>
  <si>
    <t>3.78</t>
    <phoneticPr fontId="18"/>
  </si>
  <si>
    <t>3.20 (EXP)</t>
    <phoneticPr fontId="18"/>
  </si>
  <si>
    <t>8.36E-005mmHg(25℃,EXP)</t>
    <phoneticPr fontId="18"/>
  </si>
  <si>
    <t>298℃</t>
    <phoneticPr fontId="18"/>
  </si>
  <si>
    <t>C10H11ClO3</t>
    <phoneticPr fontId="18"/>
  </si>
  <si>
    <t>(RS)-2-(4-chloro-o-tolyloxy)propionic acid; mecoprop</t>
  </si>
  <si>
    <t>(R)-2-(4-クロロ-o-トリルオキシ)プロピオン酸（メコプロップ）</t>
    <phoneticPr fontId="18"/>
  </si>
  <si>
    <t>93-65-2</t>
    <phoneticPr fontId="18"/>
  </si>
  <si>
    <t>冷媒　超低温冷却装置用冷媒，消火剤</t>
    <phoneticPr fontId="18"/>
  </si>
  <si>
    <t>0.009% (25℃, gas at 1atm )、90 mg/L 25℃</t>
    <phoneticPr fontId="18"/>
  </si>
  <si>
    <t>1.65</t>
    <phoneticPr fontId="18"/>
  </si>
  <si>
    <t>26700mmHg (25℃)</t>
    <phoneticPr fontId="18"/>
  </si>
  <si>
    <t>-84℃</t>
  </si>
  <si>
    <t>-181℃</t>
    <phoneticPr fontId="18"/>
  </si>
  <si>
    <t>CClF3</t>
    <phoneticPr fontId="18"/>
  </si>
  <si>
    <t>chlorotrifluoromethane; CFC-13</t>
  </si>
  <si>
    <t>クロロトリフルオロメタン（ＣＦＣ-13）</t>
    <phoneticPr fontId="18"/>
  </si>
  <si>
    <t>75-72-9</t>
    <phoneticPr fontId="18"/>
  </si>
  <si>
    <t>冷媒用ガス</t>
    <phoneticPr fontId="18"/>
  </si>
  <si>
    <t>8.9g/L at 25℃</t>
    <phoneticPr fontId="18"/>
  </si>
  <si>
    <t>1.99</t>
    <phoneticPr fontId="18"/>
  </si>
  <si>
    <t>180kPa at 20℃</t>
    <phoneticPr fontId="18"/>
  </si>
  <si>
    <t>6.9℃</t>
  </si>
  <si>
    <t>-105.5℃</t>
    <phoneticPr fontId="18"/>
  </si>
  <si>
    <t>C2H2ClF3</t>
    <phoneticPr fontId="18"/>
  </si>
  <si>
    <t>chlorotrifluoroethane; HCFC-133</t>
  </si>
  <si>
    <t>クロロトリフルオロエタン（別名ＨＣＦＣ-133）</t>
    <phoneticPr fontId="18"/>
  </si>
  <si>
    <t>冷媒</t>
    <phoneticPr fontId="18"/>
  </si>
  <si>
    <t>17.1g/L (20℃)</t>
    <phoneticPr fontId="18"/>
  </si>
  <si>
    <t>1.867 (計算値)</t>
    <phoneticPr fontId="18"/>
  </si>
  <si>
    <t>3150mmHg(25℃)</t>
    <phoneticPr fontId="18"/>
  </si>
  <si>
    <t>-199℃</t>
    <phoneticPr fontId="18"/>
  </si>
  <si>
    <t xml:space="preserve">C2HClF4 </t>
    <phoneticPr fontId="18"/>
  </si>
  <si>
    <t>2-chloro-1,1,1,2-tetrafluoroethane; HCFC-124</t>
  </si>
  <si>
    <t>2-クロロ-1,1,1,2-テトラフルオロエタン（別名ＨＣＦＣ-124）</t>
    <phoneticPr fontId="18"/>
  </si>
  <si>
    <t>2837-89-0</t>
    <phoneticPr fontId="18"/>
  </si>
  <si>
    <t>エアコン、低温冷凍装置などの冷媒、半導体エッチングガス、四フッ化樹脂原料、エアゾール噴射剤</t>
    <phoneticPr fontId="18"/>
  </si>
  <si>
    <t>885（ラット）</t>
    <phoneticPr fontId="18"/>
  </si>
  <si>
    <t>眼奇形（ラット）</t>
    <rPh sb="0" eb="1">
      <t>メ</t>
    </rPh>
    <rPh sb="1" eb="3">
      <t>キケイ</t>
    </rPh>
    <phoneticPr fontId="18"/>
  </si>
  <si>
    <t>神経障害（ラット、マウス）、血液異常（ウサギ）、組織変性（ラット、マウス、ウサギ）</t>
    <rPh sb="0" eb="2">
      <t>シンケイ</t>
    </rPh>
    <rPh sb="2" eb="4">
      <t>ショウガイ</t>
    </rPh>
    <rPh sb="14" eb="16">
      <t>ケツエキ</t>
    </rPh>
    <rPh sb="16" eb="18">
      <t>イジョウ</t>
    </rPh>
    <rPh sb="24" eb="26">
      <t>ソシキ</t>
    </rPh>
    <rPh sb="26" eb="28">
      <t>ヘンセイ</t>
    </rPh>
    <phoneticPr fontId="18"/>
  </si>
  <si>
    <t>神経・心障害、刺激</t>
    <rPh sb="0" eb="2">
      <t>シンケイ</t>
    </rPh>
    <rPh sb="3" eb="4">
      <t>シン</t>
    </rPh>
    <rPh sb="4" eb="6">
      <t>ショウガイ</t>
    </rPh>
    <rPh sb="7" eb="9">
      <t>シゲキ</t>
    </rPh>
    <phoneticPr fontId="18"/>
  </si>
  <si>
    <t>区分1 （中枢神経系、心血管系）、区分3 （麻酔作用）</t>
  </si>
  <si>
    <t>LC50：1,239,000 mg/m3（15min）（ラット）</t>
    <phoneticPr fontId="18"/>
  </si>
  <si>
    <t>2,770 mg/L（25℃、実測値）</t>
  </si>
  <si>
    <t>1.08</t>
  </si>
  <si>
    <t>3.54</t>
    <phoneticPr fontId="18"/>
  </si>
  <si>
    <t>－40.7℃</t>
  </si>
  <si>
    <t>－157.4℃</t>
  </si>
  <si>
    <t>CHClF2</t>
  </si>
  <si>
    <t>chlorodifluoromethane; HCFC-22</t>
  </si>
  <si>
    <t>クロロジフルオロメタン（別名ＨＣＦＣ-22）</t>
  </si>
  <si>
    <t>75-45-6</t>
    <phoneticPr fontId="18"/>
  </si>
  <si>
    <t>フロンガス</t>
    <phoneticPr fontId="18"/>
  </si>
  <si>
    <t>14680（ラット）</t>
    <phoneticPr fontId="18"/>
  </si>
  <si>
    <t>凍傷、窒息、循環障害</t>
    <rPh sb="0" eb="2">
      <t>トウショウ</t>
    </rPh>
    <rPh sb="3" eb="5">
      <t>チッソク</t>
    </rPh>
    <rPh sb="6" eb="8">
      <t>ジュンカン</t>
    </rPh>
    <rPh sb="8" eb="10">
      <t>ショウガイ</t>
    </rPh>
    <phoneticPr fontId="18"/>
  </si>
  <si>
    <t>LC50：2050,000 mg/m3（4hr）（ラット）</t>
    <phoneticPr fontId="18"/>
  </si>
  <si>
    <t>2.05（推定値）</t>
  </si>
  <si>
    <t>4.11</t>
  </si>
  <si>
    <t>－9.7℃</t>
  </si>
  <si>
    <t>－130.8℃</t>
  </si>
  <si>
    <t>C2H3ClF2</t>
  </si>
  <si>
    <t>1-chloro-1,1-difluoroethane; HCFC-142b</t>
  </si>
  <si>
    <t>1-クロロ-1,1-ジフルオロエタン（別名ＨＣＦＣ-142ｂ）</t>
  </si>
  <si>
    <t>75-68-3</t>
    <phoneticPr fontId="18"/>
  </si>
  <si>
    <t>染料(サルファーブラック)、有機合成</t>
    <phoneticPr fontId="18"/>
  </si>
  <si>
    <t>&lt;4.2</t>
    <phoneticPr fontId="18"/>
  </si>
  <si>
    <t>OH ラジカルとの反応で半減期は750日</t>
    <phoneticPr fontId="18"/>
  </si>
  <si>
    <t>精子異常、発育不良（ラット）</t>
    <rPh sb="0" eb="2">
      <t>セイシ</t>
    </rPh>
    <rPh sb="2" eb="4">
      <t>イジョウ</t>
    </rPh>
    <rPh sb="5" eb="7">
      <t>ハツイク</t>
    </rPh>
    <rPh sb="7" eb="9">
      <t>フリョウ</t>
    </rPh>
    <phoneticPr fontId="18"/>
  </si>
  <si>
    <t>皮膚炎（ヒト）、血液障害？（ラット）</t>
    <rPh sb="0" eb="2">
      <t>ヒフ</t>
    </rPh>
    <rPh sb="2" eb="3">
      <t>エン</t>
    </rPh>
    <rPh sb="8" eb="10">
      <t>ケツエキ</t>
    </rPh>
    <rPh sb="10" eb="12">
      <t>ショウガイ</t>
    </rPh>
    <phoneticPr fontId="18"/>
  </si>
  <si>
    <t>粘膜刺激、血液障害</t>
    <rPh sb="0" eb="2">
      <t>ネンマク</t>
    </rPh>
    <rPh sb="2" eb="4">
      <t>シゲキ</t>
    </rPh>
    <rPh sb="5" eb="7">
      <t>ケツエキ</t>
    </rPh>
    <rPh sb="7" eb="9">
      <t>ショウガイ</t>
    </rPh>
    <phoneticPr fontId="18"/>
  </si>
  <si>
    <t>区分2（神経系、血液系）</t>
  </si>
  <si>
    <t>区分1（血液系）、区分3（気道刺激性）</t>
  </si>
  <si>
    <t>LD50：130 mg/kg（ウサギ）</t>
    <phoneticPr fontId="18"/>
  </si>
  <si>
    <t>8 mg/L（15℃）</t>
  </si>
  <si>
    <t>8.28</t>
  </si>
  <si>
    <t>315℃</t>
  </si>
  <si>
    <t>54℃</t>
    <phoneticPr fontId="18"/>
  </si>
  <si>
    <t>C6H3ClN2O4</t>
  </si>
  <si>
    <t>1-chloro-2,4-dinitrobenzene</t>
  </si>
  <si>
    <t>1-クロロ-2,4-ジニトロベンゼン</t>
  </si>
  <si>
    <t>97-00-7</t>
    <phoneticPr fontId="18"/>
  </si>
  <si>
    <t>LC50：&gt;1.040mg/L（ラット）（粉じん）</t>
    <rPh sb="21" eb="22">
      <t>フン</t>
    </rPh>
    <phoneticPr fontId="18"/>
  </si>
  <si>
    <t>LD50：13300mg/kg（ウサギ）</t>
    <phoneticPr fontId="18"/>
  </si>
  <si>
    <t>LD50：1150mg/kg（ラット）</t>
    <phoneticPr fontId="18"/>
  </si>
  <si>
    <t>140mg/L (23℃)</t>
    <phoneticPr fontId="18"/>
  </si>
  <si>
    <t>3.5</t>
    <phoneticPr fontId="18"/>
  </si>
  <si>
    <t>0.000022mmHg(25℃)</t>
    <phoneticPr fontId="18"/>
  </si>
  <si>
    <t>135℃</t>
  </si>
  <si>
    <t>40 - 41℃</t>
    <phoneticPr fontId="18"/>
  </si>
  <si>
    <t>C14H20ClNO2</t>
    <phoneticPr fontId="18"/>
  </si>
  <si>
    <t>2-chloro-2',6'-diethy-N-(methoxymethyl)acetanilide; alachlor</t>
  </si>
  <si>
    <t>2-クロロ-2',6'-ジエチル-N-（メトキシメチル）アセトアニリド（アラクロール）</t>
    <phoneticPr fontId="18"/>
  </si>
  <si>
    <t>15972-60-8</t>
    <phoneticPr fontId="18"/>
  </si>
  <si>
    <t>区分2 (中枢神経系)</t>
  </si>
  <si>
    <t>LC50：&gt; 2.8 mg/L（ラット）（ミスト）</t>
    <phoneticPr fontId="18"/>
  </si>
  <si>
    <t>LD50：3,600 mg/kg (雄)、2,200 mg/kg (雌)（ラット）</t>
    <phoneticPr fontId="18"/>
  </si>
  <si>
    <t>50 mg/L (20℃)</t>
    <phoneticPr fontId="18"/>
  </si>
  <si>
    <t>4.08</t>
    <phoneticPr fontId="18"/>
  </si>
  <si>
    <t>1.076 (20℃)</t>
    <phoneticPr fontId="18"/>
  </si>
  <si>
    <t>-20℃</t>
    <phoneticPr fontId="18"/>
  </si>
  <si>
    <t>C17H26ClNO2</t>
    <phoneticPr fontId="18"/>
  </si>
  <si>
    <t>2-chloro-2',6'-diethyl-N-(2-propoxyethyl)acetanilide; pretilachlor</t>
  </si>
  <si>
    <t>2-クロロ-2',6'-ジエチル-N-（2-プロポキシエチル）アセトアニリド（プレチラクロール）</t>
    <phoneticPr fontId="18"/>
  </si>
  <si>
    <t>51218-49-6</t>
    <phoneticPr fontId="18"/>
  </si>
  <si>
    <t>医薬・香料・農薬・接着剤・界面活性剤原料</t>
    <phoneticPr fontId="18"/>
  </si>
  <si>
    <t>区分2（呼吸器系 ）</t>
  </si>
  <si>
    <t>LD50 ： 161 mg/kg（ラット）</t>
    <phoneticPr fontId="18"/>
  </si>
  <si>
    <t>LD50 ：96.8 mg/kg（ラット）</t>
    <phoneticPr fontId="18"/>
  </si>
  <si>
    <t>1.23g/100mL (20℃)</t>
    <phoneticPr fontId="18"/>
  </si>
  <si>
    <t>3.375mmHg（20℃）</t>
    <phoneticPr fontId="18"/>
  </si>
  <si>
    <t>1.1498 (20/4℃)</t>
    <phoneticPr fontId="18"/>
  </si>
  <si>
    <t>144-146℃</t>
  </si>
  <si>
    <t>-26℃</t>
    <phoneticPr fontId="18"/>
  </si>
  <si>
    <t>C4H7ClO2</t>
    <phoneticPr fontId="18"/>
  </si>
  <si>
    <t>ethyl chloroacetate</t>
  </si>
  <si>
    <t>クロロ酢酸エチル</t>
  </si>
  <si>
    <t>105-39-5</t>
    <phoneticPr fontId="18"/>
  </si>
  <si>
    <t>＞0.3</t>
    <phoneticPr fontId="18"/>
  </si>
  <si>
    <t>&lt;0.01（全国 1984）</t>
    <phoneticPr fontId="18"/>
  </si>
  <si>
    <t>0.0026（北海道、長野県、1984）</t>
    <phoneticPr fontId="18"/>
  </si>
  <si>
    <t>&lt;0.3（全国 2001）</t>
    <phoneticPr fontId="18"/>
  </si>
  <si>
    <t>カルボキシメチルセルロース原料、2,4-ジクロロフェノキシ酢酸原料、ブチルフタリルブチルグリコレート原料、キレート剤原料、界面活性剤原料、医薬品原料、香料原料及び農薬原料</t>
    <phoneticPr fontId="18"/>
  </si>
  <si>
    <t>BOD 65％、TOC 99％、GC 100％（試験期間：3 週間、被験物質濃度：100mg/L、活性汚泥濃度：30mg/L）</t>
    <phoneticPr fontId="18"/>
  </si>
  <si>
    <t>OH ラジカルとの反応で半減期：3.4～34 日</t>
    <phoneticPr fontId="18"/>
  </si>
  <si>
    <t>順化したメタン細菌により、5～280mg/L のクロロ酢酸は2 日間で86～100%分解</t>
    <phoneticPr fontId="18"/>
  </si>
  <si>
    <t>0.35（ラット）</t>
    <phoneticPr fontId="18"/>
  </si>
  <si>
    <t>腐食、神経・心・腎障害</t>
    <rPh sb="0" eb="2">
      <t>フショク</t>
    </rPh>
    <rPh sb="3" eb="5">
      <t>シンケイ</t>
    </rPh>
    <rPh sb="6" eb="7">
      <t>シン</t>
    </rPh>
    <rPh sb="8" eb="9">
      <t>ジン</t>
    </rPh>
    <rPh sb="9" eb="11">
      <t>ショウガイ</t>
    </rPh>
    <phoneticPr fontId="18"/>
  </si>
  <si>
    <t>区分2 （心臓、肝臓、腎臓）</t>
  </si>
  <si>
    <t>区分1 （神経系、呼吸器、心血管系、血液系、肝臓、腎臓）</t>
  </si>
  <si>
    <t>LC50：0.18 mg/L(4h)（ラット）（ミスト）</t>
    <phoneticPr fontId="18"/>
  </si>
  <si>
    <t>LD50：145 mg/kg（ラット）</t>
    <phoneticPr fontId="18"/>
  </si>
  <si>
    <t>LD50：55 mg/kg（ラット）</t>
    <phoneticPr fontId="18"/>
  </si>
  <si>
    <t>850g/L(20℃)、6,140g/L(25℃)</t>
    <phoneticPr fontId="18"/>
  </si>
  <si>
    <t>2.87</t>
  </si>
  <si>
    <t>半減期:960 日</t>
  </si>
  <si>
    <t>0.22</t>
  </si>
  <si>
    <t>3.86(気体、25℃)</t>
    <phoneticPr fontId="18"/>
  </si>
  <si>
    <t>20Pa (20℃)、0.065 mm Hg 25℃</t>
    <phoneticPr fontId="18"/>
  </si>
  <si>
    <t>1.580</t>
  </si>
  <si>
    <t>63℃(α型)、55～56℃(β型)、50℃(γ型)</t>
    <phoneticPr fontId="18"/>
  </si>
  <si>
    <t>C2H3ClO2</t>
  </si>
  <si>
    <t>chloroacetic acid</t>
  </si>
  <si>
    <t>クロロ酢酸</t>
    <phoneticPr fontId="18"/>
  </si>
  <si>
    <t>3巻（追）、TOXNET</t>
    <rPh sb="1" eb="2">
      <t>カン</t>
    </rPh>
    <rPh sb="3" eb="4">
      <t>ツイ</t>
    </rPh>
    <phoneticPr fontId="18"/>
  </si>
  <si>
    <t>79-11-8</t>
    <phoneticPr fontId="18"/>
  </si>
  <si>
    <t>区分1（胃、呼吸器系、造血系）</t>
  </si>
  <si>
    <t>LC50：2.8 mg/L(4h)（ラット）（ミスト）</t>
    <phoneticPr fontId="18"/>
  </si>
  <si>
    <t>LD50：783 mg/kg（ラット）</t>
    <phoneticPr fontId="18"/>
  </si>
  <si>
    <t>1.24×102 mg/L(25℃、推定値)</t>
  </si>
  <si>
    <t>3.44（推定値）</t>
    <phoneticPr fontId="18"/>
  </si>
  <si>
    <t>217℃</t>
  </si>
  <si>
    <t>－17℃</t>
  </si>
  <si>
    <t>1-chloro-2-(chloromethyl)benzene</t>
  </si>
  <si>
    <t>1-クロロ-2-（クロロメチル）ベンゼン</t>
    <phoneticPr fontId="18"/>
  </si>
  <si>
    <t>611-19-8</t>
    <phoneticPr fontId="18"/>
  </si>
  <si>
    <t>LC50：3.29mg/L（ラット）</t>
    <phoneticPr fontId="18"/>
  </si>
  <si>
    <t>LD50：＞2010mg/kg（ウサギ）</t>
    <phoneticPr fontId="18"/>
  </si>
  <si>
    <t>LD50：1453mg/kg（ラット）</t>
    <phoneticPr fontId="18"/>
  </si>
  <si>
    <t>5mg/L (20℃)</t>
    <phoneticPr fontId="18"/>
  </si>
  <si>
    <t>9E-10mmHg(20℃)</t>
    <phoneticPr fontId="18"/>
  </si>
  <si>
    <t>220℃ (0.03mmHg)</t>
  </si>
  <si>
    <t>82.0-83.0℃</t>
    <phoneticPr fontId="18"/>
  </si>
  <si>
    <t>C19H17Cl2N3O3</t>
    <phoneticPr fontId="18"/>
  </si>
  <si>
    <t>1-({2-[2-chloro-4-(4-chlorophenoxy)phenyl]-4-methyl-1,3-dioxolan-2-yl}methyl)-1H-1,2,4-triazole; difenoconazole</t>
  </si>
  <si>
    <t>1-({2-［2-クロロ-4-（4-クロロフェノキシ）フェニル］-4-メチル-1,3-ジオキソラン-2-イル}メチル)-1Ｈ-1,2,4-トリアゾール（別名ジフェノコナゾール）</t>
    <phoneticPr fontId="18"/>
  </si>
  <si>
    <t>119446-68-3</t>
    <phoneticPr fontId="18"/>
  </si>
  <si>
    <t>農薬、殺ダニ剤、窒素複素環系殺菌剤</t>
    <phoneticPr fontId="18"/>
  </si>
  <si>
    <t>区分2（肝臓 消化管 ）</t>
  </si>
  <si>
    <t>LC50：0.46mg/L（ラット）（粉じん）</t>
    <rPh sb="19" eb="20">
      <t>フン</t>
    </rPh>
    <phoneticPr fontId="18"/>
  </si>
  <si>
    <t>1.76mg/L (25℃)</t>
    <phoneticPr fontId="18"/>
  </si>
  <si>
    <t>7.41E-9mmHg(25℃、推定値)</t>
    <phoneticPr fontId="18"/>
  </si>
  <si>
    <t>1.259(25℃)</t>
    <phoneticPr fontId="18"/>
  </si>
  <si>
    <t>314-453℃</t>
    <phoneticPr fontId="18"/>
  </si>
  <si>
    <t>117℃</t>
    <phoneticPr fontId="18"/>
  </si>
  <si>
    <t>C13H4Cl2F6N4O4</t>
    <phoneticPr fontId="18"/>
  </si>
  <si>
    <t>3-chloro-N-(3-chloro-5-trifluoromethyl-2-pyridyl)-α,α,α-trifluoro-2,6-dinitro-p-toluidine; fluazinam</t>
  </si>
  <si>
    <t>3-クロロ-N-(3-クロロ-5-トリフルオロメチル-2-ピリジル)-α,α,α-トリフルオロ-2,6-ジニトロ-p-トルイジン（フルアジナム）</t>
    <phoneticPr fontId="18"/>
  </si>
  <si>
    <t>79622-59-6</t>
    <phoneticPr fontId="18"/>
  </si>
  <si>
    <t>0.0005(1999)</t>
    <phoneticPr fontId="18"/>
  </si>
  <si>
    <t>0.19(1999)</t>
    <phoneticPr fontId="18"/>
  </si>
  <si>
    <t>0.5(1999)</t>
    <phoneticPr fontId="18"/>
  </si>
  <si>
    <t>0.074(1998)</t>
    <phoneticPr fontId="18"/>
  </si>
  <si>
    <t>1.1(2000)</t>
    <phoneticPr fontId="18"/>
  </si>
  <si>
    <t>4.3（全国1997）</t>
    <phoneticPr fontId="18"/>
  </si>
  <si>
    <t>3.5（全国1997）</t>
    <phoneticPr fontId="18"/>
  </si>
  <si>
    <t>0.21（全国1999）</t>
    <phoneticPr fontId="18"/>
  </si>
  <si>
    <t>0.19（全国1999）</t>
    <phoneticPr fontId="18"/>
  </si>
  <si>
    <t>0.5（全国1999）</t>
    <rPh sb="4" eb="6">
      <t>ゼンコク</t>
    </rPh>
    <phoneticPr fontId="18"/>
  </si>
  <si>
    <t>0.074（仙台1998）</t>
    <rPh sb="6" eb="8">
      <t>センダイ</t>
    </rPh>
    <phoneticPr fontId="18"/>
  </si>
  <si>
    <t>1.1（全国2000）</t>
    <rPh sb="4" eb="6">
      <t>ゼンコク</t>
    </rPh>
    <phoneticPr fontId="18"/>
  </si>
  <si>
    <t>ポリ塩化ビニル、塩化ビニル･酢酸ビニル共重合体、塩化ビニリデン･塩化ビニル共重合体などの合成原料</t>
    <phoneticPr fontId="18"/>
  </si>
  <si>
    <t>10 &gt;（ゴールデンイドフィッシュ）、40（緑藻類）</t>
    <phoneticPr fontId="18"/>
  </si>
  <si>
    <t>16%（試験期間：28 日、被験物質：2 mg/L、活性汚泥：記載なし）</t>
    <phoneticPr fontId="18"/>
  </si>
  <si>
    <t>OH ラジカルとの反応で半減期55 時間、直接光分解では光増感剤共存下で波長300nm を超える光によって間接的な光分解が起きる</t>
    <phoneticPr fontId="18"/>
  </si>
  <si>
    <t>半減期110 日</t>
    <phoneticPr fontId="18"/>
  </si>
  <si>
    <t>難。半減期28 日</t>
    <rPh sb="0" eb="1">
      <t>ナン</t>
    </rPh>
    <phoneticPr fontId="18"/>
  </si>
  <si>
    <t>0.56（ラット）</t>
    <phoneticPr fontId="18"/>
  </si>
  <si>
    <t>神経・皮膚障害（ヒト）、肝・生殖器障害（ラット）</t>
    <rPh sb="0" eb="2">
      <t>シンケイ</t>
    </rPh>
    <rPh sb="3" eb="5">
      <t>ヒフ</t>
    </rPh>
    <rPh sb="5" eb="7">
      <t>ショウガイ</t>
    </rPh>
    <rPh sb="12" eb="13">
      <t>カン</t>
    </rPh>
    <rPh sb="14" eb="17">
      <t>セイショクキ</t>
    </rPh>
    <rPh sb="17" eb="19">
      <t>ショウガイ</t>
    </rPh>
    <phoneticPr fontId="18"/>
  </si>
  <si>
    <t>神経・肝障害、麻酔作用</t>
    <rPh sb="0" eb="2">
      <t>シンケイ</t>
    </rPh>
    <rPh sb="3" eb="4">
      <t>カン</t>
    </rPh>
    <rPh sb="4" eb="6">
      <t>ショウガイ</t>
    </rPh>
    <rPh sb="7" eb="9">
      <t>マスイ</t>
    </rPh>
    <rPh sb="9" eb="11">
      <t>サヨウ</t>
    </rPh>
    <phoneticPr fontId="18"/>
  </si>
  <si>
    <t>区分1（肝臓、神経系、血管、血液、呼吸器、精巣、骨）</t>
  </si>
  <si>
    <t>区分1（中枢神経系）、区分3（麻酔作用）</t>
  </si>
  <si>
    <t>LD50：&gt; 4000mg/kg（ラット）</t>
    <phoneticPr fontId="18"/>
  </si>
  <si>
    <t>8.8 g/mL（25 ℃）</t>
    <phoneticPr fontId="18"/>
  </si>
  <si>
    <t>アセトアルデヒドに分解される場合がある。加水分解半減期は 9.91 年（pH 7, 25 ℃）</t>
    <phoneticPr fontId="18"/>
  </si>
  <si>
    <t>2.56（25 ℃, 気体）</t>
    <phoneticPr fontId="18"/>
  </si>
  <si>
    <t>2980（25 ℃）</t>
    <phoneticPr fontId="18"/>
  </si>
  <si>
    <t>0.9106（20 ℃）</t>
    <phoneticPr fontId="18"/>
  </si>
  <si>
    <t>-13.3℃</t>
  </si>
  <si>
    <t>-153.7℃</t>
    <phoneticPr fontId="18"/>
  </si>
  <si>
    <t>C2 H3 Cl</t>
  </si>
  <si>
    <t>chloroethylene; vinyl chloride</t>
  </si>
  <si>
    <t>クロロエチレン（塩化ビニル）</t>
    <phoneticPr fontId="18"/>
  </si>
  <si>
    <t>75-01-4</t>
    <phoneticPr fontId="18"/>
  </si>
  <si>
    <t>アニリド系除草剤</t>
    <phoneticPr fontId="18"/>
  </si>
  <si>
    <t>＞1.75mg/L（ラット）（ミスト）</t>
    <phoneticPr fontId="18"/>
  </si>
  <si>
    <t>LD50&gt;4000mg/kg（ラット）</t>
    <phoneticPr fontId="18"/>
  </si>
  <si>
    <t>LD50：2200mg/kg（ラット）</t>
    <phoneticPr fontId="18"/>
  </si>
  <si>
    <t>530ppm (20℃)、530 mg/L 20℃</t>
    <phoneticPr fontId="18"/>
  </si>
  <si>
    <t>3.13(実験値)</t>
    <phoneticPr fontId="18"/>
  </si>
  <si>
    <t>0.000013mmHg (20℃)</t>
    <phoneticPr fontId="18"/>
  </si>
  <si>
    <t>1.12 (20℃)</t>
    <phoneticPr fontId="18"/>
  </si>
  <si>
    <t>100℃ (0.001mmHg)</t>
  </si>
  <si>
    <t>-62.1℃</t>
    <phoneticPr fontId="18"/>
  </si>
  <si>
    <t>C15H22ClNO2</t>
    <phoneticPr fontId="18"/>
  </si>
  <si>
    <t>2-chloro-2'-ethyl-N-(2-methoxy-1-methylethyl)-6'-methylacetanilide; metolachlor</t>
  </si>
  <si>
    <t>2-クロロ-2'-エチル-Ｎ-（2-メトキシ-1-メチルエチル）-6'-メチルアセトアニリド（メトラクロール）</t>
    <phoneticPr fontId="18"/>
  </si>
  <si>
    <t>51218-45-2</t>
    <phoneticPr fontId="18"/>
  </si>
  <si>
    <t>胎仔減少、死産、発育不良（ラット）</t>
    <rPh sb="0" eb="2">
      <t>タイシ</t>
    </rPh>
    <rPh sb="2" eb="4">
      <t>ゲンショウ</t>
    </rPh>
    <rPh sb="5" eb="7">
      <t>シザン</t>
    </rPh>
    <rPh sb="8" eb="10">
      <t>ハツイク</t>
    </rPh>
    <rPh sb="10" eb="12">
      <t>フリョウ</t>
    </rPh>
    <phoneticPr fontId="18"/>
  </si>
  <si>
    <t>肝障害、生殖器萎縮（ラット）、マウス（肝障害）</t>
    <rPh sb="0" eb="1">
      <t>カン</t>
    </rPh>
    <rPh sb="1" eb="3">
      <t>ショウガイ</t>
    </rPh>
    <rPh sb="4" eb="7">
      <t>セイショクキ</t>
    </rPh>
    <rPh sb="7" eb="9">
      <t>イシュク</t>
    </rPh>
    <rPh sb="19" eb="20">
      <t>カン</t>
    </rPh>
    <rPh sb="20" eb="22">
      <t>ショウガイ</t>
    </rPh>
    <phoneticPr fontId="18"/>
  </si>
  <si>
    <t>区分1（肝臓 膵臓 生殖器）</t>
  </si>
  <si>
    <t>区分1（全身性）</t>
  </si>
  <si>
    <t>LD50：1.50 mg/L（ラット）（粉じん）</t>
    <rPh sb="20" eb="21">
      <t>フン</t>
    </rPh>
    <phoneticPr fontId="18"/>
  </si>
  <si>
    <t>＞3000 mg/kg（ラット雌）</t>
    <rPh sb="15" eb="16">
      <t>メス</t>
    </rPh>
    <phoneticPr fontId="18"/>
  </si>
  <si>
    <t>LD50：77.2 mg/kg（ラット）</t>
    <phoneticPr fontId="18"/>
  </si>
  <si>
    <t>0.087mg/L (24℃)</t>
    <phoneticPr fontId="18"/>
  </si>
  <si>
    <t>5.61</t>
    <phoneticPr fontId="18"/>
  </si>
  <si>
    <t>&lt;3.75E-00mmHg9(25℃)</t>
    <phoneticPr fontId="18"/>
  </si>
  <si>
    <t>1.18 (25℃)</t>
    <phoneticPr fontId="18"/>
  </si>
  <si>
    <t>315-548℃</t>
    <phoneticPr fontId="18"/>
  </si>
  <si>
    <t>87.8-88.2℃</t>
    <phoneticPr fontId="18"/>
  </si>
  <si>
    <t>C21H22ClN3O2</t>
    <phoneticPr fontId="18"/>
  </si>
  <si>
    <t>4-chloro-3-ethyl-1-methyl-N-[4-(p-tolyloxy)benzyl]pyrazole-5-carboxamide; tolfenpyrad</t>
  </si>
  <si>
    <t>4-クロロ-3-エチル-1-メチル-N-[4-(パラトリルオキシ)ベンジル]ピラゾール-5-カルボキサミド（トルフェンピラド）</t>
    <phoneticPr fontId="18"/>
  </si>
  <si>
    <t>129558-76-5</t>
    <phoneticPr fontId="18"/>
  </si>
  <si>
    <t>腎・心障害（種不明）</t>
    <rPh sb="0" eb="1">
      <t>ジン</t>
    </rPh>
    <rPh sb="2" eb="3">
      <t>シン</t>
    </rPh>
    <rPh sb="3" eb="5">
      <t>ショウガイ</t>
    </rPh>
    <rPh sb="6" eb="7">
      <t>シュ</t>
    </rPh>
    <rPh sb="7" eb="9">
      <t>フメイ</t>
    </rPh>
    <phoneticPr fontId="18"/>
  </si>
  <si>
    <t>区分2（腎臓 心臓 ）</t>
  </si>
  <si>
    <t>LC50：＞0.809mg/L（4hr）（ラット）（粉じん）</t>
    <rPh sb="26" eb="27">
      <t>フン</t>
    </rPh>
    <phoneticPr fontId="18"/>
  </si>
  <si>
    <t>LD50：＞6,590mg/kg（ラット）</t>
    <phoneticPr fontId="18"/>
  </si>
  <si>
    <t>LD50：306mg/kg（ラット）</t>
    <phoneticPr fontId="18"/>
  </si>
  <si>
    <t>171mg/L (25℃)</t>
    <phoneticPr fontId="18"/>
  </si>
  <si>
    <t>0.87</t>
    <phoneticPr fontId="18"/>
  </si>
  <si>
    <t>2.22 (実測値)</t>
    <phoneticPr fontId="18"/>
  </si>
  <si>
    <t>1.6E-09mmHg(20℃)</t>
    <phoneticPr fontId="18"/>
  </si>
  <si>
    <t>1.26</t>
    <phoneticPr fontId="18"/>
  </si>
  <si>
    <t>167.5-169℃、168℃</t>
    <phoneticPr fontId="18"/>
  </si>
  <si>
    <t>C9H13ClN6</t>
    <phoneticPr fontId="18"/>
  </si>
  <si>
    <t>2-(4-chloro-6-ethylamino-1,3,5-triazin-2-yl)amino-2-methylpropiononitrile; cyanazine</t>
  </si>
  <si>
    <t>2-(4-クロロ-6-エチルアミノ-1,3,5-トリアジン-2-イル)アミノ-2-メチルプロピオノニトリル（別名シアナジン）</t>
    <phoneticPr fontId="18"/>
  </si>
  <si>
    <t>21725-46-2</t>
    <phoneticPr fontId="18"/>
  </si>
  <si>
    <t>肝・腎障害（ラット）、心障害（イヌ）</t>
    <rPh sb="0" eb="1">
      <t>カン</t>
    </rPh>
    <rPh sb="2" eb="3">
      <t>ジン</t>
    </rPh>
    <rPh sb="3" eb="5">
      <t>ショウガイ</t>
    </rPh>
    <rPh sb="11" eb="12">
      <t>シン</t>
    </rPh>
    <rPh sb="12" eb="14">
      <t>ショウガイ</t>
    </rPh>
    <phoneticPr fontId="18"/>
  </si>
  <si>
    <t>区分2（心臓、肝臓、腎臓）</t>
  </si>
  <si>
    <t>LC50：)&gt;2.84 mg/L/4h（ラット）</t>
    <phoneticPr fontId="18"/>
  </si>
  <si>
    <t>33 mg/L (22℃)</t>
    <phoneticPr fontId="18"/>
  </si>
  <si>
    <t>2.5±0.1 (25℃)</t>
    <phoneticPr fontId="18"/>
  </si>
  <si>
    <t>1.23 (22℃)</t>
    <phoneticPr fontId="18"/>
  </si>
  <si>
    <t>205.0℃</t>
  </si>
  <si>
    <t>175.8℃</t>
    <phoneticPr fontId="18"/>
  </si>
  <si>
    <t>C8H14ClN5</t>
    <phoneticPr fontId="18"/>
  </si>
  <si>
    <t>2-chloro-4-ethylamino-6-isopropylamino-1,3,5-triazine; atrazine</t>
  </si>
  <si>
    <t>2-クロロ-4-エチルアミノ-6-イソプロピルアミノ-1,3,5-トリアジン（アトラジン）</t>
    <phoneticPr fontId="18"/>
  </si>
  <si>
    <t>1912-24-9</t>
    <phoneticPr fontId="18"/>
  </si>
  <si>
    <t>0.005(2003)</t>
    <phoneticPr fontId="18"/>
  </si>
  <si>
    <t>0.22(2005)</t>
    <phoneticPr fontId="18"/>
  </si>
  <si>
    <t>0.06(2005)</t>
    <phoneticPr fontId="18"/>
  </si>
  <si>
    <t>0.15(1990)</t>
    <phoneticPr fontId="18"/>
  </si>
  <si>
    <t>0.002（全国2002）</t>
    <phoneticPr fontId="18"/>
  </si>
  <si>
    <t>0.013（全国2002）</t>
    <phoneticPr fontId="18"/>
  </si>
  <si>
    <t>&lt;0.06（全国2005）</t>
    <phoneticPr fontId="18"/>
  </si>
  <si>
    <t>0.22（全国2005）</t>
    <phoneticPr fontId="18"/>
  </si>
  <si>
    <t>&lt;0.02（宮城県、長野県、高知県、2005）</t>
    <phoneticPr fontId="18"/>
  </si>
  <si>
    <t>&lt;0.005（全国2003）</t>
    <phoneticPr fontId="18"/>
  </si>
  <si>
    <t>&lt;0.15（全国1990）</t>
    <phoneticPr fontId="18"/>
  </si>
  <si>
    <t>ウレタン樹脂硬化剤、医薬品・農薬の原料</t>
    <phoneticPr fontId="18"/>
  </si>
  <si>
    <t>5.4～9.0（試験生物：コイ、試験期間：8 週間、試験濃度：0.1mg/L）、&lt;14 ～32（試験生物：コイ、試験期間：8 週間、試験濃度：0.01mg/L）</t>
    <phoneticPr fontId="18"/>
  </si>
  <si>
    <t>BOD 2.7%、TOC 0%、GC 4.7%、UV-VIS 3.5%、(試験期間：2 週間、被験物質濃度：100mg/L、活性汚泥濃度：30mg/L)</t>
    <phoneticPr fontId="18"/>
  </si>
  <si>
    <t>OH ラジカルとの反応で半減期：2.0～20 時間、</t>
    <phoneticPr fontId="18"/>
  </si>
  <si>
    <t>良好でない、OECD テストガイドライン302B 試験 (Zahn-Wellens/EMPA) により28 日間で94%分解された (試験濃度：700mg/L)</t>
    <phoneticPr fontId="18"/>
  </si>
  <si>
    <t>0.071（マウス・ラット）</t>
    <phoneticPr fontId="18"/>
  </si>
  <si>
    <t>眼刺激、</t>
    <rPh sb="0" eb="1">
      <t>メ</t>
    </rPh>
    <rPh sb="1" eb="3">
      <t>シゲキ</t>
    </rPh>
    <phoneticPr fontId="18"/>
  </si>
  <si>
    <t>区分1 (血液系、中枢神経系)</t>
  </si>
  <si>
    <t>区分1 (血液系)、区分2 (中枢神経系、心臓)</t>
  </si>
  <si>
    <t>LC50：797 ppm（ラット）</t>
    <phoneticPr fontId="18"/>
  </si>
  <si>
    <t>LD50：1,016 mg/kg（ラット）</t>
    <phoneticPr fontId="18"/>
  </si>
  <si>
    <t>8.17g/L (25℃)、3.765g/L (20℃)</t>
    <phoneticPr fontId="18"/>
  </si>
  <si>
    <t>2.66 (25℃)</t>
  </si>
  <si>
    <t>1.90</t>
  </si>
  <si>
    <t>5.21</t>
  </si>
  <si>
    <t xml:space="preserve">0.204mmHg(25℃)、50Pa (20℃) </t>
    <phoneticPr fontId="18"/>
  </si>
  <si>
    <t>1.2114 (22/4℃)</t>
  </si>
  <si>
    <t>208.8℃</t>
  </si>
  <si>
    <t>-14℃</t>
  </si>
  <si>
    <t>C6H6ClN</t>
  </si>
  <si>
    <t>chloroaniline</t>
  </si>
  <si>
    <t>o-クロロアニリン</t>
    <phoneticPr fontId="18"/>
  </si>
  <si>
    <t>95-51-2</t>
    <phoneticPr fontId="18"/>
  </si>
  <si>
    <t>区分1 （中枢神経系、呼吸器、心血管系、血液系、肝臓、腎臓）</t>
  </si>
  <si>
    <t>LD50：&gt; 12 g/kg（マウス）</t>
    <phoneticPr fontId="18"/>
  </si>
  <si>
    <t>0.06mg/L（25℃）</t>
    <phoneticPr fontId="18"/>
  </si>
  <si>
    <t>6.3</t>
    <phoneticPr fontId="18"/>
  </si>
  <si>
    <t>不明(分解)</t>
  </si>
  <si>
    <t>844℃</t>
    <phoneticPr fontId="18"/>
  </si>
  <si>
    <t>PbCrO4</t>
    <phoneticPr fontId="18"/>
  </si>
  <si>
    <t>Lead chromate</t>
    <phoneticPr fontId="18"/>
  </si>
  <si>
    <t>クロム酸鉛</t>
    <phoneticPr fontId="18"/>
  </si>
  <si>
    <t>7758-97-6</t>
    <phoneticPr fontId="18"/>
  </si>
  <si>
    <t>腎・肝障害（ヒト）</t>
    <rPh sb="0" eb="1">
      <t>ジン</t>
    </rPh>
    <rPh sb="2" eb="3">
      <t>カン</t>
    </rPh>
    <rPh sb="3" eb="5">
      <t>ショウガイ</t>
    </rPh>
    <phoneticPr fontId="18"/>
  </si>
  <si>
    <t>肺水腫、腎・肝障害（ヒト）</t>
    <rPh sb="0" eb="3">
      <t>ハイスイシュ</t>
    </rPh>
    <rPh sb="4" eb="5">
      <t>ジン</t>
    </rPh>
    <rPh sb="6" eb="7">
      <t>カン</t>
    </rPh>
    <rPh sb="7" eb="9">
      <t>ショウガイ</t>
    </rPh>
    <phoneticPr fontId="18"/>
  </si>
  <si>
    <t>区分1（呼吸器、腎臓）</t>
  </si>
  <si>
    <t>区分1（呼吸器、腎臓、肝臓）</t>
  </si>
  <si>
    <t>LC50：0.104 mg/L(4h)（ラット）（粉じん・ミスト）</t>
    <rPh sb="25" eb="26">
      <t>フン</t>
    </rPh>
    <phoneticPr fontId="18"/>
  </si>
  <si>
    <t>LD50：1330 mg/kg（ウサギ）</t>
    <phoneticPr fontId="18"/>
  </si>
  <si>
    <t>LD50：87（雄）、40（雌）mg/kg（ラット）</t>
    <rPh sb="8" eb="9">
      <t>オス</t>
    </rPh>
    <rPh sb="14" eb="15">
      <t>メス</t>
    </rPh>
    <phoneticPr fontId="18"/>
  </si>
  <si>
    <t>79.2g/100mL(20℃)</t>
    <phoneticPr fontId="18"/>
  </si>
  <si>
    <t>2.7</t>
    <phoneticPr fontId="18"/>
  </si>
  <si>
    <t>分解</t>
    <rPh sb="0" eb="2">
      <t>ブンカイ</t>
    </rPh>
    <phoneticPr fontId="18"/>
  </si>
  <si>
    <t>792.0℃</t>
    <phoneticPr fontId="18"/>
  </si>
  <si>
    <t>CrH2O4.2Na</t>
    <phoneticPr fontId="18"/>
  </si>
  <si>
    <t>Sodium chromate</t>
    <phoneticPr fontId="18"/>
  </si>
  <si>
    <t>クロム酸ナトリウム</t>
    <phoneticPr fontId="18"/>
  </si>
  <si>
    <t>7775-11-3</t>
    <phoneticPr fontId="18"/>
  </si>
  <si>
    <t>LC50(4時間)：0.082 mg/L (雄)、0.045 mg/L (雌)（ラット）</t>
    <phoneticPr fontId="18"/>
  </si>
  <si>
    <t>LD50：763 mg/kg（ウサギ）</t>
    <phoneticPr fontId="18"/>
  </si>
  <si>
    <t>LD50：19-55 mg/kg （ラット）</t>
    <phoneticPr fontId="18"/>
  </si>
  <si>
    <t>360 g/L(20℃)</t>
    <phoneticPr fontId="18"/>
  </si>
  <si>
    <t>2.155 (25℃/4℃)</t>
    <phoneticPr fontId="18"/>
  </si>
  <si>
    <t>180℃(分解)</t>
    <phoneticPr fontId="18"/>
  </si>
  <si>
    <t>Cr2H8N2O7</t>
    <phoneticPr fontId="18"/>
  </si>
  <si>
    <t>Ammonium dichromate</t>
    <phoneticPr fontId="18"/>
  </si>
  <si>
    <t>二クロム酸アンモニウム</t>
    <phoneticPr fontId="18"/>
  </si>
  <si>
    <t>7789-09-5</t>
    <phoneticPr fontId="18"/>
  </si>
  <si>
    <t>LD50：108 mg/kg (雌)、249 mg/kg (雄)（ラット）</t>
    <phoneticPr fontId="18"/>
  </si>
  <si>
    <t>13.2mg/100g (20℃)</t>
    <phoneticPr fontId="18"/>
  </si>
  <si>
    <t>2.89</t>
    <phoneticPr fontId="18"/>
  </si>
  <si>
    <t>1020℃（分解）</t>
    <phoneticPr fontId="18"/>
  </si>
  <si>
    <t>CaCrO4</t>
    <phoneticPr fontId="18"/>
  </si>
  <si>
    <t>Calcium chromate</t>
    <phoneticPr fontId="18"/>
  </si>
  <si>
    <t>クロム酸カルシウム</t>
    <phoneticPr fontId="18"/>
  </si>
  <si>
    <t>13765-19-0</t>
    <phoneticPr fontId="18"/>
  </si>
  <si>
    <t>LD50：811 mg/kg（ラット）</t>
    <phoneticPr fontId="18"/>
  </si>
  <si>
    <t>0.12g/100mL(15℃)</t>
    <phoneticPr fontId="18"/>
  </si>
  <si>
    <t>約500℃（分解）</t>
    <phoneticPr fontId="18"/>
  </si>
  <si>
    <t>SrCrO4</t>
    <phoneticPr fontId="18"/>
  </si>
  <si>
    <t>Strontium chromate</t>
    <phoneticPr fontId="18"/>
  </si>
  <si>
    <t>クロム酸ストロンチウム</t>
    <phoneticPr fontId="18"/>
  </si>
  <si>
    <t>7789-06-2</t>
    <phoneticPr fontId="18"/>
  </si>
  <si>
    <t>3.4</t>
    <phoneticPr fontId="18"/>
  </si>
  <si>
    <t>316℃</t>
    <phoneticPr fontId="18"/>
  </si>
  <si>
    <t>CrO4Zn</t>
    <phoneticPr fontId="18"/>
  </si>
  <si>
    <t>Zinc chromate</t>
    <phoneticPr fontId="18"/>
  </si>
  <si>
    <t>クロム酸亜鉛</t>
    <phoneticPr fontId="18"/>
  </si>
  <si>
    <t>13530-65-9</t>
    <phoneticPr fontId="18"/>
  </si>
  <si>
    <t>区分1A</t>
    <phoneticPr fontId="18"/>
  </si>
  <si>
    <t>14mmHg(20℃)</t>
    <phoneticPr fontId="18"/>
  </si>
  <si>
    <t>(NH4)2CrO4</t>
    <phoneticPr fontId="18"/>
  </si>
  <si>
    <t>Ammonium chromate</t>
    <phoneticPr fontId="18"/>
  </si>
  <si>
    <t>クロム酸アンモニウム</t>
    <phoneticPr fontId="18"/>
  </si>
  <si>
    <t>7788-98-9</t>
    <phoneticPr fontId="18"/>
  </si>
  <si>
    <t>LC50：0.029 mg/L (雌)、0.035 mg/L (雄)（ラット）</t>
    <phoneticPr fontId="18"/>
  </si>
  <si>
    <t>LD50：403 mg/kg (雄)（ウサギ）</t>
    <phoneticPr fontId="18"/>
  </si>
  <si>
    <t>LD50：17 mg/kg (雌)、26 mg/kg (雄)（ラット）</t>
    <phoneticPr fontId="18"/>
  </si>
  <si>
    <t>12g/100ml (20℃)</t>
    <phoneticPr fontId="18"/>
  </si>
  <si>
    <t>2.676</t>
    <phoneticPr fontId="18"/>
  </si>
  <si>
    <t>500℃以下で分解</t>
  </si>
  <si>
    <t>398℃</t>
    <phoneticPr fontId="18"/>
  </si>
  <si>
    <t>Cr2K2O7</t>
    <phoneticPr fontId="18"/>
  </si>
  <si>
    <t>Potassium dichromate</t>
    <phoneticPr fontId="18"/>
  </si>
  <si>
    <t>二クロム酸カリウム</t>
    <phoneticPr fontId="18"/>
  </si>
  <si>
    <t>7778-50-9</t>
    <phoneticPr fontId="18"/>
  </si>
  <si>
    <t>区分1（呼吸器系、血液系）</t>
  </si>
  <si>
    <t>区分1（呼吸器系、腎臓、肝臓）</t>
  </si>
  <si>
    <t>LC50：0.2 mg/L/4h（ラット）（粉じん・ミスト）</t>
    <rPh sb="22" eb="23">
      <t>フン</t>
    </rPh>
    <phoneticPr fontId="18"/>
  </si>
  <si>
    <t>LD50： 960 mg/kg（ウサギ）</t>
    <phoneticPr fontId="18"/>
  </si>
  <si>
    <t>LD50：221.9 mg/kg [雄：二水和物からの換算値]、159.1 mg/kg [雌：二水和物からの換算値]（ラット）</t>
    <phoneticPr fontId="18"/>
  </si>
  <si>
    <t>187 g/100 g 水 (25 ℃）</t>
    <phoneticPr fontId="18"/>
  </si>
  <si>
    <t>2.348 (25 ℃/4 ℃)</t>
    <phoneticPr fontId="18"/>
  </si>
  <si>
    <t>400 ℃(分解)</t>
  </si>
  <si>
    <t>356.7 ℃(無水)</t>
    <phoneticPr fontId="18"/>
  </si>
  <si>
    <t>Na2Cr2O7</t>
    <phoneticPr fontId="18"/>
  </si>
  <si>
    <t>Sodium dichromate</t>
    <phoneticPr fontId="18"/>
  </si>
  <si>
    <t>二クロム酸ナトリウム</t>
    <phoneticPr fontId="18"/>
  </si>
  <si>
    <t>10588-01-9</t>
    <phoneticPr fontId="18"/>
  </si>
  <si>
    <t>LC50：0.217 mg/L(4h)（ラット）</t>
    <phoneticPr fontId="18"/>
  </si>
  <si>
    <t>LD50：57.7 mg/kg（ウサギ）</t>
    <phoneticPr fontId="18"/>
  </si>
  <si>
    <t>LD50：52-113 mg/kg（ラット）</t>
    <phoneticPr fontId="18"/>
  </si>
  <si>
    <t>1654ｇ/L(20℃）</t>
    <phoneticPr fontId="18"/>
  </si>
  <si>
    <t>2.70</t>
    <phoneticPr fontId="18"/>
  </si>
  <si>
    <t>250℃(分解)</t>
  </si>
  <si>
    <t>197℃</t>
    <phoneticPr fontId="18"/>
  </si>
  <si>
    <t>CrO3</t>
    <phoneticPr fontId="18"/>
  </si>
  <si>
    <t>Chromic trioxide</t>
    <phoneticPr fontId="18"/>
  </si>
  <si>
    <t>クロム酸</t>
    <phoneticPr fontId="18"/>
  </si>
  <si>
    <t>1333-82-0</t>
    <phoneticPr fontId="18"/>
  </si>
  <si>
    <t>LD50：180 mg/kg（マウス）</t>
    <phoneticPr fontId="18"/>
  </si>
  <si>
    <t>629 g/L at 20℃</t>
    <phoneticPr fontId="18"/>
  </si>
  <si>
    <t>approx 0</t>
    <phoneticPr fontId="18"/>
  </si>
  <si>
    <t>2.732(18℃)</t>
    <phoneticPr fontId="18"/>
  </si>
  <si>
    <t>1000℃</t>
  </si>
  <si>
    <t>975℃</t>
    <phoneticPr fontId="18"/>
  </si>
  <si>
    <t>K2CrO4</t>
    <phoneticPr fontId="18"/>
  </si>
  <si>
    <t>Potassium chromate</t>
    <phoneticPr fontId="18"/>
  </si>
  <si>
    <t>クロム酸カリウム</t>
    <phoneticPr fontId="18"/>
  </si>
  <si>
    <t>7789-00-6</t>
    <phoneticPr fontId="18"/>
  </si>
  <si>
    <t>chromium(Ⅵ) compounds</t>
  </si>
  <si>
    <t>6価クロム化合物</t>
  </si>
  <si>
    <t>Cr(NO3)3</t>
    <phoneticPr fontId="18"/>
  </si>
  <si>
    <t>Chromic nitrate</t>
    <phoneticPr fontId="18"/>
  </si>
  <si>
    <t>硝酸クロム</t>
    <phoneticPr fontId="18"/>
  </si>
  <si>
    <t>13548-38-4</t>
    <phoneticPr fontId="18"/>
  </si>
  <si>
    <t>CrK(SO4)2</t>
    <phoneticPr fontId="18"/>
  </si>
  <si>
    <t>Chromic potassium sulfate</t>
    <phoneticPr fontId="18"/>
  </si>
  <si>
    <t>硫酸クロムカリウム</t>
    <phoneticPr fontId="18"/>
  </si>
  <si>
    <t>10141-00-1</t>
    <phoneticPr fontId="18"/>
  </si>
  <si>
    <t>胃腸・腎障害</t>
    <rPh sb="0" eb="2">
      <t>イチョウ</t>
    </rPh>
    <rPh sb="3" eb="4">
      <t>ジン</t>
    </rPh>
    <rPh sb="4" eb="6">
      <t>ショウガイ</t>
    </rPh>
    <phoneticPr fontId="18"/>
  </si>
  <si>
    <t>LD50：7,760 mg/kg（ラット）</t>
    <phoneticPr fontId="18"/>
  </si>
  <si>
    <t>2,000～2,300 g/L（20℃）</t>
  </si>
  <si>
    <t>6.75（25℃）</t>
    <phoneticPr fontId="18"/>
  </si>
  <si>
    <t>&gt; 900℃</t>
  </si>
  <si>
    <t>CrHO5S</t>
  </si>
  <si>
    <t>Chromium hydroxide sulfate</t>
    <phoneticPr fontId="18"/>
  </si>
  <si>
    <t>塩基性硫酸クロム(Ⅲ)</t>
  </si>
  <si>
    <t>12336-95-7</t>
    <phoneticPr fontId="18"/>
  </si>
  <si>
    <t>染料原料，金属表面処理剤，メッキ薬，皮なめし用</t>
    <phoneticPr fontId="18"/>
  </si>
  <si>
    <t>Cr2(SO4)3</t>
    <phoneticPr fontId="18"/>
  </si>
  <si>
    <t>Chromium(III) sulfate</t>
    <phoneticPr fontId="18"/>
  </si>
  <si>
    <t>硫酸クロム</t>
    <phoneticPr fontId="18"/>
  </si>
  <si>
    <t>10101-53-8</t>
    <phoneticPr fontId="18"/>
  </si>
  <si>
    <t>LC0：&gt; 13.3 mg/L(4h)（ラット）（粉じん）</t>
    <rPh sb="25" eb="26">
      <t>フン</t>
    </rPh>
    <phoneticPr fontId="18"/>
  </si>
  <si>
    <t>220℃</t>
    <phoneticPr fontId="18"/>
  </si>
  <si>
    <t>Cr(OH)3</t>
    <phoneticPr fontId="18"/>
  </si>
  <si>
    <t>Chromium trihydroxide</t>
    <phoneticPr fontId="18"/>
  </si>
  <si>
    <t>水酸化クロム</t>
    <phoneticPr fontId="18"/>
  </si>
  <si>
    <t>1308-14-1</t>
    <phoneticPr fontId="18"/>
  </si>
  <si>
    <t>なし（ラット）、短命（マウス）</t>
    <rPh sb="8" eb="10">
      <t>タンメイ</t>
    </rPh>
    <phoneticPr fontId="18"/>
  </si>
  <si>
    <t>LD50：2,365 mg/kg （酢酸クロム(Ⅲ)一水和物）（ラット）</t>
    <phoneticPr fontId="18"/>
  </si>
  <si>
    <t>－0.98（推定値）</t>
  </si>
  <si>
    <t>9.37（25℃）</t>
    <phoneticPr fontId="18"/>
  </si>
  <si>
    <t>C6H9CrO6</t>
  </si>
  <si>
    <t>Chromium(III) acetate</t>
    <phoneticPr fontId="18"/>
  </si>
  <si>
    <t>酢酸クロム(Ⅲ)</t>
  </si>
  <si>
    <t>1066-30-4</t>
    <phoneticPr fontId="18"/>
  </si>
  <si>
    <t>顔料　塗料　触媒</t>
  </si>
  <si>
    <t>0.0079（ラット）</t>
    <phoneticPr fontId="18"/>
  </si>
  <si>
    <t>2,140（ラット）</t>
    <phoneticPr fontId="18"/>
  </si>
  <si>
    <t>肺炎（ラット）</t>
    <rPh sb="0" eb="2">
      <t>ハイエン</t>
    </rPh>
    <phoneticPr fontId="18"/>
  </si>
  <si>
    <t>6.22</t>
  </si>
  <si>
    <t>4,000℃</t>
  </si>
  <si>
    <t>2,435℃</t>
  </si>
  <si>
    <t>Cr2O3</t>
  </si>
  <si>
    <t>酸化クロム（Ⅲ）</t>
  </si>
  <si>
    <t>1308-38-9</t>
    <phoneticPr fontId="18"/>
  </si>
  <si>
    <t>0.0011（ラット）</t>
    <phoneticPr fontId="18"/>
  </si>
  <si>
    <t>軽微（ウサギ）</t>
    <rPh sb="0" eb="2">
      <t>ケイビ</t>
    </rPh>
    <phoneticPr fontId="18"/>
  </si>
  <si>
    <t>嘔吐、粘膜刺激、皮膚炎</t>
    <rPh sb="0" eb="2">
      <t>オウト</t>
    </rPh>
    <rPh sb="3" eb="5">
      <t>ネンマク</t>
    </rPh>
    <rPh sb="5" eb="7">
      <t>シゲキ</t>
    </rPh>
    <rPh sb="8" eb="10">
      <t>ヒフ</t>
    </rPh>
    <rPh sb="10" eb="11">
      <t>エン</t>
    </rPh>
    <phoneticPr fontId="18"/>
  </si>
  <si>
    <t>16.37</t>
  </si>
  <si>
    <t>100℃（分解）</t>
  </si>
  <si>
    <t>60℃</t>
  </si>
  <si>
    <t>CrN3O9・9H2O</t>
  </si>
  <si>
    <t>揮発</t>
    <rPh sb="0" eb="2">
      <t>キハツ</t>
    </rPh>
    <phoneticPr fontId="18"/>
  </si>
  <si>
    <t>Chromic nitrate nonahydrate</t>
    <phoneticPr fontId="18"/>
  </si>
  <si>
    <t>硝酸クロム(Ⅲ)九水和物</t>
  </si>
  <si>
    <t>7789-02-8</t>
    <phoneticPr fontId="18"/>
  </si>
  <si>
    <t>染色助剤、触媒</t>
    <phoneticPr fontId="18"/>
  </si>
  <si>
    <t>精巣・卵巣縮小（ラット）、妊孕性低下（マウス）</t>
    <rPh sb="0" eb="2">
      <t>セイソウ</t>
    </rPh>
    <rPh sb="3" eb="5">
      <t>ランソウ</t>
    </rPh>
    <rPh sb="5" eb="7">
      <t>シュクショウ</t>
    </rPh>
    <rPh sb="13" eb="16">
      <t>ニンヨウセイ</t>
    </rPh>
    <rPh sb="16" eb="18">
      <t>テイカ</t>
    </rPh>
    <phoneticPr fontId="18"/>
  </si>
  <si>
    <t>LD50：440 mg/kg（ラット）</t>
    <phoneticPr fontId="18"/>
  </si>
  <si>
    <t>熱水にわずかに溶解</t>
    <rPh sb="7" eb="9">
      <t>ヨウカイ</t>
    </rPh>
    <phoneticPr fontId="18"/>
  </si>
  <si>
    <t>6.48（25℃）</t>
    <phoneticPr fontId="18"/>
  </si>
  <si>
    <t>1,300℃（昇華）</t>
  </si>
  <si>
    <t>1,150℃</t>
  </si>
  <si>
    <t>CrCl3</t>
  </si>
  <si>
    <t>塩化クロム(Ⅲ)（三塩化クロム、塩化第二クロム）</t>
    <phoneticPr fontId="18"/>
  </si>
  <si>
    <t>10025-73-7</t>
    <phoneticPr fontId="18"/>
  </si>
  <si>
    <t>0.092(2007)</t>
    <phoneticPr fontId="18"/>
  </si>
  <si>
    <t>&lt;100（全国 2007）</t>
    <phoneticPr fontId="18"/>
  </si>
  <si>
    <t>130（全国 2007）</t>
    <phoneticPr fontId="18"/>
  </si>
  <si>
    <t>12.2（東京都 2002９</t>
    <phoneticPr fontId="18"/>
  </si>
  <si>
    <t>0.063（全国 2008）</t>
    <phoneticPr fontId="18"/>
  </si>
  <si>
    <t>緑色顔料、、染色助剤、触媒、、皮革加工、めっき</t>
    <phoneticPr fontId="18"/>
  </si>
  <si>
    <t>150（ラット）</t>
    <phoneticPr fontId="18"/>
  </si>
  <si>
    <t>炎症反応</t>
    <rPh sb="0" eb="2">
      <t>エンショウ</t>
    </rPh>
    <rPh sb="2" eb="4">
      <t>ハンノウ</t>
    </rPh>
    <phoneticPr fontId="18"/>
  </si>
  <si>
    <t>chromium and chromium(Ⅲ) compounds</t>
  </si>
  <si>
    <t>クロム及び3価クロム化合物</t>
  </si>
  <si>
    <t>0.0012(2001)</t>
    <phoneticPr fontId="18"/>
  </si>
  <si>
    <t>0.0045(1999)</t>
    <phoneticPr fontId="18"/>
  </si>
  <si>
    <t>&lt; 0.03(全国 2001)</t>
    <phoneticPr fontId="18"/>
  </si>
  <si>
    <t>0.015(川崎市1999)</t>
    <phoneticPr fontId="18"/>
  </si>
  <si>
    <t>合成樹脂原料，消毒剤，医薬・農薬原料，ワニス溶剤</t>
    <phoneticPr fontId="18"/>
  </si>
  <si>
    <t>34.58（Brookston clay loam soil）</t>
    <phoneticPr fontId="18"/>
  </si>
  <si>
    <t>20（試験生物：コイ科の一種（Leuciscus idus melanotus ）、試験期間：3 日間）</t>
    <phoneticPr fontId="18"/>
  </si>
  <si>
    <t>OH ラジカルとの反応で半減期：1.0～10 時間、オゾンとの反応で半減期：4.5～27 日、硝酸ラジカルとの反応で半減期：4.9 分</t>
    <phoneticPr fontId="18"/>
  </si>
  <si>
    <t>消化汚泥を用いた分解試験において、4 週間で92%、5 週間で90%分解、嫌気的消化汚泥を用いて10 週間以上で75%が分解、汚泥を用いた試験で37℃、40 日間では分解されなかった</t>
    <rPh sb="34" eb="36">
      <t>ブンカイ</t>
    </rPh>
    <phoneticPr fontId="18"/>
  </si>
  <si>
    <t>良　GC 約55%（試験期間：2 週間、被験物質濃度：100 mg/L、活性汚泥濃度：30 mg/L）</t>
    <rPh sb="0" eb="1">
      <t>リョウ</t>
    </rPh>
    <phoneticPr fontId="18"/>
  </si>
  <si>
    <t>神経・腎障害（ヒト）</t>
    <rPh sb="0" eb="2">
      <t>シンケイ</t>
    </rPh>
    <rPh sb="3" eb="4">
      <t>ジン</t>
    </rPh>
    <rPh sb="4" eb="6">
      <t>ショウガイ</t>
    </rPh>
    <phoneticPr fontId="18"/>
  </si>
  <si>
    <t>粘膜刺激、神経・胃腸障害（ヒト）</t>
    <rPh sb="0" eb="2">
      <t>ネンマク</t>
    </rPh>
    <rPh sb="2" eb="4">
      <t>シゲキ</t>
    </rPh>
    <rPh sb="5" eb="7">
      <t>シンケイ</t>
    </rPh>
    <rPh sb="8" eb="10">
      <t>イチョウ</t>
    </rPh>
    <rPh sb="10" eb="12">
      <t>ショウガイ</t>
    </rPh>
    <phoneticPr fontId="18"/>
  </si>
  <si>
    <t>区分1 （中枢神経系、心血管系、腎臓）、区分2 （呼吸器、血液系、肝臓）</t>
  </si>
  <si>
    <t>LC50：80.23 ppm(4h)（ラット）</t>
    <phoneticPr fontId="18"/>
  </si>
  <si>
    <t>LD50：1,100 mg/kg（ラット）</t>
    <phoneticPr fontId="18"/>
  </si>
  <si>
    <t>LD50：242 mg/kg（ラット）</t>
    <phoneticPr fontId="18"/>
  </si>
  <si>
    <t>23.5g/L (20℃)</t>
    <phoneticPr fontId="18"/>
  </si>
  <si>
    <t>10.09</t>
    <phoneticPr fontId="18"/>
  </si>
  <si>
    <t>4.42(気体、25℃)</t>
    <phoneticPr fontId="18"/>
  </si>
  <si>
    <t>13Pa (20℃)</t>
    <phoneticPr fontId="18"/>
  </si>
  <si>
    <t>1.034</t>
    <phoneticPr fontId="18"/>
  </si>
  <si>
    <t>11～12℃</t>
    <phoneticPr fontId="18"/>
  </si>
  <si>
    <t>C7H8O</t>
    <phoneticPr fontId="18"/>
  </si>
  <si>
    <t>m-Cresol</t>
    <phoneticPr fontId="18"/>
  </si>
  <si>
    <t>m-クレゾール</t>
    <phoneticPr fontId="18"/>
  </si>
  <si>
    <t>108-39-4</t>
    <phoneticPr fontId="18"/>
  </si>
  <si>
    <t>0.0016(2001)</t>
    <phoneticPr fontId="18"/>
  </si>
  <si>
    <t>0.024(2001)</t>
    <phoneticPr fontId="18"/>
  </si>
  <si>
    <t>0.0030(1999)</t>
    <phoneticPr fontId="18"/>
  </si>
  <si>
    <t>&lt;0.028(全国1996)</t>
    <phoneticPr fontId="18"/>
  </si>
  <si>
    <t>0.66(全国1996)</t>
    <phoneticPr fontId="18"/>
  </si>
  <si>
    <t>0.04(全国 2001)</t>
    <phoneticPr fontId="18"/>
  </si>
  <si>
    <t>0.6(全国 2001)</t>
    <phoneticPr fontId="18"/>
  </si>
  <si>
    <t>&lt;8.8(新潟県1989)</t>
    <phoneticPr fontId="18"/>
  </si>
  <si>
    <t>0.0099(川崎市1999)</t>
    <phoneticPr fontId="18"/>
  </si>
  <si>
    <t>フェノール樹脂原料，医薬・農薬・香料原料</t>
    <phoneticPr fontId="18"/>
  </si>
  <si>
    <t>49.0～646</t>
    <phoneticPr fontId="18"/>
  </si>
  <si>
    <t>OH ラジカルとの反応で半減期：1.4～14 時間、オゾンとの反応で半減期：5.7～34日、硝酸ラジカルとの反応で半減期：4.5 分</t>
    <phoneticPr fontId="18"/>
  </si>
  <si>
    <t>嫌気的消化汚泥を用いて半減期は18.5 日</t>
    <phoneticPr fontId="18"/>
  </si>
  <si>
    <t>良　GC 100%（試験期間：2 週間、被験物質濃度：100 mg/L、活性汚泥濃度：30 mg/L）</t>
    <rPh sb="0" eb="1">
      <t>リョウ</t>
    </rPh>
    <phoneticPr fontId="18"/>
  </si>
  <si>
    <t>粘膜腐食、神経・肝・腎障害（ヒト）</t>
    <rPh sb="0" eb="2">
      <t>ネンマク</t>
    </rPh>
    <rPh sb="2" eb="4">
      <t>フショク</t>
    </rPh>
    <rPh sb="5" eb="7">
      <t>シンケイ</t>
    </rPh>
    <rPh sb="8" eb="9">
      <t>カン</t>
    </rPh>
    <rPh sb="10" eb="13">
      <t>ジンショウガイ</t>
    </rPh>
    <phoneticPr fontId="18"/>
  </si>
  <si>
    <t>LC50：&gt; 0.355 mg/L(4h)（ラット）（ミスト）</t>
    <phoneticPr fontId="18"/>
  </si>
  <si>
    <t>LD50：207、270 mg/kg（ラット）</t>
    <phoneticPr fontId="18"/>
  </si>
  <si>
    <t>10.26 (25℃)</t>
    <phoneticPr fontId="18"/>
  </si>
  <si>
    <t>1.94</t>
    <phoneticPr fontId="18"/>
  </si>
  <si>
    <t>0.11mmHg (25℃)</t>
    <phoneticPr fontId="18"/>
  </si>
  <si>
    <t>1.0341</t>
    <phoneticPr fontId="18"/>
  </si>
  <si>
    <t>201.8℃</t>
  </si>
  <si>
    <t>35.5℃</t>
    <phoneticPr fontId="18"/>
  </si>
  <si>
    <t>p-Cresol</t>
    <phoneticPr fontId="18"/>
  </si>
  <si>
    <t>p-クレゾール</t>
    <phoneticPr fontId="18"/>
  </si>
  <si>
    <t>5巻、厚労省</t>
    <rPh sb="3" eb="6">
      <t>コウロウショウ</t>
    </rPh>
    <phoneticPr fontId="18"/>
  </si>
  <si>
    <t>106-44-5</t>
    <phoneticPr fontId="18"/>
  </si>
  <si>
    <t>0.0084(2001)</t>
    <phoneticPr fontId="18"/>
  </si>
  <si>
    <t>0.0069(1999)</t>
    <phoneticPr fontId="18"/>
  </si>
  <si>
    <t>0.21(全国 2001)</t>
    <phoneticPr fontId="18"/>
  </si>
  <si>
    <t>0.023(川崎市1999)</t>
    <phoneticPr fontId="18"/>
  </si>
  <si>
    <t>農薬・香料・エポキシ樹脂・半導体封止材料原料，消毒剤</t>
    <phoneticPr fontId="18"/>
  </si>
  <si>
    <t>10.7（試験生物：ゼブラフィッシュ、流水式）</t>
    <phoneticPr fontId="18"/>
  </si>
  <si>
    <t>BOD 61.1%（標準希釈法）10)、BOD 60.8%（海水希釈法）</t>
    <phoneticPr fontId="18"/>
  </si>
  <si>
    <t>OH ラジカルとの反応で半減期：1.5～15 時間、オゾンとの反応で半減期：10～63 日、硝酸ラジカルとの反応で半減期：3.5 分</t>
    <phoneticPr fontId="18"/>
  </si>
  <si>
    <t>2 種の消化汚泥を用いた試験で、8 週間では無機化が起こらなかった、嫌気的消化汚泥を用いた試験において、10 週間以上でも分解されなかった</t>
    <rPh sb="45" eb="47">
      <t>シケン</t>
    </rPh>
    <phoneticPr fontId="18"/>
  </si>
  <si>
    <t>なし（ラット、ウサギ）、不明（ヒト）</t>
    <rPh sb="12" eb="14">
      <t>フメイ</t>
    </rPh>
    <phoneticPr fontId="18"/>
  </si>
  <si>
    <t>腎障害（ヒト）、造血・神経障害、心・腎・肝変性（マウス）</t>
    <rPh sb="0" eb="3">
      <t>ジンショウガイ</t>
    </rPh>
    <rPh sb="8" eb="10">
      <t>ゾウケツ</t>
    </rPh>
    <rPh sb="11" eb="13">
      <t>シンケイ</t>
    </rPh>
    <rPh sb="13" eb="15">
      <t>ショウガイ</t>
    </rPh>
    <rPh sb="16" eb="17">
      <t>シン</t>
    </rPh>
    <rPh sb="18" eb="19">
      <t>ジン</t>
    </rPh>
    <rPh sb="20" eb="21">
      <t>カン</t>
    </rPh>
    <rPh sb="21" eb="23">
      <t>ヘンセイ</t>
    </rPh>
    <phoneticPr fontId="18"/>
  </si>
  <si>
    <t>広範な多臓器障害(ヒト）　</t>
    <rPh sb="0" eb="2">
      <t>コウハン</t>
    </rPh>
    <rPh sb="3" eb="6">
      <t>タゾウキ</t>
    </rPh>
    <rPh sb="6" eb="8">
      <t>ショウガイ</t>
    </rPh>
    <phoneticPr fontId="18"/>
  </si>
  <si>
    <t>区分1 （中枢神経系、心血管系、血液系、呼吸器、肝臓、腎臓）</t>
  </si>
  <si>
    <t>区分1 （中枢神経系、呼吸器、心血管系、血液系、肝臓、腎臓、膵臓、脾臓）、区分3 （麻酔作用）</t>
  </si>
  <si>
    <t>LC50：610 mg/m3(4h)（ラット）（蒸気）</t>
    <rPh sb="24" eb="26">
      <t>ジョウキ</t>
    </rPh>
    <phoneticPr fontId="18"/>
  </si>
  <si>
    <t>LD50：620-1,000 mg/kg（ラット）</t>
    <phoneticPr fontId="18"/>
  </si>
  <si>
    <t>LD50：121 mg/kg（ラット）</t>
    <phoneticPr fontId="18"/>
  </si>
  <si>
    <t>25.9g/L(25℃)</t>
    <phoneticPr fontId="18"/>
  </si>
  <si>
    <t>10.28</t>
    <phoneticPr fontId="18"/>
  </si>
  <si>
    <t>1.95</t>
    <phoneticPr fontId="18"/>
  </si>
  <si>
    <t>33Pa（25℃）</t>
    <phoneticPr fontId="18"/>
  </si>
  <si>
    <t>1.047</t>
    <phoneticPr fontId="18"/>
  </si>
  <si>
    <t>191-192℃</t>
  </si>
  <si>
    <t>31℃</t>
    <phoneticPr fontId="18"/>
  </si>
  <si>
    <t>o-Cresol</t>
    <phoneticPr fontId="18"/>
  </si>
  <si>
    <t>o-クレゾール</t>
    <phoneticPr fontId="18"/>
  </si>
  <si>
    <t>95-48-7</t>
    <phoneticPr fontId="18"/>
  </si>
  <si>
    <t>o-，m-，p-混合物としての分解率はBOD 49.7%、TOC 69.3％、GC 70.9％</t>
    <phoneticPr fontId="18"/>
  </si>
  <si>
    <t>191-203℃</t>
    <phoneticPr fontId="18"/>
  </si>
  <si>
    <t>cresol</t>
  </si>
  <si>
    <t>クレゾール</t>
    <phoneticPr fontId="18"/>
  </si>
  <si>
    <t>&lt;0.4(2000)</t>
    <phoneticPr fontId="18"/>
  </si>
  <si>
    <t>&lt;0.3(2000)</t>
    <phoneticPr fontId="18"/>
  </si>
  <si>
    <t>0.0086(2014)</t>
    <phoneticPr fontId="18"/>
  </si>
  <si>
    <t>&lt; 0.007（全国 2002）</t>
    <phoneticPr fontId="18"/>
  </si>
  <si>
    <t>&lt; 0.3（全国 2000）</t>
    <phoneticPr fontId="18"/>
  </si>
  <si>
    <t>0.4（全国 2000）</t>
    <phoneticPr fontId="18"/>
  </si>
  <si>
    <t>0.0086（全国 2014）</t>
    <phoneticPr fontId="18"/>
  </si>
  <si>
    <t>皮のなめし剤、紙・プラスチックなどへの定着剤、医療用殺菌消毒剤、殺藻剤、畜鶏舎・養鶏用器具機材殺菌・消毒剤、レントゲン写真現像液</t>
    <rPh sb="23" eb="26">
      <t>イリョウヨウ</t>
    </rPh>
    <phoneticPr fontId="18"/>
  </si>
  <si>
    <t>210 (25℃、sandy loam)、500 (25℃、silty clay loam)、、340 (25℃、silt loam)、460 (25℃、loamy sand)、120 (25℃、sediment)、1</t>
    <phoneticPr fontId="18"/>
  </si>
  <si>
    <t>BOD 59%、TOC 86%、HPLC 100%（試験期間：4 週間、被験物質濃度：100 mg/L、活性汚泥濃度：30 mg/L）</t>
    <phoneticPr fontId="18"/>
  </si>
  <si>
    <t>OH ラジカルとの反応で半減期：2.7～27 時間、水中で半減期：508 日(pH=5、25℃、測定値)、半減期：102 日(pH=7、25℃、測定値)、半減期：394 日(pH=7、25℃、測定値)、半減期： 46 日(pH=9、25℃、測定値)</t>
    <phoneticPr fontId="18"/>
  </si>
  <si>
    <t>0.0016（ラット）</t>
    <phoneticPr fontId="18"/>
  </si>
  <si>
    <t>胎仔減少（ウサギ）</t>
    <rPh sb="0" eb="2">
      <t>タイコ</t>
    </rPh>
    <rPh sb="2" eb="4">
      <t>ゲンショウ</t>
    </rPh>
    <phoneticPr fontId="18"/>
  </si>
  <si>
    <t>皮膚・粘膜・胃腸障害（軽微）</t>
    <rPh sb="0" eb="2">
      <t>ヒフ</t>
    </rPh>
    <rPh sb="3" eb="5">
      <t>ネンマク</t>
    </rPh>
    <rPh sb="6" eb="8">
      <t>イチョウ</t>
    </rPh>
    <rPh sb="8" eb="10">
      <t>ショウガイ</t>
    </rPh>
    <rPh sb="11" eb="13">
      <t>ケイビ</t>
    </rPh>
    <phoneticPr fontId="18"/>
  </si>
  <si>
    <t>区分1（吸入：気道）</t>
  </si>
  <si>
    <t>区分1（中枢神経）、区分3（気道刺激性）</t>
  </si>
  <si>
    <t>LC50：23.5、40.1ppm（ラット）（蒸気）、0.8mg/L（ラット）（ミスト）</t>
    <rPh sb="23" eb="25">
      <t>ジョウキ</t>
    </rPh>
    <phoneticPr fontId="18"/>
  </si>
  <si>
    <t>LD50：1360, 1430 mg/kg（ウサギ）</t>
    <phoneticPr fontId="18"/>
  </si>
  <si>
    <t>LD50：50 mg/kg（モルモット）</t>
    <phoneticPr fontId="18"/>
  </si>
  <si>
    <t>自由に混和、、 1.67E+05 mg/L 25℃</t>
    <rPh sb="0" eb="2">
      <t>ジユウ</t>
    </rPh>
    <rPh sb="3" eb="5">
      <t>コンワ</t>
    </rPh>
    <phoneticPr fontId="18"/>
  </si>
  <si>
    <t>半減期：508 日(pH=5、25℃、測定値)、半減期：102 日(pH=7、25℃、測定値) 、半減期： 46 日(pH=9、25℃、測定値)</t>
    <phoneticPr fontId="18"/>
  </si>
  <si>
    <t>-0.22 (25℃)、-0.36 (23℃、pH=7)</t>
    <phoneticPr fontId="18"/>
  </si>
  <si>
    <t>17mmHg(20℃)、0.6mmHg(30℃)、15mmHg(20.1℃)、21mmHg(20.1℃)、23mmHg(26.3℃、50%溶液)</t>
    <phoneticPr fontId="18"/>
  </si>
  <si>
    <t>0.99～1.13 (20℃)、1.13 (20℃、50%溶液)</t>
    <phoneticPr fontId="18"/>
  </si>
  <si>
    <t>176℃ (760 mmHg)、187～189℃ (分解、760 mmHg)、188℃ (分解)、238～239℃、101.5℃ (740 mmHg、50%溶液)</t>
  </si>
  <si>
    <t>-14℃、-18℃</t>
    <phoneticPr fontId="18"/>
  </si>
  <si>
    <t>glutaraldehyde</t>
  </si>
  <si>
    <t>グルタルアルデヒド</t>
    <phoneticPr fontId="18"/>
  </si>
  <si>
    <t>15巻、TOXNET</t>
    <rPh sb="2" eb="3">
      <t>カン</t>
    </rPh>
    <phoneticPr fontId="18"/>
  </si>
  <si>
    <t>111-30-8</t>
    <phoneticPr fontId="18"/>
  </si>
  <si>
    <t>&lt;0.1(2003)</t>
    <phoneticPr fontId="18"/>
  </si>
  <si>
    <t>&lt;1.5(2001)</t>
    <phoneticPr fontId="18"/>
  </si>
  <si>
    <t>&lt;0.3(2001)</t>
    <phoneticPr fontId="18"/>
  </si>
  <si>
    <t>2.2（全国1980）</t>
    <phoneticPr fontId="18"/>
  </si>
  <si>
    <t>1.8（全国1980）</t>
    <phoneticPr fontId="18"/>
  </si>
  <si>
    <t>&lt;0.3（全国2001）</t>
    <phoneticPr fontId="18"/>
  </si>
  <si>
    <t>1.5（全国2001）</t>
    <phoneticPr fontId="18"/>
  </si>
  <si>
    <t>&lt;0.1（全国2003）</t>
    <phoneticPr fontId="18"/>
  </si>
  <si>
    <t>中間物、有機化学製品用（洗剤等、繊維用、土壌改良材）、繊維処理剤、土壌硬化剤、紙仕上剤、鋳砂添加剤、医薬、香料原料、消臭剤</t>
    <phoneticPr fontId="18"/>
  </si>
  <si>
    <t>BOD 65%、TOC 98% (試験期間：2 週間、被験物質濃度：100mg/L、活性汚泥濃度：30mg/L)</t>
    <phoneticPr fontId="18"/>
  </si>
  <si>
    <t>OH ラジカルとの反応で半減期：5.6～56 時間</t>
    <phoneticPr fontId="18"/>
  </si>
  <si>
    <t>0.003（ラット）</t>
    <phoneticPr fontId="18"/>
  </si>
  <si>
    <t>区分2（肺、腎臓、副腎、呼吸器、中枢神経系）</t>
  </si>
  <si>
    <t>LC50：2,440 mg/m3（4h)（ラット）（ミスト）</t>
    <phoneticPr fontId="18"/>
  </si>
  <si>
    <t>LD50：12,700 mg/kg（ウサギ）</t>
    <phoneticPr fontId="18"/>
  </si>
  <si>
    <t>LD50：&gt;3,175 mg/kg（ウサギ）、200 mg/kg（ラット）</t>
    <phoneticPr fontId="18"/>
  </si>
  <si>
    <t>1.0kg/L、600 g/L</t>
    <phoneticPr fontId="18"/>
  </si>
  <si>
    <t>-1.66</t>
  </si>
  <si>
    <t>2.37(気体、25℃)</t>
    <phoneticPr fontId="18"/>
  </si>
  <si>
    <t>255mmHg(25℃)</t>
    <phoneticPr fontId="18"/>
  </si>
  <si>
    <t>1.14(20℃)</t>
    <phoneticPr fontId="18"/>
  </si>
  <si>
    <t>50.4℃、51℃ (776mmHg)</t>
  </si>
  <si>
    <t>15℃</t>
  </si>
  <si>
    <t>C2H2O2</t>
  </si>
  <si>
    <t>glyoxal</t>
  </si>
  <si>
    <t>グリオキサール</t>
  </si>
  <si>
    <t>107-22-2</t>
    <phoneticPr fontId="18"/>
  </si>
  <si>
    <t>0.03(2000)</t>
    <phoneticPr fontId="18"/>
  </si>
  <si>
    <t>0.01(2000)</t>
    <phoneticPr fontId="18"/>
  </si>
  <si>
    <t>3.9(2004)</t>
    <phoneticPr fontId="18"/>
  </si>
  <si>
    <t>0.36(2009)</t>
    <phoneticPr fontId="18"/>
  </si>
  <si>
    <t>&lt; 0.001（全国 2002）</t>
    <phoneticPr fontId="18"/>
  </si>
  <si>
    <t>0.01（全国 2000）</t>
    <phoneticPr fontId="18"/>
  </si>
  <si>
    <t>0.03（全国 2000）</t>
    <phoneticPr fontId="18"/>
  </si>
  <si>
    <t>&lt; 0.01（全国 2000）</t>
    <phoneticPr fontId="18"/>
  </si>
  <si>
    <t>3.9（全国 2004）</t>
    <phoneticPr fontId="18"/>
  </si>
  <si>
    <t>0.36（全国 2009）</t>
    <phoneticPr fontId="18"/>
  </si>
  <si>
    <t>フェノールやアセトンの原料、ガソリン添加剤、酸化剤</t>
    <phoneticPr fontId="18"/>
  </si>
  <si>
    <t>BOD 33.1%（平均値）（試験期間：2 週間、被験物質濃度：100 mg/L、活性汚泥濃度：30 mg/L）、GC *%（揮散）</t>
    <phoneticPr fontId="18"/>
  </si>
  <si>
    <t>OH ラジカルとの反応で半減期：9.9～99 時間、オゾンとの反応で半減期： 11～66 時間</t>
    <phoneticPr fontId="18"/>
  </si>
  <si>
    <t>8.8（ラット）</t>
    <phoneticPr fontId="18"/>
  </si>
  <si>
    <t>11 （ラット）</t>
    <phoneticPr fontId="18"/>
  </si>
  <si>
    <t>区分1（中枢神経系、肝臓、腎臓）、区分3（麻酔作用、気道刺激性）</t>
  </si>
  <si>
    <t>TCLo：200 ppm（ヒト）</t>
    <phoneticPr fontId="18"/>
  </si>
  <si>
    <t>LD50：&gt;3150 mg/kg（ウサギ）</t>
    <phoneticPr fontId="18"/>
  </si>
  <si>
    <t>LD50：1400-4000 mg/kg（ラット）</t>
    <phoneticPr fontId="18"/>
  </si>
  <si>
    <t>50 mg/1,000 g、61.3 mg/L (25℃)、48.30 mg/L (25℃)</t>
    <phoneticPr fontId="18"/>
  </si>
  <si>
    <t>3.55 (23℃)、3.66</t>
    <phoneticPr fontId="18"/>
  </si>
  <si>
    <t>4.6mmHg(25℃)、4.5mmHg(25℃)</t>
    <phoneticPr fontId="18"/>
  </si>
  <si>
    <t>0.864(25℃)</t>
    <phoneticPr fontId="18"/>
  </si>
  <si>
    <t>152.4℃ (760mmHg)、152～153℃、152.411℃ (760mmHg)</t>
  </si>
  <si>
    <t>-96.01℃、-96.033</t>
    <phoneticPr fontId="18"/>
  </si>
  <si>
    <t>cumene</t>
  </si>
  <si>
    <t>クメン（イソプロピルベンゼン）</t>
    <phoneticPr fontId="18"/>
  </si>
  <si>
    <t>98-82-8</t>
    <phoneticPr fontId="18"/>
  </si>
  <si>
    <t>粘膜腐食・神経障害（種不明）</t>
    <rPh sb="0" eb="2">
      <t>ネンマク</t>
    </rPh>
    <rPh sb="2" eb="4">
      <t>フショク</t>
    </rPh>
    <rPh sb="5" eb="7">
      <t>シンケイ</t>
    </rPh>
    <rPh sb="7" eb="9">
      <t>ショウガイ</t>
    </rPh>
    <rPh sb="10" eb="11">
      <t>シュ</t>
    </rPh>
    <rPh sb="11" eb="13">
      <t>フメイ</t>
    </rPh>
    <phoneticPr fontId="18"/>
  </si>
  <si>
    <t>区分1（眼 呼吸器系）</t>
    <phoneticPr fontId="18"/>
  </si>
  <si>
    <t>区分1（呼吸器）</t>
    <phoneticPr fontId="18"/>
  </si>
  <si>
    <t>LD50：1,027 mg/kg（マウス）</t>
    <phoneticPr fontId="18"/>
  </si>
  <si>
    <t>25 mg/1,000g、13 mg/L (20℃)</t>
    <phoneticPr fontId="18"/>
  </si>
  <si>
    <t>7.2</t>
  </si>
  <si>
    <t>7.22（20℃）</t>
    <phoneticPr fontId="18"/>
  </si>
  <si>
    <t>200℃ (分解)、300℃ (分解)</t>
    <phoneticPr fontId="18"/>
  </si>
  <si>
    <t>Ag2O</t>
  </si>
  <si>
    <t>Silver oxide</t>
    <phoneticPr fontId="18"/>
  </si>
  <si>
    <t>酸化銀（I）</t>
    <phoneticPr fontId="18"/>
  </si>
  <si>
    <t>16巻、林純薬</t>
    <rPh sb="2" eb="3">
      <t>カン</t>
    </rPh>
    <rPh sb="4" eb="5">
      <t>ハヤシ</t>
    </rPh>
    <rPh sb="5" eb="7">
      <t>ジュンヤク</t>
    </rPh>
    <phoneticPr fontId="18"/>
  </si>
  <si>
    <t>20667-12-3</t>
    <phoneticPr fontId="18"/>
  </si>
  <si>
    <t>銀塩原料、写真感光材料、写真製版原料、医薬</t>
    <phoneticPr fontId="18"/>
  </si>
  <si>
    <t>460（試験生物：コイ、試験期間：28 日間、試験濃度：0.4 μg/L）、250（試験生物：コイ、試験期間：33 日間、試験濃度：0.04 μg/L）</t>
    <phoneticPr fontId="18"/>
  </si>
  <si>
    <t>粘膜腐食、神経障害（ヒト）</t>
    <rPh sb="0" eb="2">
      <t>ネンマク</t>
    </rPh>
    <rPh sb="2" eb="4">
      <t>フショク</t>
    </rPh>
    <rPh sb="5" eb="7">
      <t>シンケイ</t>
    </rPh>
    <rPh sb="7" eb="9">
      <t>ショウガイ</t>
    </rPh>
    <phoneticPr fontId="18"/>
  </si>
  <si>
    <t>LD50：50 mg/kg（マウス）、1,170 mg/kg（ラット）</t>
    <phoneticPr fontId="18"/>
  </si>
  <si>
    <t>2.34×106 mg/1,000g (25℃)、2.16×106 mg/1,000g (25℃)</t>
    <phoneticPr fontId="18"/>
  </si>
  <si>
    <t>4.35、4.352</t>
    <phoneticPr fontId="18"/>
  </si>
  <si>
    <t>440℃ (760mmHg)(分解)、440℃(分解)</t>
  </si>
  <si>
    <t>210℃、212℃</t>
    <phoneticPr fontId="18"/>
  </si>
  <si>
    <t>AgNO3</t>
  </si>
  <si>
    <t>Silver nitrate</t>
    <phoneticPr fontId="18"/>
  </si>
  <si>
    <t>硝酸銀（I）</t>
  </si>
  <si>
    <t>7761-88-8</t>
    <phoneticPr fontId="18"/>
  </si>
  <si>
    <t>硝酸銀の原料、電気接点材料、銀ろう</t>
    <phoneticPr fontId="18"/>
  </si>
  <si>
    <t>視力低下、気管支炎（ヒト）</t>
    <rPh sb="0" eb="2">
      <t>シリョク</t>
    </rPh>
    <rPh sb="2" eb="4">
      <t>テイカ</t>
    </rPh>
    <rPh sb="5" eb="8">
      <t>キカンシ</t>
    </rPh>
    <rPh sb="8" eb="9">
      <t>エン</t>
    </rPh>
    <phoneticPr fontId="18"/>
  </si>
  <si>
    <t>区分1（眼）、区分1（吸入：呼吸器）</t>
  </si>
  <si>
    <t>LD50：＞2000mg/kg （ラット）</t>
    <phoneticPr fontId="18"/>
  </si>
  <si>
    <t>LD50：100 mg Ag/kg（マウス）、＞5000mg/kg（ラット）</t>
    <phoneticPr fontId="18"/>
  </si>
  <si>
    <t>4.41(気体、25℃)</t>
    <phoneticPr fontId="18"/>
  </si>
  <si>
    <t>10.5、10.49 (15℃)、10.43</t>
    <phoneticPr fontId="18"/>
  </si>
  <si>
    <t>2,162℃ (760mmHg)、～2,000℃ 5)、2,212℃</t>
  </si>
  <si>
    <t>961.78℃、960.5℃、961.93℃</t>
    <phoneticPr fontId="18"/>
  </si>
  <si>
    <t>Ag</t>
  </si>
  <si>
    <t>Silver</t>
    <phoneticPr fontId="18"/>
  </si>
  <si>
    <t>銀</t>
    <phoneticPr fontId="18"/>
  </si>
  <si>
    <t>7440-22-4</t>
    <phoneticPr fontId="18"/>
  </si>
  <si>
    <t>LD： &gt;10,000 mg/kg（マウス）</t>
    <phoneticPr fontId="18"/>
  </si>
  <si>
    <t>1.9 mg/1,000g (25℃)、1.93 mg/L (25℃)</t>
    <phoneticPr fontId="18"/>
  </si>
  <si>
    <t>5.56</t>
    <phoneticPr fontId="18"/>
  </si>
  <si>
    <t>1,547℃ (760mmHg)、1,547℃、1550℃</t>
  </si>
  <si>
    <t>455℃</t>
    <phoneticPr fontId="18"/>
  </si>
  <si>
    <t>AgCl</t>
  </si>
  <si>
    <t>Silver chloride</t>
    <phoneticPr fontId="18"/>
  </si>
  <si>
    <t>塩化銀（I）</t>
    <phoneticPr fontId="18"/>
  </si>
  <si>
    <t>7783-90-6</t>
    <phoneticPr fontId="18"/>
  </si>
  <si>
    <t>医薬・写真乳剤原料</t>
    <phoneticPr fontId="18"/>
  </si>
  <si>
    <t>乳汁移行</t>
    <rPh sb="0" eb="2">
      <t>ニュウジュウ</t>
    </rPh>
    <rPh sb="2" eb="4">
      <t>イコウ</t>
    </rPh>
    <phoneticPr fontId="18"/>
  </si>
  <si>
    <t>甲状腺障害、銀沈着（ヒト）</t>
    <rPh sb="0" eb="3">
      <t>コウジョウセン</t>
    </rPh>
    <rPh sb="3" eb="5">
      <t>ショウガイ</t>
    </rPh>
    <rPh sb="6" eb="7">
      <t>ギン</t>
    </rPh>
    <rPh sb="7" eb="9">
      <t>チンチャク</t>
    </rPh>
    <phoneticPr fontId="18"/>
  </si>
  <si>
    <t>区分1 （皮膚、甲状腺、呼吸器、全身毒性）</t>
  </si>
  <si>
    <t>区分1B
追加区分：授乳に対する、又は授乳を介した影響</t>
  </si>
  <si>
    <t>0.03 mg/1,000g、0.03 mg/L</t>
    <phoneticPr fontId="18"/>
  </si>
  <si>
    <t>5.68、5.67</t>
    <phoneticPr fontId="18"/>
  </si>
  <si>
    <t>1,506℃ (760mmHg)、1,506℃</t>
  </si>
  <si>
    <t>558℃、552℃</t>
    <phoneticPr fontId="18"/>
  </si>
  <si>
    <t>AgI</t>
  </si>
  <si>
    <t>Silver iodide</t>
    <phoneticPr fontId="18"/>
  </si>
  <si>
    <t>ヨウ化銀（I）</t>
  </si>
  <si>
    <t>7783-96-2</t>
    <phoneticPr fontId="18"/>
  </si>
  <si>
    <t>0.14 mg/1,000g (25℃)、0.135 mg/L、0.135 mg/1,000g (25℃)</t>
    <phoneticPr fontId="18"/>
  </si>
  <si>
    <t>6.47</t>
    <phoneticPr fontId="18"/>
  </si>
  <si>
    <t>1,502℃ (760mmHg)、1,502℃</t>
  </si>
  <si>
    <t>430℃、432℃</t>
    <phoneticPr fontId="18"/>
  </si>
  <si>
    <t>AgBr</t>
  </si>
  <si>
    <t>Silver bromide</t>
    <phoneticPr fontId="18"/>
  </si>
  <si>
    <t>臭化銀（I）</t>
  </si>
  <si>
    <t>7785-23-1</t>
    <phoneticPr fontId="18"/>
  </si>
  <si>
    <t>0.054 + &lt;0.0024</t>
    <phoneticPr fontId="18"/>
  </si>
  <si>
    <t>0.053 + &lt;0.0024</t>
    <phoneticPr fontId="18"/>
  </si>
  <si>
    <t>&lt;0.0024</t>
  </si>
  <si>
    <t>0.12(2015)</t>
    <phoneticPr fontId="18"/>
  </si>
  <si>
    <t>0.06(2009)</t>
    <phoneticPr fontId="18"/>
  </si>
  <si>
    <t>0.0033（2012）</t>
    <phoneticPr fontId="18"/>
  </si>
  <si>
    <t>0.017（全国、2015）</t>
    <phoneticPr fontId="18"/>
  </si>
  <si>
    <t>0.12（全国、2015）</t>
    <rPh sb="5" eb="7">
      <t>ゼンコク</t>
    </rPh>
    <phoneticPr fontId="18"/>
  </si>
  <si>
    <t>0.45（全国）</t>
    <rPh sb="5" eb="7">
      <t>ゼンコク</t>
    </rPh>
    <phoneticPr fontId="18"/>
  </si>
  <si>
    <t>&lt;0.06（全国、2009）</t>
    <rPh sb="6" eb="8">
      <t>ゼンコク</t>
    </rPh>
    <phoneticPr fontId="18"/>
  </si>
  <si>
    <t>0.0033（全国、2012）</t>
    <rPh sb="7" eb="9">
      <t>ゼンコク</t>
    </rPh>
    <phoneticPr fontId="18"/>
  </si>
  <si>
    <t>0.0013mg Ag/kg/day</t>
    <phoneticPr fontId="18"/>
  </si>
  <si>
    <t>LDLo：0.71 mg Ag/kg（ヒト、静注）</t>
    <rPh sb="22" eb="23">
      <t>ジョウ</t>
    </rPh>
    <rPh sb="23" eb="24">
      <t>チュウ</t>
    </rPh>
    <phoneticPr fontId="18"/>
  </si>
  <si>
    <t>silver and its water-soluble compounds</t>
  </si>
  <si>
    <t>銀及びその水溶性化合物</t>
  </si>
  <si>
    <t>0.0081(2007)</t>
    <phoneticPr fontId="18"/>
  </si>
  <si>
    <t>0.0069(2008)</t>
    <phoneticPr fontId="18"/>
  </si>
  <si>
    <t>0.0018（全国 2010）</t>
    <phoneticPr fontId="18"/>
  </si>
  <si>
    <t>0.00048（全国 2010）</t>
    <phoneticPr fontId="18"/>
  </si>
  <si>
    <t>0.0067（三重県、兵庫県、2007）</t>
    <phoneticPr fontId="18"/>
  </si>
  <si>
    <t>0.0081（全国 2007）</t>
    <phoneticPr fontId="18"/>
  </si>
  <si>
    <t>0.0069（全国 2008）</t>
    <phoneticPr fontId="18"/>
  </si>
  <si>
    <t>8-ヒドロキシキノリン用の原料、清缶剤用腐食防止剤、イオン交換樹脂、硬質フォーム触媒、殺菌剤、医薬、分析試薬、金属除去のキレート剤</t>
    <phoneticPr fontId="18"/>
  </si>
  <si>
    <t>&lt;0.1～(2.5)（試験生物：コイ、試験期間：6 週間、試験濃度：0.8 mg/L）、&lt;1.0～(3.8)（試験生物：コイ、試験期間：6 週間、試験濃度：0.08 mg/L）</t>
    <phoneticPr fontId="18"/>
  </si>
  <si>
    <t>BOD 0.2%、TOC 1.7%、GC 5.2%、UV-VIS 2.4% （試験期間：2 週間、被験物質濃度：100 mg/L、活性汚泥濃度：30 mg/L）</t>
    <phoneticPr fontId="18"/>
  </si>
  <si>
    <t>OH ラジカルとの反応で半減期： 5.4～54 時間、オゾンとの反応で半減期： &lt;27～&lt;160 日</t>
    <phoneticPr fontId="18"/>
  </si>
  <si>
    <t>肝腫瘍（ラット）</t>
    <rPh sb="0" eb="1">
      <t>カン</t>
    </rPh>
    <rPh sb="1" eb="3">
      <t>シュヨウ</t>
    </rPh>
    <phoneticPr fontId="18"/>
  </si>
  <si>
    <t>LD50：331 mg/kg（ラット）</t>
    <phoneticPr fontId="18"/>
  </si>
  <si>
    <t>6.33×103 mg/1000g (20℃)、6.11×103 mg/L(25℃)、6.0×104 mg/L</t>
    <phoneticPr fontId="18"/>
  </si>
  <si>
    <t>2.03、2.06</t>
    <phoneticPr fontId="18"/>
  </si>
  <si>
    <t>0.083mmHg(25℃)、0.06mmHg(25℃)</t>
    <phoneticPr fontId="18"/>
  </si>
  <si>
    <t>1.0977(15℃)</t>
    <phoneticPr fontId="18"/>
  </si>
  <si>
    <t>237.1℃(760 mmHg)、237.7℃(760 mmHg)、237.10℃、238℃</t>
  </si>
  <si>
    <t>-14.78℃、-15℃、-14.85℃、-19.5℃</t>
    <phoneticPr fontId="18"/>
  </si>
  <si>
    <t>C9H7N</t>
  </si>
  <si>
    <t>quinoline</t>
  </si>
  <si>
    <t>キノリン</t>
  </si>
  <si>
    <t>91-22-5</t>
    <phoneticPr fontId="18"/>
  </si>
  <si>
    <t>0.002（全国1986）</t>
    <phoneticPr fontId="18"/>
  </si>
  <si>
    <t>0.0082（全国2001）</t>
    <phoneticPr fontId="18"/>
  </si>
  <si>
    <t>0.71（全国1986）</t>
    <phoneticPr fontId="18"/>
  </si>
  <si>
    <t>0.4（栃木県2005）</t>
    <phoneticPr fontId="18"/>
  </si>
  <si>
    <t>無水フタル酸の原料</t>
    <phoneticPr fontId="18"/>
  </si>
  <si>
    <t>24～251（幾何平均値により計算：75）</t>
    <phoneticPr fontId="18"/>
  </si>
  <si>
    <t>OH ラジカルとの反応で半減期： 4.6～46 時間、オゾンとの反応で半減期：11 年～63 年、硝酸ラジカルとの反応で半減期： 88 日</t>
    <phoneticPr fontId="18"/>
  </si>
  <si>
    <t>LC50：4,899 ppm(4hr)（ラット）（蒸気）</t>
    <rPh sb="25" eb="27">
      <t>ジョウキ</t>
    </rPh>
    <phoneticPr fontId="18"/>
  </si>
  <si>
    <t>LD50：&gt; 3,160 mg/kg（ウサギ）</t>
    <phoneticPr fontId="18"/>
  </si>
  <si>
    <t>171 mg/1,000 g (25℃)、178 mg/L (25℃)、175 mg/L (20℃)</t>
    <phoneticPr fontId="18"/>
  </si>
  <si>
    <t>3.12、2.77</t>
    <phoneticPr fontId="18"/>
  </si>
  <si>
    <t>6.6mmHg(25℃)、6.61mmHg(25℃)、5mmHg(20℃)</t>
    <phoneticPr fontId="18"/>
  </si>
  <si>
    <t>0.8802(10℃)</t>
  </si>
  <si>
    <t>144.5℃、144℃、144.429℃</t>
  </si>
  <si>
    <t>-25.2℃、-25℃、-25.182℃</t>
    <phoneticPr fontId="18"/>
  </si>
  <si>
    <t>C8H10</t>
  </si>
  <si>
    <t>o-キシレン</t>
    <phoneticPr fontId="18"/>
  </si>
  <si>
    <t>10巻（追）</t>
  </si>
  <si>
    <t>95-47-6</t>
    <phoneticPr fontId="18"/>
  </si>
  <si>
    <t>0.008（全国1986）</t>
    <phoneticPr fontId="18"/>
  </si>
  <si>
    <t>0.0043（全国1986）</t>
    <phoneticPr fontId="18"/>
  </si>
  <si>
    <t>1.2（全国1986）</t>
    <phoneticPr fontId="18"/>
  </si>
  <si>
    <t>イソフタル酸の原料</t>
  </si>
  <si>
    <t>166～182（幾何平均値により計算：174）</t>
    <phoneticPr fontId="18"/>
  </si>
  <si>
    <t>BOD 100%、GC 100%（試験期間：4 週間、被験物質濃度：100mg/L 、活性汚泥濃度：30 mg/L）</t>
    <phoneticPr fontId="18"/>
  </si>
  <si>
    <t>OH ラジカルとの反応で半減期： 2.7～27 時間、オゾンとの反応で半減期：12 年～73 年、硝酸ラジカルとの反応で半減期： 150 日</t>
    <phoneticPr fontId="18"/>
  </si>
  <si>
    <t>区分1 （呼吸器）、区分3 （麻酔作用）</t>
  </si>
  <si>
    <t>LC50：7,329 ppm(4hr）（ラット）（蒸気）</t>
    <rPh sb="25" eb="27">
      <t>ジョウキ</t>
    </rPh>
    <phoneticPr fontId="18"/>
  </si>
  <si>
    <t>LD50：3,228-14,100 mg/kg（ウサギ）</t>
    <phoneticPr fontId="18"/>
  </si>
  <si>
    <t>LD50：4,320-6,700 mg/kg（ラット）</t>
    <phoneticPr fontId="18"/>
  </si>
  <si>
    <t>161 mg/1,000 g (25℃)、161 mg/L (25℃)</t>
    <phoneticPr fontId="18"/>
  </si>
  <si>
    <t>3.20</t>
  </si>
  <si>
    <t>8.29mmHg(25℃)、6mmHg(20℃)</t>
    <phoneticPr fontId="18"/>
  </si>
  <si>
    <t>0.8596 (25℃)</t>
  </si>
  <si>
    <t>139.12℃、139.3℃、139℃</t>
  </si>
  <si>
    <t>-47.8℃、-47.4℃、-47.872℃、-48℃、-53℃</t>
    <phoneticPr fontId="18"/>
  </si>
  <si>
    <t>m-キシレン</t>
    <phoneticPr fontId="18"/>
  </si>
  <si>
    <t>108-38-3</t>
    <phoneticPr fontId="18"/>
  </si>
  <si>
    <t>0.0013（全国1986）</t>
    <phoneticPr fontId="18"/>
  </si>
  <si>
    <t>&lt;0.0005（全国1986）</t>
    <phoneticPr fontId="18"/>
  </si>
  <si>
    <t>0.48（全国1986）</t>
    <phoneticPr fontId="18"/>
  </si>
  <si>
    <t>テレフタル酸などの原料</t>
  </si>
  <si>
    <t>246～540（幾何平均値により計算：364）</t>
    <phoneticPr fontId="18"/>
  </si>
  <si>
    <t>OH ラジカルとの反応で半減期： 4.6～46 時間、オゾンとの反応で半減期：18 年～110 年、硝酸ラジカルとの反応で半減期： 74 日</t>
    <phoneticPr fontId="18"/>
  </si>
  <si>
    <t>流産の可能性（ヒト）</t>
    <rPh sb="0" eb="2">
      <t>リュウザン</t>
    </rPh>
    <rPh sb="3" eb="6">
      <t>カノウセイ</t>
    </rPh>
    <phoneticPr fontId="18"/>
  </si>
  <si>
    <t>不明（ヒト、ラット）</t>
    <rPh sb="0" eb="2">
      <t>フメイ</t>
    </rPh>
    <phoneticPr fontId="18"/>
  </si>
  <si>
    <t>LC50：4,550 ppm(4hr)（ラット）（蒸気）</t>
    <rPh sb="25" eb="27">
      <t>ジョウキ</t>
    </rPh>
    <phoneticPr fontId="18"/>
  </si>
  <si>
    <t>LD50：3,900～4,030 mg/kg（ラット）</t>
    <phoneticPr fontId="18"/>
  </si>
  <si>
    <t>181 mg/1,000 g (25℃)、162 mg/L (25℃)、198 mg/L (25℃)</t>
    <phoneticPr fontId="18"/>
  </si>
  <si>
    <t>8.84mmHg(25℃)、6.5mmHg(20℃)</t>
    <phoneticPr fontId="18"/>
  </si>
  <si>
    <t>0.8566(25℃)</t>
    <phoneticPr fontId="18"/>
  </si>
  <si>
    <t>138.37 ℃、137 ～138℃、138.359℃、138.4℃</t>
  </si>
  <si>
    <t>13.25℃、13～14℃、13.263℃、13℃</t>
    <phoneticPr fontId="18"/>
  </si>
  <si>
    <t>p-キシレン</t>
    <phoneticPr fontId="18"/>
  </si>
  <si>
    <t>106-42-3</t>
    <phoneticPr fontId="18"/>
  </si>
  <si>
    <t>0.011(1999)</t>
  </si>
  <si>
    <t>150(2007)</t>
  </si>
  <si>
    <t>1(1998)</t>
  </si>
  <si>
    <t>40(1999)</t>
  </si>
  <si>
    <t>570(1998)</t>
  </si>
  <si>
    <t>34(1998)</t>
  </si>
  <si>
    <t>0.0092（全国1986）</t>
  </si>
  <si>
    <t>0.0068（全国1986）</t>
  </si>
  <si>
    <t>&lt;40（全国2009）</t>
  </si>
  <si>
    <t>150（全国2007）</t>
    <rPh sb="4" eb="6">
      <t>ゼンコク</t>
    </rPh>
    <phoneticPr fontId="18"/>
  </si>
  <si>
    <t>0.011（全国1999）</t>
    <rPh sb="6" eb="8">
      <t>ゼンコク</t>
    </rPh>
    <phoneticPr fontId="18"/>
  </si>
  <si>
    <t>570（全国1998）</t>
  </si>
  <si>
    <t>34（全国1998）</t>
    <rPh sb="3" eb="5">
      <t>ゼンコク</t>
    </rPh>
    <phoneticPr fontId="18"/>
  </si>
  <si>
    <t>異性体分離によりp-キシレン、o-キシレン、m-キシレン、エチルベンゼン、脱メチルによりベンゼン、合成原料として染料、有機顔料、香料、可塑剤、医薬品、溶剤として塗料、農薬、医薬品など一般溶剤、石油精製溶剤</t>
  </si>
  <si>
    <t>魚類(ウナギ)；21、魚類(キンギョ)；14、貝類(ハマグリ)；6.2</t>
  </si>
  <si>
    <t>39 % (試験期間：2 週間、被験物質：100mg/L、活性汚泥：30 mg/L)</t>
  </si>
  <si>
    <t>OH ラジカルとの反応で半減期は0.6～1.2 日、オゾンとの反応で半減期は5,000 日</t>
  </si>
  <si>
    <t>硫酸還元条件下で分解される</t>
  </si>
  <si>
    <t>2.2（ヒト）</t>
  </si>
  <si>
    <t>180（ラット）</t>
  </si>
  <si>
    <t>粘膜刺激、肝・腎障害、麻酔作用</t>
    <rPh sb="0" eb="2">
      <t>ネンマク</t>
    </rPh>
    <rPh sb="2" eb="4">
      <t>シゲキ</t>
    </rPh>
    <rPh sb="5" eb="6">
      <t>カン</t>
    </rPh>
    <rPh sb="7" eb="8">
      <t>ジン</t>
    </rPh>
    <rPh sb="8" eb="10">
      <t>ショウガイ</t>
    </rPh>
    <rPh sb="11" eb="13">
      <t>マスイ</t>
    </rPh>
    <rPh sb="13" eb="15">
      <t>サヨウ</t>
    </rPh>
    <phoneticPr fontId="18"/>
  </si>
  <si>
    <t>区分1 （中枢神経系、呼吸器、肝臓、腎臓）、区分3 （麻酔作用）</t>
  </si>
  <si>
    <t>TCLo：200 ppm（870 mg/m3）（ヒト）</t>
  </si>
  <si>
    <t>LD50：1,700 mg/kg（ウサギ）</t>
  </si>
  <si>
    <t>LD50：3,500-8,800 mg/kg（ラット）</t>
  </si>
  <si>
    <t>146 mg/L (25 ℃)</t>
  </si>
  <si>
    <t>なし</t>
  </si>
  <si>
    <t>4.34（25℃,気体）</t>
  </si>
  <si>
    <t>6mmHg(20 ℃)、11mmHg(30 ℃)</t>
    <phoneticPr fontId="18"/>
  </si>
  <si>
    <t>0.8802 (20 ℃)</t>
  </si>
  <si>
    <t>144.4℃</t>
  </si>
  <si>
    <t>-25.2℃</t>
  </si>
  <si>
    <t>xylene</t>
  </si>
  <si>
    <t>キシレン</t>
  </si>
  <si>
    <t>1巻、10巻（追）</t>
    <rPh sb="1" eb="2">
      <t>カン</t>
    </rPh>
    <rPh sb="5" eb="6">
      <t>カン</t>
    </rPh>
    <rPh sb="7" eb="8">
      <t>ツイ</t>
    </rPh>
    <phoneticPr fontId="18"/>
  </si>
  <si>
    <t>1330-20-7</t>
  </si>
  <si>
    <t>0.001（全国2005）</t>
    <phoneticPr fontId="18"/>
  </si>
  <si>
    <t>&lt;0.0013（川崎市1999）</t>
    <phoneticPr fontId="18"/>
  </si>
  <si>
    <t>&lt;0.005（全国 2002）</t>
    <phoneticPr fontId="18"/>
  </si>
  <si>
    <t>0.093（全国2002）</t>
    <rPh sb="6" eb="8">
      <t>ゼンコク</t>
    </rPh>
    <phoneticPr fontId="18"/>
  </si>
  <si>
    <t>樹脂（PPE 等）原料、抗酸化剤、防カビ剤</t>
    <phoneticPr fontId="18"/>
  </si>
  <si>
    <t>BOD 2%、HPLC 1%（試験期間：4 週間、被験物質濃度：100 mg/L、活性汚泥濃度：30mg/L）</t>
    <phoneticPr fontId="18"/>
  </si>
  <si>
    <t>OH ラジカルとの反応で半減期：0.97～9.7 時間</t>
    <phoneticPr fontId="18"/>
  </si>
  <si>
    <t>混合培養汚泥種での分解試験で被験物質濃度100 mg/L、300 mg/L、500 mg/L で嫌気的分解なし、下水汚泥存在下で試験期間不明ながらメタン及び二酸化炭素に分解</t>
    <phoneticPr fontId="18"/>
  </si>
  <si>
    <t>0.06（ラット）</t>
    <phoneticPr fontId="18"/>
  </si>
  <si>
    <t>区分1 （中枢神経系、呼吸器、肝臓、腎臓）、区分2 （血液系）</t>
  </si>
  <si>
    <t>LD50：700 mg/kg（ラット）</t>
    <phoneticPr fontId="18"/>
  </si>
  <si>
    <t>LD50：700 mg/kg（ウサギ）、296 mg/kg（ラット）</t>
    <phoneticPr fontId="18"/>
  </si>
  <si>
    <t>10.59</t>
  </si>
  <si>
    <t>2.33、2.36</t>
    <phoneticPr fontId="18"/>
  </si>
  <si>
    <t>5.00(気体、25℃)</t>
    <phoneticPr fontId="18"/>
  </si>
  <si>
    <t>0.253mmHg(25℃、外挿値)</t>
    <phoneticPr fontId="18"/>
  </si>
  <si>
    <t>1.1320(20℃)</t>
    <phoneticPr fontId="18"/>
  </si>
  <si>
    <t>201.07℃ (760 mmHg)、203℃、201.030±0.001℃(760 mmHg)、201.0℃</t>
  </si>
  <si>
    <t>45.8℃、49℃、45.62±0.01℃、45.7℃、44～46℃</t>
    <phoneticPr fontId="18"/>
  </si>
  <si>
    <t>C8H10O</t>
  </si>
  <si>
    <t>2,6-xylenol</t>
  </si>
  <si>
    <t>2,6-キシレノール</t>
  </si>
  <si>
    <t>576-26-1</t>
    <phoneticPr fontId="18"/>
  </si>
  <si>
    <t>0.45（2002）</t>
    <phoneticPr fontId="18"/>
  </si>
  <si>
    <t>0.0023（1999）</t>
    <phoneticPr fontId="18"/>
  </si>
  <si>
    <t>0.45（全国2002）</t>
    <phoneticPr fontId="18"/>
  </si>
  <si>
    <t>&lt;0.0023（川崎市1999）</t>
    <phoneticPr fontId="18"/>
  </si>
  <si>
    <t>農薬（殺虫剤）、医薬中間体、有機顔料</t>
    <phoneticPr fontId="18"/>
  </si>
  <si>
    <t>120（河川底質</t>
    <phoneticPr fontId="18"/>
  </si>
  <si>
    <t>150（試験生物：ブルーギル、試験期間：28 日、流水式）</t>
    <phoneticPr fontId="18"/>
  </si>
  <si>
    <t>BOD 91%、TOC 98%、HPLC 100%（試験期間：4 週間、被験物質濃度：100 mg/L、活性汚泥濃度：30 mg/L）</t>
    <phoneticPr fontId="18"/>
  </si>
  <si>
    <t>OH ラジカルとの反応で半減期：0.9～9.0 時間</t>
    <phoneticPr fontId="18"/>
  </si>
  <si>
    <t>下水汚泥での分解試験において56 日間で0％～30%無機化、消化汚泥での分解試験において被験物質濃度20 mg/L～200 mg/L、消化汚泥濃度10%で分解率は10%未満</t>
    <phoneticPr fontId="18"/>
  </si>
  <si>
    <t>難ではない</t>
    <rPh sb="0" eb="1">
      <t>ナン</t>
    </rPh>
    <phoneticPr fontId="18"/>
  </si>
  <si>
    <t>区分2 （呼吸器）</t>
  </si>
  <si>
    <t>LD50：1,040 mg/kg（ラット）</t>
    <phoneticPr fontId="18"/>
  </si>
  <si>
    <t>LD50：3,200 mg/kg（ラット）</t>
    <phoneticPr fontId="18"/>
  </si>
  <si>
    <t>7.87×103 mg/L (25℃)</t>
  </si>
  <si>
    <t>10.61</t>
  </si>
  <si>
    <t>2.30、2.35、2.42</t>
    <phoneticPr fontId="18"/>
  </si>
  <si>
    <t>0.0988mmHg(25℃、外挿値)</t>
    <phoneticPr fontId="18"/>
  </si>
  <si>
    <t>0.9650(20℃)</t>
    <phoneticPr fontId="18"/>
  </si>
  <si>
    <t>210.98 (760 mmHg)℃、211.5℃(766 mmHg)、210.931℃±0.001 (760 mmHg)、210.931℃、211.5℃</t>
  </si>
  <si>
    <t>24.5℃、25.4～26℃、24.54℃、26℃</t>
    <phoneticPr fontId="18"/>
  </si>
  <si>
    <t>2,4-xylenol</t>
  </si>
  <si>
    <t>2,4-キシレノール</t>
  </si>
  <si>
    <t>105-67-9</t>
    <phoneticPr fontId="18"/>
  </si>
  <si>
    <t>肥料、有機合成原料</t>
    <phoneticPr fontId="18"/>
  </si>
  <si>
    <t>3.2（ラット）</t>
    <phoneticPr fontId="18"/>
  </si>
  <si>
    <t>皮膚・粘膜刺激、抗酒作用</t>
    <rPh sb="0" eb="2">
      <t>ヒフ</t>
    </rPh>
    <rPh sb="3" eb="5">
      <t>ネンマク</t>
    </rPh>
    <rPh sb="5" eb="7">
      <t>シゲキ</t>
    </rPh>
    <rPh sb="8" eb="9">
      <t>コウ</t>
    </rPh>
    <rPh sb="9" eb="10">
      <t>シュ</t>
    </rPh>
    <rPh sb="10" eb="12">
      <t>サヨウ</t>
    </rPh>
    <phoneticPr fontId="18"/>
  </si>
  <si>
    <t>LC50：&gt; 0.155 mg/L(4h)（ラット）</t>
    <phoneticPr fontId="18"/>
  </si>
  <si>
    <t>LD50：&gt; 1,240 mg/kg（ウサギ）</t>
    <phoneticPr fontId="18"/>
  </si>
  <si>
    <t>LD50：474-690 mg/kg（ラット）</t>
    <phoneticPr fontId="18"/>
  </si>
  <si>
    <t>1.93×105 mg/L（25℃、推定値）</t>
    <phoneticPr fontId="18"/>
  </si>
  <si>
    <t>-0.20（推定値）</t>
    <phoneticPr fontId="18"/>
  </si>
  <si>
    <t>3.36（25℃）</t>
    <phoneticPr fontId="18"/>
  </si>
  <si>
    <t>1.8mmHg（25℃、推定値）</t>
    <phoneticPr fontId="18"/>
  </si>
  <si>
    <t>1,340℃</t>
  </si>
  <si>
    <t>CaCN2</t>
  </si>
  <si>
    <t>calcium cyanamide</t>
  </si>
  <si>
    <t>カルシウムシアナミド</t>
  </si>
  <si>
    <t>156-62-7</t>
    <phoneticPr fontId="18"/>
  </si>
  <si>
    <t>0.081(2001)</t>
    <phoneticPr fontId="18"/>
  </si>
  <si>
    <t>0.25(1991)</t>
    <phoneticPr fontId="18"/>
  </si>
  <si>
    <t>&lt;0.027（全国1991）</t>
    <phoneticPr fontId="18"/>
  </si>
  <si>
    <t>0.081（全国2001）</t>
    <phoneticPr fontId="18"/>
  </si>
  <si>
    <t>0.25（全国1991）</t>
    <phoneticPr fontId="18"/>
  </si>
  <si>
    <t>中間物、合成繊維、合成樹脂、添加剤（繊維用、色素、紙）、合成繊維、樹脂原料</t>
    <phoneticPr fontId="18"/>
  </si>
  <si>
    <t>BOD 82%、TOC 96%、HPLC 100% (試験期間：2 週間、被験物質濃度：100mg/L、活性汚泥濃度：30mg/L)</t>
    <phoneticPr fontId="18"/>
  </si>
  <si>
    <t>0.43（ラット）</t>
    <phoneticPr fontId="18"/>
  </si>
  <si>
    <t>50（ラット、ウサギ）</t>
    <phoneticPr fontId="18"/>
  </si>
  <si>
    <t>LC50：300 mg/m3 (2h)（ラット）</t>
    <phoneticPr fontId="18"/>
  </si>
  <si>
    <t>LD50：1,410 mg/kg（ウサギ）</t>
    <phoneticPr fontId="18"/>
  </si>
  <si>
    <t>LD50：1,475 mg/kg (雌)、1,876 mg/kg (雄)（ラット）</t>
    <phoneticPr fontId="18"/>
  </si>
  <si>
    <t>7.72E+05 mg/L (10℃)</t>
    <phoneticPr fontId="18"/>
  </si>
  <si>
    <t>-0.19(Kow)、0.660</t>
    <phoneticPr fontId="18"/>
  </si>
  <si>
    <t>4.63</t>
  </si>
  <si>
    <t>1.02 (75/4℃)</t>
  </si>
  <si>
    <t>69.3℃、70℃</t>
    <phoneticPr fontId="18"/>
  </si>
  <si>
    <t>C6H11NO</t>
  </si>
  <si>
    <t>ε-caprolactam</t>
  </si>
  <si>
    <t>ε-カプロラクタム</t>
    <phoneticPr fontId="18"/>
  </si>
  <si>
    <t>105-60-2</t>
    <phoneticPr fontId="18"/>
  </si>
  <si>
    <t>cadmium and its compounds</t>
  </si>
  <si>
    <t>カドミウム及びその化合物</t>
  </si>
  <si>
    <t>&lt;0.0015（全国2001）</t>
    <phoneticPr fontId="18"/>
  </si>
  <si>
    <t>&lt;0.01（全国2005）</t>
    <phoneticPr fontId="18"/>
  </si>
  <si>
    <t>接着剤、印刷インク、油溶性フェノール樹脂の原料、界面活性剤</t>
    <phoneticPr fontId="18"/>
  </si>
  <si>
    <t>113～469（試験生物：コイ、試験期間：8 週間、試験濃度：100 μg/L）、12～135（試験生物：コイ、試験期間：8 週間、試験濃度：10 μg/L）</t>
    <phoneticPr fontId="18"/>
  </si>
  <si>
    <t>OH ラジカルとの反応で半減期：1.3 時間～13 時間</t>
    <phoneticPr fontId="18"/>
  </si>
  <si>
    <t>p-（1,1,3,3-テトラメチルブチル）フェノール：BOD 0%、GC※% （試験期間：2 週間、被験物質濃度：100 mg/L、活性汚泥濃度：30 mg/L）</t>
    <phoneticPr fontId="18"/>
  </si>
  <si>
    <t>胎仔減少？（ラット）</t>
    <rPh sb="0" eb="2">
      <t>タイシ</t>
    </rPh>
    <rPh sb="2" eb="4">
      <t>ゲンショウ</t>
    </rPh>
    <phoneticPr fontId="18"/>
  </si>
  <si>
    <t>眼・粘膜腐食</t>
    <rPh sb="0" eb="1">
      <t>メ</t>
    </rPh>
    <rPh sb="2" eb="4">
      <t>ネンマク</t>
    </rPh>
    <rPh sb="4" eb="6">
      <t>フショク</t>
    </rPh>
    <phoneticPr fontId="18"/>
  </si>
  <si>
    <t>LD50：1200 mg/kg（ラット）</t>
    <phoneticPr fontId="18"/>
  </si>
  <si>
    <t>3.1 mg/L (25℃、WSKOWWINにより計算)</t>
    <phoneticPr fontId="18"/>
  </si>
  <si>
    <t>5.5</t>
  </si>
  <si>
    <t>8.44(気体、25℃)</t>
    <phoneticPr fontId="18"/>
  </si>
  <si>
    <t>310℃</t>
  </si>
  <si>
    <t>43.0℃</t>
  </si>
  <si>
    <t>p-octylphenol</t>
  </si>
  <si>
    <t>p-オクチルフェノール</t>
  </si>
  <si>
    <t>7巻（追）</t>
    <rPh sb="1" eb="2">
      <t>カン</t>
    </rPh>
    <rPh sb="3" eb="4">
      <t>ツイ</t>
    </rPh>
    <phoneticPr fontId="18"/>
  </si>
  <si>
    <t>1806-26-4</t>
    <phoneticPr fontId="18"/>
  </si>
  <si>
    <t>0.54(2002)</t>
    <phoneticPr fontId="18"/>
  </si>
  <si>
    <t>0.019（全国2002）</t>
    <phoneticPr fontId="18"/>
  </si>
  <si>
    <t>0.011（全国2002）</t>
    <phoneticPr fontId="18"/>
  </si>
  <si>
    <t>0.007（全国2002）</t>
    <rPh sb="6" eb="8">
      <t>ゼンコク</t>
    </rPh>
    <phoneticPr fontId="18"/>
  </si>
  <si>
    <t>0.54（全国2002）</t>
    <rPh sb="5" eb="7">
      <t>ゼンコク</t>
    </rPh>
    <phoneticPr fontId="18"/>
  </si>
  <si>
    <t>香料(ローズ系の調合香料、精油、オクチルアルデヒド、α－ヘキシルシンナミックアルデヒド)、化粧品、有機合成品の溶剤、可塑剤ＤＯＰの原料および安定剤原料、界面活性剤、合成ゴムの重合あるいは加硫剤(オクチルメルカプタン)、金属の抽出剤(トリオクチルアミン)</t>
    <phoneticPr fontId="18"/>
  </si>
  <si>
    <t>BOD 89%、TOC 99％、GC100％（試験期間：4 週間、被験物質濃度：100 mg/L、活性汚泥濃度：30 mg/L）</t>
    <phoneticPr fontId="18"/>
  </si>
  <si>
    <t>OH ラジカルとの反応で半減期：4.5～45 時間</t>
    <phoneticPr fontId="18"/>
  </si>
  <si>
    <t>不明（マウス）</t>
    <rPh sb="0" eb="2">
      <t>フメイ</t>
    </rPh>
    <phoneticPr fontId="18"/>
  </si>
  <si>
    <t>区分1（呼吸器）、区分2（消化器）</t>
  </si>
  <si>
    <t>LC50：&gt;5.6 mg/L/4h（ラット）（蒸気）</t>
    <rPh sb="23" eb="25">
      <t>ジョウキ</t>
    </rPh>
    <phoneticPr fontId="18"/>
  </si>
  <si>
    <t>540 mg/L (25℃)、300 mg/L (20℃)、495 mg/L (25℃)、596 mg/L (25℃)</t>
    <phoneticPr fontId="18"/>
  </si>
  <si>
    <t>3.00、3.07、2.8、3.15</t>
    <phoneticPr fontId="18"/>
  </si>
  <si>
    <t>5.32(気体、25℃)</t>
    <phoneticPr fontId="18"/>
  </si>
  <si>
    <t>0.0794mmHg(25℃)</t>
    <phoneticPr fontId="18"/>
  </si>
  <si>
    <t>0.8262(25℃)</t>
    <phoneticPr fontId="18"/>
  </si>
  <si>
    <t>195.16℃(760 mmHg)、194～195℃、195.1℃、195℃</t>
  </si>
  <si>
    <t>-14.8℃、-16～-17℃、-15.5℃、-17℃</t>
    <phoneticPr fontId="18"/>
  </si>
  <si>
    <t>C8H18O</t>
  </si>
  <si>
    <t>1-octanol</t>
  </si>
  <si>
    <t>1-オクタノール</t>
  </si>
  <si>
    <t>111-87-5</t>
    <phoneticPr fontId="18"/>
  </si>
  <si>
    <t>船舶の防火塗料，帆布や天幕の防水・防火加工剤，ビニル樹脂の可塑剤</t>
    <phoneticPr fontId="18"/>
  </si>
  <si>
    <t>流産（ラット、ウサギ）、奇形（ラット）</t>
    <rPh sb="0" eb="2">
      <t>リュウザン</t>
    </rPh>
    <rPh sb="12" eb="14">
      <t>キケイ</t>
    </rPh>
    <phoneticPr fontId="18"/>
  </si>
  <si>
    <t>肝・腎障害、粘膜変性（ラット）</t>
    <rPh sb="0" eb="1">
      <t>カン</t>
    </rPh>
    <rPh sb="2" eb="3">
      <t>ジン</t>
    </rPh>
    <rPh sb="3" eb="5">
      <t>ショウガイ</t>
    </rPh>
    <rPh sb="6" eb="8">
      <t>ネンマク</t>
    </rPh>
    <rPh sb="8" eb="10">
      <t>ヘンセイ</t>
    </rPh>
    <phoneticPr fontId="18"/>
  </si>
  <si>
    <t>麻酔作用（ラット）</t>
    <rPh sb="0" eb="2">
      <t>マスイ</t>
    </rPh>
    <rPh sb="2" eb="4">
      <t>サヨウ</t>
    </rPh>
    <phoneticPr fontId="18"/>
  </si>
  <si>
    <t>LC50：&gt;0.83 mg/L(C12)（ラット）（ミスト）</t>
    <phoneticPr fontId="18"/>
  </si>
  <si>
    <t>LD50：13,500 mg/kg（C12）（ウサギ）</t>
    <phoneticPr fontId="18"/>
  </si>
  <si>
    <t>LD50：&gt;4,000 mg/kg（C10-13；塩素化率41～70％）（ラット）</t>
    <phoneticPr fontId="18"/>
  </si>
  <si>
    <t>0.15～0.47 mg/L（20℃、塩素化率59％）</t>
    <phoneticPr fontId="18"/>
  </si>
  <si>
    <t>5～12（塩素化パラフィン全般）</t>
    <phoneticPr fontId="18"/>
  </si>
  <si>
    <t>10.0～23.0（25℃）</t>
    <phoneticPr fontId="18"/>
  </si>
  <si>
    <t>0.021 Pa（40℃：塩素化率50％の場合）</t>
    <phoneticPr fontId="18"/>
  </si>
  <si>
    <t>&gt;200℃（101.3 kPa）（分解）</t>
    <rPh sb="17" eb="19">
      <t>ブンカイ</t>
    </rPh>
    <phoneticPr fontId="18"/>
  </si>
  <si>
    <t>常温で液体</t>
  </si>
  <si>
    <t>245.6～563.2</t>
  </si>
  <si>
    <t>CxH(2x-y+2)Cly ; x=10～13,y=1～x</t>
    <phoneticPr fontId="18"/>
  </si>
  <si>
    <t>chlorinated paraffin (C=10-13)</t>
  </si>
  <si>
    <t>塩化パラフィン（炭素数が十から十三までのもの及びその混合物に限る）</t>
    <phoneticPr fontId="18"/>
  </si>
  <si>
    <t>85535-84-8</t>
    <phoneticPr fontId="18"/>
  </si>
  <si>
    <t>半導体、液晶、触媒、凝集剤、医薬原料、電子材料原料、プリント配線・ネームプレート・シャドーマスク・写真製版原料、下水処理剤、食品添加物（鉄強化剤）</t>
    <phoneticPr fontId="18"/>
  </si>
  <si>
    <t>277（雄）、344（雌）（ラット）</t>
    <rPh sb="4" eb="5">
      <t>オス</t>
    </rPh>
    <rPh sb="11" eb="12">
      <t>メス</t>
    </rPh>
    <phoneticPr fontId="18"/>
  </si>
  <si>
    <t>神経・代謝障害（ヒト）</t>
    <rPh sb="0" eb="2">
      <t>シンケイ</t>
    </rPh>
    <rPh sb="3" eb="5">
      <t>タイシャ</t>
    </rPh>
    <rPh sb="5" eb="7">
      <t>ショウガイ</t>
    </rPh>
    <phoneticPr fontId="18"/>
  </si>
  <si>
    <t>区分1 （全身毒性）、区分3 （気道刺激性）</t>
  </si>
  <si>
    <t>LD50：900 mg/kg（ラット）</t>
    <phoneticPr fontId="18"/>
  </si>
  <si>
    <t>92g/100ml (20℃)</t>
    <phoneticPr fontId="18"/>
  </si>
  <si>
    <t>-4</t>
    <phoneticPr fontId="18"/>
  </si>
  <si>
    <t>＜1 mbar (20℃)</t>
    <phoneticPr fontId="18"/>
  </si>
  <si>
    <t>2.8 (20℃)</t>
    <phoneticPr fontId="18"/>
  </si>
  <si>
    <t>約316℃</t>
  </si>
  <si>
    <t>304℃</t>
    <phoneticPr fontId="18"/>
  </si>
  <si>
    <t>Cl3Fe</t>
    <phoneticPr fontId="18"/>
  </si>
  <si>
    <t>ferric chloride</t>
  </si>
  <si>
    <t>塩化鉄（III）（塩化第二鉄）</t>
    <phoneticPr fontId="18"/>
  </si>
  <si>
    <t>7705-08-0</t>
    <phoneticPr fontId="18"/>
  </si>
  <si>
    <t>妊孕性低下、神経障害（ラット）</t>
    <rPh sb="0" eb="3">
      <t>ニンヨウセイ</t>
    </rPh>
    <rPh sb="3" eb="5">
      <t>テイカ</t>
    </rPh>
    <rPh sb="6" eb="8">
      <t>シンケイ</t>
    </rPh>
    <rPh sb="8" eb="10">
      <t>ショウガイ</t>
    </rPh>
    <phoneticPr fontId="18"/>
  </si>
  <si>
    <t>区分1（全身性、神経系）</t>
  </si>
  <si>
    <t>LC50：1.93 mg/L（ラット）（粉じん）</t>
    <rPh sb="20" eb="21">
      <t>フン</t>
    </rPh>
    <phoneticPr fontId="18"/>
  </si>
  <si>
    <t>LD50：2000 mg/kg（ラット）</t>
    <phoneticPr fontId="18"/>
  </si>
  <si>
    <t>LD50：63 mg/kg（ラット）</t>
    <phoneticPr fontId="18"/>
  </si>
  <si>
    <t>0.024g/L (25℃)</t>
    <phoneticPr fontId="18"/>
  </si>
  <si>
    <t>5.77</t>
    <phoneticPr fontId="18"/>
  </si>
  <si>
    <t>4E-3mPa (21℃)</t>
    <phoneticPr fontId="18"/>
  </si>
  <si>
    <t>300℃(分解)</t>
  </si>
  <si>
    <t>141 - 146℃</t>
    <phoneticPr fontId="18"/>
  </si>
  <si>
    <t>C49H75NO13・C7H6O2(B1a)、C48H73NO13・C7H6O2(B1b)</t>
    <phoneticPr fontId="18"/>
  </si>
  <si>
    <t>emamectin benzoate; mixture of emamectinB1a benzoate and emamectinB1b benzoate</t>
  </si>
  <si>
    <t>エマメクチン安息香酸塩（別名エマメクチンB-a安息香酸塩及びエマメクチンB-b安息香酸塩の混合物）</t>
  </si>
  <si>
    <t>厚労省、林純薬</t>
    <rPh sb="0" eb="3">
      <t>コウロウショウ</t>
    </rPh>
    <rPh sb="4" eb="5">
      <t>ハヤシ</t>
    </rPh>
    <rPh sb="5" eb="7">
      <t>ジュンヤク</t>
    </rPh>
    <phoneticPr fontId="18"/>
  </si>
  <si>
    <t>155569-91-8</t>
    <phoneticPr fontId="18"/>
  </si>
  <si>
    <t>界面活性剤、農薬安定剤、エポキシ樹脂希釈剤、エポキシ樹脂・アルキッド樹脂の反応性希釈剤、繊維の改質剤、合成樹脂・農薬の補助剤</t>
    <phoneticPr fontId="18"/>
  </si>
  <si>
    <t>1.1（ラット）</t>
    <phoneticPr fontId="18"/>
  </si>
  <si>
    <t>皮膚炎（ヒト）、粘膜変性（ラット）</t>
    <rPh sb="0" eb="2">
      <t>ヒフ</t>
    </rPh>
    <rPh sb="2" eb="3">
      <t>エン</t>
    </rPh>
    <rPh sb="8" eb="10">
      <t>ネンマク</t>
    </rPh>
    <rPh sb="10" eb="12">
      <t>ヘンセイ</t>
    </rPh>
    <phoneticPr fontId="18"/>
  </si>
  <si>
    <t>LD50：1,655 mg/kg（ウサギ）</t>
    <phoneticPr fontId="18"/>
  </si>
  <si>
    <t>LD50：3,850 mg/kg（ラット）</t>
    <phoneticPr fontId="18"/>
  </si>
  <si>
    <t>2.4 g/L（20℃）</t>
  </si>
  <si>
    <t>1.12</t>
  </si>
  <si>
    <t>6.14</t>
  </si>
  <si>
    <t>0.01mmHg（20℃）</t>
    <phoneticPr fontId="18"/>
  </si>
  <si>
    <t>1.1109(21℃)</t>
    <phoneticPr fontId="18"/>
  </si>
  <si>
    <t>245℃</t>
  </si>
  <si>
    <t>3.5℃</t>
  </si>
  <si>
    <t>C9H10O2</t>
  </si>
  <si>
    <t>2,3-epoxypropyl phenyl ether</t>
  </si>
  <si>
    <t>2,3-エポキシプロピル=フェニルエーテル</t>
    <phoneticPr fontId="18"/>
  </si>
  <si>
    <t>122-60-1</t>
    <phoneticPr fontId="18"/>
  </si>
  <si>
    <t>2(2001)</t>
    <phoneticPr fontId="18"/>
  </si>
  <si>
    <t>0.15(1996)</t>
    <phoneticPr fontId="18"/>
  </si>
  <si>
    <t>&lt; 0.004（全国1980）</t>
    <phoneticPr fontId="18"/>
  </si>
  <si>
    <t>&lt; 0.005(全国1999)</t>
    <rPh sb="8" eb="10">
      <t>ゼンコク</t>
    </rPh>
    <phoneticPr fontId="18"/>
  </si>
  <si>
    <t>0.15（全国1996）</t>
    <rPh sb="5" eb="7">
      <t>ゼンコク</t>
    </rPh>
    <phoneticPr fontId="18"/>
  </si>
  <si>
    <t>プロピレングリコール、ポリプロピレングリコール、プロピレンハロヒドリン、イソプロパノールアミン、顔料、医薬品の中間体、殺菌剤等</t>
    <phoneticPr fontId="18"/>
  </si>
  <si>
    <t>93～98 %(試験期間：4 週間、被験物質：100 mg/L、活性汚泥：30 mg/L)</t>
    <phoneticPr fontId="18"/>
  </si>
  <si>
    <t>OH ラジカルとの反応で半減期15～31 日、水中では半減期15.7 年、淡水中での半減期はpH 7～9 で11.6 日、pH 5 で6.6 日、海水中（3 % NaCl）ではpH 7～9 で4.1 日、pH 5 で1.5 日（25 ℃）</t>
    <rPh sb="23" eb="25">
      <t>スイチュウ</t>
    </rPh>
    <phoneticPr fontId="18"/>
  </si>
  <si>
    <t>眼障害、粘膜刺激</t>
    <rPh sb="0" eb="1">
      <t>ガン</t>
    </rPh>
    <rPh sb="1" eb="3">
      <t>ショウガイ</t>
    </rPh>
    <rPh sb="4" eb="6">
      <t>ネンマク</t>
    </rPh>
    <rPh sb="6" eb="8">
      <t>シゲキ</t>
    </rPh>
    <phoneticPr fontId="18"/>
  </si>
  <si>
    <t>LCLo：2,005 ppm（4,770 mg/m3）（4 時間）（イヌ）</t>
    <phoneticPr fontId="18"/>
  </si>
  <si>
    <t>LD50：950mg/kg（ウサギ）</t>
    <phoneticPr fontId="18"/>
  </si>
  <si>
    <t>LD50：930mg/kg（ラット）</t>
    <phoneticPr fontId="18"/>
  </si>
  <si>
    <t>40.5 % (w/w) (20 ℃)、 5.90E+05 mg/L 25℃</t>
  </si>
  <si>
    <t>淡水中では1,2-プロパンジオールに、海水中ではクロロプロパノールとなる</t>
    <phoneticPr fontId="18"/>
  </si>
  <si>
    <t>2.38（25℃,気体）</t>
    <phoneticPr fontId="18"/>
  </si>
  <si>
    <t>400mmHg(18 ℃)、445mmHg(20 ℃)</t>
    <phoneticPr fontId="18"/>
  </si>
  <si>
    <t>0.859(0 ℃)、0.8304(20 ℃)</t>
    <phoneticPr fontId="18"/>
  </si>
  <si>
    <t>34.23℃</t>
  </si>
  <si>
    <t>-112.13℃</t>
    <phoneticPr fontId="18"/>
  </si>
  <si>
    <t>C3H6O</t>
  </si>
  <si>
    <t>1,2-epoxypropane; propylene oxide</t>
  </si>
  <si>
    <t>酸化プロピレン（1,2-エポキシプロパン）</t>
    <phoneticPr fontId="18"/>
  </si>
  <si>
    <t>1巻、３巻(追)、TOXNET</t>
    <rPh sb="1" eb="2">
      <t>カン</t>
    </rPh>
    <rPh sb="4" eb="5">
      <t>カン</t>
    </rPh>
    <rPh sb="6" eb="7">
      <t>ツイ</t>
    </rPh>
    <phoneticPr fontId="18"/>
  </si>
  <si>
    <t>75-56-9</t>
    <phoneticPr fontId="18"/>
  </si>
  <si>
    <t>0.0087(2005)</t>
    <phoneticPr fontId="18"/>
  </si>
  <si>
    <t>0.038（全国 2005）</t>
    <phoneticPr fontId="18"/>
  </si>
  <si>
    <t>&lt;0.024（大阪府、和歌山県、2005）</t>
    <phoneticPr fontId="18"/>
  </si>
  <si>
    <t>&lt;0.0087（福岡県、2005）</t>
    <rPh sb="8" eb="11">
      <t>フクオカケン</t>
    </rPh>
    <phoneticPr fontId="18"/>
  </si>
  <si>
    <t>&lt;0.0087（愛知県、大阪府、2005）</t>
    <phoneticPr fontId="18"/>
  </si>
  <si>
    <t>エポキシ樹脂、アルキド樹脂の反応性希釈剤、樹脂安定剤、木綿・羊毛の改質剤、染料</t>
    <phoneticPr fontId="18"/>
  </si>
  <si>
    <t>BOD 85%、TOC 96%、GC 100% （試験期間：4 週間、被験物質濃度：100mg/L、活性汚泥濃度：30 mg/L）</t>
    <phoneticPr fontId="18"/>
  </si>
  <si>
    <t>OH ラジカルとの反応で半減期：1.1～11 日</t>
    <phoneticPr fontId="18"/>
  </si>
  <si>
    <t>0.22（マウス）</t>
    <phoneticPr fontId="18"/>
  </si>
  <si>
    <t>0.14（マウス）</t>
    <phoneticPr fontId="18"/>
  </si>
  <si>
    <t>精子異常（マウス、ラット）、胎仔減少？（マウス）</t>
    <rPh sb="0" eb="2">
      <t>セイシ</t>
    </rPh>
    <rPh sb="2" eb="4">
      <t>イジョウ</t>
    </rPh>
    <rPh sb="16" eb="18">
      <t>ゲンショウ</t>
    </rPh>
    <phoneticPr fontId="18"/>
  </si>
  <si>
    <t>区分2（中枢神経系、脾臓、精巣）</t>
  </si>
  <si>
    <t>区分1（中枢神経系、呼吸器系）</t>
  </si>
  <si>
    <t>LC50：1,069 mg/m3 (4hr)（マウス）</t>
    <phoneticPr fontId="18"/>
  </si>
  <si>
    <t>LD50：1980mg/kg（ウサギ）</t>
    <phoneticPr fontId="18"/>
  </si>
  <si>
    <t>LD50：550-850 mg/kg（ラット）</t>
    <phoneticPr fontId="18"/>
  </si>
  <si>
    <t>-0.95</t>
  </si>
  <si>
    <t>0.9 mmHg(25℃)</t>
    <phoneticPr fontId="18"/>
  </si>
  <si>
    <t>1.1143 (25℃)</t>
  </si>
  <si>
    <t>167℃ (760 mmHg)(分解)、162℃ (分解)</t>
  </si>
  <si>
    <t>-54℃</t>
  </si>
  <si>
    <t>2,3-epoxy-1-propanol</t>
  </si>
  <si>
    <t>2,3-エポキシ-1-プロパノール</t>
    <phoneticPr fontId="18"/>
  </si>
  <si>
    <t>556-52-5</t>
    <phoneticPr fontId="18"/>
  </si>
  <si>
    <t>0.0021(2006)</t>
    <phoneticPr fontId="18"/>
  </si>
  <si>
    <t>0.088(2006)</t>
    <phoneticPr fontId="18"/>
  </si>
  <si>
    <t>&lt;0.0016（神奈川県、福岡県、2006）</t>
    <phoneticPr fontId="18"/>
  </si>
  <si>
    <t>0.0021（神奈川県、茨城県、2006）</t>
    <phoneticPr fontId="18"/>
  </si>
  <si>
    <t>0.088（京都府、愛知県、宮城県、2006）</t>
    <phoneticPr fontId="18"/>
  </si>
  <si>
    <t>トリクロロエタン安定剤、特殊溶剤、医薬品・農薬・界面活性剤の原料</t>
    <phoneticPr fontId="18"/>
  </si>
  <si>
    <t>BOD 109%、TOC 77%、GC 81% （試験期間：4 週間、被験物質濃度：100 mg/L、活性汚泥濃度：30 mg/L）</t>
    <phoneticPr fontId="18"/>
  </si>
  <si>
    <t>OH ラジカルとの反応で半減期：2.6 日～26 日</t>
    <phoneticPr fontId="18"/>
  </si>
  <si>
    <t>2.6（マウス）</t>
    <phoneticPr fontId="18"/>
  </si>
  <si>
    <t>区分2（神経系、呼吸器系、腎臓、嗅覚器）</t>
  </si>
  <si>
    <t>LC50：6,300 mg/m3 (4hr)（ラット）</t>
    <phoneticPr fontId="18"/>
  </si>
  <si>
    <t>LD50：1744mg/kg（ウサギ）</t>
    <phoneticPr fontId="18"/>
  </si>
  <si>
    <t>LD50：659.3mg/kg（ラット）</t>
    <phoneticPr fontId="18"/>
  </si>
  <si>
    <t>半減期： 156 時間（pH=7.4、37℃）</t>
    <phoneticPr fontId="18"/>
  </si>
  <si>
    <t>0.68(25℃)</t>
  </si>
  <si>
    <t>2.95</t>
  </si>
  <si>
    <t>238mmHg(25℃)、180mmHg(25℃)、141mmHg(20℃)、170mmHg(24℃)</t>
    <phoneticPr fontId="18"/>
  </si>
  <si>
    <t>63.4℃(760 mmHg)、63℃(760 mmHg)、62～65℃</t>
  </si>
  <si>
    <t>-150℃</t>
  </si>
  <si>
    <t>C4H8O</t>
  </si>
  <si>
    <t>1,2-epoxybutane</t>
  </si>
  <si>
    <t>1,2-エポキシブタン（1,2-酸化ブチレン）</t>
    <phoneticPr fontId="18"/>
  </si>
  <si>
    <t>106-88-7</t>
    <phoneticPr fontId="18"/>
  </si>
  <si>
    <t>0.0005(2001)</t>
    <phoneticPr fontId="18"/>
  </si>
  <si>
    <t>1(2001)</t>
    <phoneticPr fontId="18"/>
  </si>
  <si>
    <t>0.0019(1991)</t>
    <phoneticPr fontId="18"/>
  </si>
  <si>
    <t>エポキシ樹脂、合成グリセリン、グリシジルメタクリレート、界面活性剤、イオン交換樹脂などの原料、繊維処理剤、溶剤、可塑剤、安定剤、殺虫殺菌剤、医薬品原料</t>
    <phoneticPr fontId="18"/>
  </si>
  <si>
    <t>18 %(試験期間：2週間、被験物質：100 mg/L、活性汚泥：30 mg/L)、試験終了後は3-クロロ-1,2-プロパンジオールに加水分解されていた</t>
    <rPh sb="11" eb="13">
      <t>シュウカン</t>
    </rPh>
    <phoneticPr fontId="18"/>
  </si>
  <si>
    <t>OH ラジカルとの反応で半減期は12～24日、酸化窒素が5 ppm 存在する光化学スモッグ条件下での半減期は16 時間</t>
    <phoneticPr fontId="18"/>
  </si>
  <si>
    <t>妊孕性低下（ラット）、なし（ヒト）</t>
    <rPh sb="0" eb="1">
      <t>ニン</t>
    </rPh>
    <rPh sb="1" eb="2">
      <t>ハラ</t>
    </rPh>
    <rPh sb="2" eb="3">
      <t>セイ</t>
    </rPh>
    <rPh sb="3" eb="5">
      <t>テイカ</t>
    </rPh>
    <phoneticPr fontId="18"/>
  </si>
  <si>
    <t>粘膜変性（ラット）、肝障害（ヒト）</t>
    <rPh sb="0" eb="2">
      <t>ネンマク</t>
    </rPh>
    <rPh sb="2" eb="4">
      <t>ヘンセイ</t>
    </rPh>
    <rPh sb="10" eb="11">
      <t>カン</t>
    </rPh>
    <rPh sb="11" eb="13">
      <t>ショウガイ</t>
    </rPh>
    <phoneticPr fontId="18"/>
  </si>
  <si>
    <t>区分1（呼吸器系、腎臓）</t>
  </si>
  <si>
    <t>区分1（呼吸器系、肝臓、腎臓）</t>
  </si>
  <si>
    <t>LC50：561 ppm（2,120 mg/ m3）（4 時間）モルモット</t>
    <phoneticPr fontId="18"/>
  </si>
  <si>
    <t>LD50：591.5mg/kg（ラット）</t>
    <phoneticPr fontId="18"/>
  </si>
  <si>
    <t>LD50：90 mg/kg（ラット）</t>
    <phoneticPr fontId="18"/>
  </si>
  <si>
    <t>60,000 mg/L (20 ℃)</t>
  </si>
  <si>
    <t>3-クロロ-1,2-プロパンジオール体への半減期は148 時間</t>
    <rPh sb="29" eb="31">
      <t>ジカン</t>
    </rPh>
    <phoneticPr fontId="18"/>
  </si>
  <si>
    <t>3.78（25℃,気体）</t>
    <phoneticPr fontId="18"/>
  </si>
  <si>
    <t>12mmHg(20 ℃)、22mmHg(30 ℃)</t>
    <phoneticPr fontId="18"/>
  </si>
  <si>
    <t>1.1812 (20 ℃)、1.1750 (25 ℃)、1.1436 (50 ℃)、1.1101 (75 ℃)</t>
    <phoneticPr fontId="18"/>
  </si>
  <si>
    <t>117.9℃</t>
  </si>
  <si>
    <t>-25.6℃</t>
    <phoneticPr fontId="18"/>
  </si>
  <si>
    <t>C3H5ClO</t>
  </si>
  <si>
    <t>epichlorohydrin</t>
  </si>
  <si>
    <t>エピクロロヒドリン</t>
  </si>
  <si>
    <t>106-89-8</t>
    <phoneticPr fontId="18"/>
  </si>
  <si>
    <t>肝障害（ラット）、腎障害（マウス）</t>
    <rPh sb="0" eb="1">
      <t>カン</t>
    </rPh>
    <rPh sb="1" eb="3">
      <t>ショウガイ</t>
    </rPh>
    <rPh sb="9" eb="12">
      <t>ジンショウガイ</t>
    </rPh>
    <phoneticPr fontId="18"/>
  </si>
  <si>
    <t>神経、胃腸障害（ラット）</t>
    <rPh sb="0" eb="2">
      <t>シンケイ</t>
    </rPh>
    <rPh sb="3" eb="5">
      <t>イチョウ</t>
    </rPh>
    <rPh sb="5" eb="7">
      <t>ショウガイ</t>
    </rPh>
    <phoneticPr fontId="18"/>
  </si>
  <si>
    <t>LC50：&gt; 5.88 mg/L（4hr）（ラット）</t>
    <phoneticPr fontId="18"/>
  </si>
  <si>
    <t>22.5 μg/L(20℃)</t>
    <phoneticPr fontId="18"/>
  </si>
  <si>
    <t>6.9(20℃)</t>
    <phoneticPr fontId="18"/>
  </si>
  <si>
    <t>1.157 (23℃、固体)、1.067 (40.1℃、液体）</t>
    <phoneticPr fontId="18"/>
  </si>
  <si>
    <t>200℃（0.18mmHg）</t>
  </si>
  <si>
    <t>36.4-38.0℃</t>
    <phoneticPr fontId="18"/>
  </si>
  <si>
    <t>C25H28O3</t>
    <phoneticPr fontId="18"/>
  </si>
  <si>
    <t>2-(4-ethoxyphenyl)-2-methylpropyl 3-phenoxybenzyl ether; etofenprox</t>
  </si>
  <si>
    <t>2-(4-エトキシフェニル)-2-メチルプロピル=3-フェノキシベンジルエーテル（エトフェンプロックス）</t>
    <phoneticPr fontId="18"/>
  </si>
  <si>
    <t>80844-07-1</t>
    <phoneticPr fontId="18"/>
  </si>
  <si>
    <t>0.0034（ラット）</t>
    <phoneticPr fontId="18"/>
  </si>
  <si>
    <t>胎仔減少、発育遅延（ラット、マウス）</t>
    <rPh sb="2" eb="4">
      <t>ゲンショウ</t>
    </rPh>
    <rPh sb="5" eb="7">
      <t>ハツイク</t>
    </rPh>
    <rPh sb="7" eb="9">
      <t>チエン</t>
    </rPh>
    <phoneticPr fontId="18"/>
  </si>
  <si>
    <t>皮膚炎（ヒト）、眼障害（ラット）、腎障害（ラット、マウス）、炎症（イヌ）</t>
    <rPh sb="0" eb="2">
      <t>ヒフ</t>
    </rPh>
    <rPh sb="2" eb="3">
      <t>エン</t>
    </rPh>
    <rPh sb="8" eb="9">
      <t>メ</t>
    </rPh>
    <rPh sb="9" eb="11">
      <t>ショウガイ</t>
    </rPh>
    <rPh sb="17" eb="20">
      <t>ジンショウガイ</t>
    </rPh>
    <rPh sb="30" eb="32">
      <t>エンショウ</t>
    </rPh>
    <phoneticPr fontId="18"/>
  </si>
  <si>
    <t>粘膜刺激、組織障害</t>
    <rPh sb="0" eb="2">
      <t>ネンマク</t>
    </rPh>
    <rPh sb="2" eb="4">
      <t>シゲキ</t>
    </rPh>
    <rPh sb="5" eb="7">
      <t>ソシキ</t>
    </rPh>
    <rPh sb="7" eb="9">
      <t>ショウガイ</t>
    </rPh>
    <phoneticPr fontId="18"/>
  </si>
  <si>
    <t>区分1（呼吸器、眼）、区分2（消化管）</t>
  </si>
  <si>
    <t>LC50：0.226-0.247 mg/L(4h)（ラット）（ミスト）</t>
    <phoneticPr fontId="18"/>
  </si>
  <si>
    <t>LD50：262-315 mg/kg（ウサギ）</t>
    <phoneticPr fontId="18"/>
  </si>
  <si>
    <t>LD50：120 mg/kg（ラット）</t>
    <phoneticPr fontId="18"/>
  </si>
  <si>
    <t>－4.60</t>
  </si>
  <si>
    <t>14.07（25℃）</t>
    <phoneticPr fontId="18"/>
  </si>
  <si>
    <t>337℃(分解)</t>
    <rPh sb="5" eb="7">
      <t>ブンカイ</t>
    </rPh>
    <phoneticPr fontId="18"/>
  </si>
  <si>
    <t>C12H12Br2N2</t>
  </si>
  <si>
    <t>1,1'-ethylene-2,2'-bipyridinium dibromide; diquat dibromide</t>
  </si>
  <si>
    <t>1,1'-エチレン-2,2'-ビピリジニウム=ジブロミド（ジクアトジブロミド又はジクワット）</t>
    <phoneticPr fontId="18"/>
  </si>
  <si>
    <t>5巻、ICSC</t>
    <rPh sb="1" eb="2">
      <t>カン</t>
    </rPh>
    <phoneticPr fontId="18"/>
  </si>
  <si>
    <t>85-00-7</t>
    <phoneticPr fontId="18"/>
  </si>
  <si>
    <t>ジチオカーバメート系殺菌剤</t>
    <phoneticPr fontId="18"/>
  </si>
  <si>
    <t>なし（ウサギ）</t>
    <phoneticPr fontId="18"/>
  </si>
  <si>
    <t>神経障害、肝肥大</t>
    <rPh sb="0" eb="2">
      <t>シンケイ</t>
    </rPh>
    <rPh sb="2" eb="4">
      <t>ショウガイ</t>
    </rPh>
    <rPh sb="5" eb="6">
      <t>カン</t>
    </rPh>
    <rPh sb="6" eb="8">
      <t>ヒダイ</t>
    </rPh>
    <phoneticPr fontId="18"/>
  </si>
  <si>
    <t>区分2（甲状腺 肝 副腎 神経系 ）</t>
  </si>
  <si>
    <t>＞5.08mg/L（ラット）</t>
    <phoneticPr fontId="18"/>
  </si>
  <si>
    <t>LD50&gt;5000mg/kg（ラット）</t>
    <phoneticPr fontId="18"/>
  </si>
  <si>
    <t>6±3ppm、6.2 mg/L 25℃</t>
    <phoneticPr fontId="18"/>
  </si>
  <si>
    <t>9.8E-08 mmHg(25℃)</t>
    <phoneticPr fontId="18"/>
  </si>
  <si>
    <t>1.92</t>
    <phoneticPr fontId="18"/>
  </si>
  <si>
    <t>308.2℃</t>
    <phoneticPr fontId="18"/>
  </si>
  <si>
    <t>C8H12MnN4S8Zn</t>
    <phoneticPr fontId="18"/>
  </si>
  <si>
    <t>complex compounds of manganese N,N'-ethylenebis(dithiocarbamate) and zinc N,N'-ethylenebis(dithiocarbamate); mancozeb</t>
  </si>
  <si>
    <t>N,N'-エチレンビス(ジチオカルバミン酸）マンガンとN,N'-エチレンビス(ジチオカルバミン酸）亜鉛の錯化合物（マンコゼブ又はマンゼブ）</t>
    <phoneticPr fontId="18"/>
  </si>
  <si>
    <t>厚労省、ICSC、TOXNET</t>
    <rPh sb="0" eb="3">
      <t>コウロウショウ</t>
    </rPh>
    <phoneticPr fontId="18"/>
  </si>
  <si>
    <t>8018-01-7</t>
    <phoneticPr fontId="18"/>
  </si>
  <si>
    <t>奇形（ラット、ウサギ）</t>
    <rPh sb="0" eb="2">
      <t>キケイ</t>
    </rPh>
    <phoneticPr fontId="18"/>
  </si>
  <si>
    <t>神経障害（ヒト）、甲状腺肥大（イヌ、ラット）</t>
    <rPh sb="0" eb="2">
      <t>シンケイ</t>
    </rPh>
    <rPh sb="2" eb="4">
      <t>ショウガイ</t>
    </rPh>
    <rPh sb="9" eb="12">
      <t>コウジョウセン</t>
    </rPh>
    <rPh sb="12" eb="14">
      <t>ヒダイ</t>
    </rPh>
    <phoneticPr fontId="18"/>
  </si>
  <si>
    <t>区分1（神経系、甲状腺）、区分2（下垂体、腎臓）</t>
  </si>
  <si>
    <t>LD50：&gt;2,000 mg/kg （ウサギ）</t>
    <phoneticPr fontId="18"/>
  </si>
  <si>
    <t>LD50：&gt;3,000 mg/kg（ラット）</t>
    <phoneticPr fontId="18"/>
  </si>
  <si>
    <t>非常に溶けにくい、6.000 mg/L 25℃</t>
    <rPh sb="0" eb="2">
      <t>ヒジョウ</t>
    </rPh>
    <rPh sb="3" eb="4">
      <t>ト</t>
    </rPh>
    <phoneticPr fontId="18"/>
  </si>
  <si>
    <t>0.62</t>
    <phoneticPr fontId="18"/>
  </si>
  <si>
    <t>1.92 (25℃/4℃)</t>
    <phoneticPr fontId="18"/>
  </si>
  <si>
    <t>200℃（分解）</t>
    <phoneticPr fontId="18"/>
  </si>
  <si>
    <t>C4H6MnN2S4</t>
    <phoneticPr fontId="18"/>
  </si>
  <si>
    <t>manganese N,N'-ethylenebis(dithiocarbamate); maneb</t>
  </si>
  <si>
    <t>N,N'-エチレンビス（ジチオカルバミン酸）マンガン（マンネブ）</t>
    <phoneticPr fontId="18"/>
  </si>
  <si>
    <t>12427-38-2</t>
    <phoneticPr fontId="18"/>
  </si>
  <si>
    <t>85(2001)</t>
    <phoneticPr fontId="18"/>
  </si>
  <si>
    <t>63(2001)</t>
    <phoneticPr fontId="18"/>
  </si>
  <si>
    <t>&lt;0.14（全国 1994）</t>
    <phoneticPr fontId="18"/>
  </si>
  <si>
    <t>1.9（全国 2001）</t>
    <phoneticPr fontId="18"/>
  </si>
  <si>
    <t>85（全国 2001）</t>
    <phoneticPr fontId="18"/>
  </si>
  <si>
    <t>63（全国 2001）</t>
    <phoneticPr fontId="18"/>
  </si>
  <si>
    <t>&lt;0.2（全国 2001）</t>
    <phoneticPr fontId="18"/>
  </si>
  <si>
    <t>染色助剤、繊維処理助剤、石鹸洗浄剤、化粧品添加剤、血液凝固防止剤、農薬、安定剤、酵素の活性賦与剤、重合剤、熱安定剤、重金属の定量分析</t>
    <phoneticPr fontId="18"/>
  </si>
  <si>
    <t>&lt;2.7～12 (試験期間：6 週間、試験濃度：2.0mg/L、&lt;27～123 (試験期間：6 週間、試験濃度：0.2mg/L)</t>
    <phoneticPr fontId="18"/>
  </si>
  <si>
    <t>BOD 0％、TOC 0％、VIS 0％ (試験期間：4 週間、被験物質濃度：30mg/L、活性汚泥濃度：100mg/L)</t>
    <phoneticPr fontId="18"/>
  </si>
  <si>
    <t>OH ラジカルとの反応で半減期：0.35～3.5 時間</t>
    <phoneticPr fontId="18"/>
  </si>
  <si>
    <t>嫌気的条件下、4μg/L で順化後の分解度は0.1％</t>
    <phoneticPr fontId="18"/>
  </si>
  <si>
    <t>190（ラット）</t>
    <phoneticPr fontId="18"/>
  </si>
  <si>
    <t>代謝障害</t>
    <rPh sb="0" eb="2">
      <t>タイシャ</t>
    </rPh>
    <rPh sb="2" eb="4">
      <t>ショウガイ</t>
    </rPh>
    <phoneticPr fontId="18"/>
  </si>
  <si>
    <t>LD50：12,000 mg/kg（CaNa2EDTA、イヌ）</t>
    <phoneticPr fontId="18"/>
  </si>
  <si>
    <t>0.50g/L(25℃)、1g/L(25℃)</t>
    <phoneticPr fontId="18"/>
  </si>
  <si>
    <t>pKa1=2.0，pKa2=2.67，pKa3=6.16，pKa4=10.26</t>
    <phoneticPr fontId="18"/>
  </si>
  <si>
    <t>-3.86</t>
    <phoneticPr fontId="18"/>
  </si>
  <si>
    <t>11.95</t>
  </si>
  <si>
    <t>1.651 (25/4℃)</t>
  </si>
  <si>
    <t>245℃ (分解)、220℃ (分解)、240℃ (分解)</t>
    <phoneticPr fontId="18"/>
  </si>
  <si>
    <t>C10H16N2O8</t>
  </si>
  <si>
    <t>ethylenediaminetetraacetic acid</t>
  </si>
  <si>
    <t>エチレンジアミン四酢酸</t>
    <phoneticPr fontId="18"/>
  </si>
  <si>
    <t>60-00-4</t>
    <phoneticPr fontId="18"/>
  </si>
  <si>
    <t>&lt;0.005(2003)</t>
    <phoneticPr fontId="18"/>
  </si>
  <si>
    <t>&lt;0.4(1987)</t>
    <phoneticPr fontId="18"/>
  </si>
  <si>
    <t>&lt;0.078（全国 1987）</t>
    <phoneticPr fontId="18"/>
  </si>
  <si>
    <t>&lt;0.4（全国 1987）</t>
    <phoneticPr fontId="18"/>
  </si>
  <si>
    <t>&lt;0.005（全国 2003）</t>
    <phoneticPr fontId="18"/>
  </si>
  <si>
    <t>有機化学製品用、添加剤、凝集剤、繊維関係(防しわ剤、界面活性剤、染料固着剤)、紙加工剤(湿潤強化剤)、殺菌剤・殺虫剤原料</t>
    <phoneticPr fontId="18"/>
  </si>
  <si>
    <t>BOD 39% (NO2), 94% (NH3)、TOC 96%、HPLC 100% (試験期間：4 週間、被験物質濃度：100mg/L、活性汚泥濃度：30mg/L)</t>
    <phoneticPr fontId="18"/>
  </si>
  <si>
    <t>OH ラジカルとの反応で半減期：1.0～10 時間</t>
    <phoneticPr fontId="18"/>
  </si>
  <si>
    <t>3.1（ラット）</t>
    <phoneticPr fontId="18"/>
  </si>
  <si>
    <t>9（ラット）</t>
    <phoneticPr fontId="18"/>
  </si>
  <si>
    <t>粘膜変性、肝・腎障害（ラット）</t>
    <rPh sb="0" eb="2">
      <t>ネンマク</t>
    </rPh>
    <rPh sb="2" eb="4">
      <t>ヘンセイ</t>
    </rPh>
    <rPh sb="5" eb="6">
      <t>カン</t>
    </rPh>
    <rPh sb="7" eb="8">
      <t>ジン</t>
    </rPh>
    <rPh sb="8" eb="10">
      <t>ショウガイ</t>
    </rPh>
    <phoneticPr fontId="18"/>
  </si>
  <si>
    <t>区分2（肝臓、腎臓、視覚器）</t>
  </si>
  <si>
    <t>LCLo：4,000 ppm (8hr)(ラット）</t>
    <phoneticPr fontId="18"/>
  </si>
  <si>
    <t>LD50：657 mg/kg（ウサギ）</t>
    <phoneticPr fontId="18"/>
  </si>
  <si>
    <t>LD50：1200 mg/kg（ラット）経口摂取では胃酸で中和される</t>
    <rPh sb="20" eb="22">
      <t>ケイコウ</t>
    </rPh>
    <rPh sb="22" eb="24">
      <t>セッシュ</t>
    </rPh>
    <rPh sb="26" eb="28">
      <t>イサン</t>
    </rPh>
    <rPh sb="29" eb="31">
      <t>チュウワ</t>
    </rPh>
    <phoneticPr fontId="18"/>
  </si>
  <si>
    <t>混和、1.00E+06 mg/L</t>
    <rPh sb="0" eb="2">
      <t>コンワ</t>
    </rPh>
    <phoneticPr fontId="18"/>
  </si>
  <si>
    <t>9.92、10.712(0℃、Step1)、7.564(0℃、Step2)</t>
    <phoneticPr fontId="18"/>
  </si>
  <si>
    <t>-2.04</t>
    <phoneticPr fontId="18"/>
  </si>
  <si>
    <t>2.46(気体、25℃)</t>
    <phoneticPr fontId="18"/>
  </si>
  <si>
    <t>12.0mmHg(25℃)</t>
    <phoneticPr fontId="18"/>
  </si>
  <si>
    <t>0.8979</t>
  </si>
  <si>
    <t>117℃、116-117℃、118℃</t>
  </si>
  <si>
    <t>11.1℃2、8.5℃</t>
    <phoneticPr fontId="18"/>
  </si>
  <si>
    <t>ethylenediamine</t>
  </si>
  <si>
    <t>エチレンジアミン</t>
    <phoneticPr fontId="18"/>
  </si>
  <si>
    <t>107-15-3</t>
    <phoneticPr fontId="18"/>
  </si>
  <si>
    <t>&lt;0.02（全国2002～2003）</t>
    <phoneticPr fontId="18"/>
  </si>
  <si>
    <t>&lt;100（全国1976）</t>
    <phoneticPr fontId="18"/>
  </si>
  <si>
    <t>0.033（全国 2000～2001）</t>
    <phoneticPr fontId="18"/>
  </si>
  <si>
    <t>溶剤、クリーニングのしみ抜き剤や汚れの可溶化剤、コンデンサーの電解液、ガソリン添加剤、凍結防止剤</t>
    <phoneticPr fontId="18"/>
  </si>
  <si>
    <t>BOD 83%(平均値)、TOC 96％(平均値)、GC 100％(平均値) (試験期間：2 週間、被験物質濃度：100 mg/L、活性汚泥濃度：30 mg/L)</t>
    <phoneticPr fontId="18"/>
  </si>
  <si>
    <t>OH ラジカルとの反応で半減期は18～35 時間</t>
    <phoneticPr fontId="18"/>
  </si>
  <si>
    <t>中温消化汚泥により8 日間で完全分解</t>
  </si>
  <si>
    <t>2.3（ウサギ）</t>
    <phoneticPr fontId="18"/>
  </si>
  <si>
    <t>1.2（サル）</t>
    <phoneticPr fontId="18"/>
  </si>
  <si>
    <t>奇形、神経障害（ヒト）、流産（サル）、精子異常、奇形（ラット、マウス）</t>
    <rPh sb="0" eb="2">
      <t>キケイ</t>
    </rPh>
    <rPh sb="3" eb="5">
      <t>シンケイ</t>
    </rPh>
    <rPh sb="5" eb="7">
      <t>ショウガイ</t>
    </rPh>
    <rPh sb="12" eb="14">
      <t>リュウザン</t>
    </rPh>
    <rPh sb="19" eb="21">
      <t>セイシ</t>
    </rPh>
    <rPh sb="21" eb="23">
      <t>イジョウ</t>
    </rPh>
    <rPh sb="24" eb="26">
      <t>キケイ</t>
    </rPh>
    <phoneticPr fontId="18"/>
  </si>
  <si>
    <t>血液・神経障害（ヒト）</t>
    <rPh sb="0" eb="2">
      <t>ケツエキ</t>
    </rPh>
    <rPh sb="3" eb="5">
      <t>シンケイ</t>
    </rPh>
    <rPh sb="5" eb="7">
      <t>ショウガイ</t>
    </rPh>
    <phoneticPr fontId="18"/>
  </si>
  <si>
    <t>神経・腎障害</t>
    <rPh sb="0" eb="2">
      <t>シンケイ</t>
    </rPh>
    <rPh sb="3" eb="4">
      <t>ジン</t>
    </rPh>
    <rPh sb="4" eb="6">
      <t>ショウガイ</t>
    </rPh>
    <phoneticPr fontId="18"/>
  </si>
  <si>
    <t>区分1 （中枢神経系、血液系、腎臓）、区分3 （気道刺激性、麻酔作用）</t>
  </si>
  <si>
    <t>LC50：16,000 mg/m3(4h)（ラット）（蒸気）</t>
    <rPh sb="27" eb="29">
      <t>ジョウキ</t>
    </rPh>
    <phoneticPr fontId="18"/>
  </si>
  <si>
    <t>LD50：1,280-3,920 mg/kg（ウサギ）</t>
    <phoneticPr fontId="18"/>
  </si>
  <si>
    <t>LDLo：3,380 mg/kg（ヒト）</t>
    <phoneticPr fontId="18"/>
  </si>
  <si>
    <t>自由に混和、1.00E+06 mg/L</t>
    <rPh sb="0" eb="2">
      <t>ジユウ</t>
    </rPh>
    <rPh sb="3" eb="5">
      <t>コンワ</t>
    </rPh>
    <phoneticPr fontId="18"/>
  </si>
  <si>
    <t>14.80 (25℃)</t>
  </si>
  <si>
    <t>-0.61</t>
  </si>
  <si>
    <t>9.50mmHg(25℃)</t>
    <phoneticPr fontId="18"/>
  </si>
  <si>
    <t>0.9647(20℃)</t>
    <phoneticPr fontId="18"/>
  </si>
  <si>
    <t>124.1℃ (760 mmHg)</t>
  </si>
  <si>
    <t>C3H8O2</t>
  </si>
  <si>
    <t>ethylene glycol monomethyl ether</t>
  </si>
  <si>
    <t>エチレングリコールモノメチルエーテル（2-メトキシエタノール）</t>
    <phoneticPr fontId="18"/>
  </si>
  <si>
    <t>4巻、TOXNET</t>
    <rPh sb="1" eb="2">
      <t>カン</t>
    </rPh>
    <phoneticPr fontId="18"/>
  </si>
  <si>
    <t>109-86-4</t>
    <phoneticPr fontId="18"/>
  </si>
  <si>
    <t>0.9（2001）</t>
    <phoneticPr fontId="18"/>
  </si>
  <si>
    <t>0.36（2000～2001）</t>
    <phoneticPr fontId="18"/>
  </si>
  <si>
    <t>&lt;0.014（全国2002～2003）</t>
    <phoneticPr fontId="18"/>
  </si>
  <si>
    <t>&lt;0.9（全国2001）</t>
    <phoneticPr fontId="18"/>
  </si>
  <si>
    <t>0.36（全国 2000～2001）</t>
    <phoneticPr fontId="18"/>
  </si>
  <si>
    <t>樹脂・塗料・印刷インキの溶剤、革製品染色、クリーニングのしみ抜き剤や可溶化剤</t>
    <phoneticPr fontId="18"/>
  </si>
  <si>
    <t>BOD 76%(平均値)、TOC 89％(平均値)、GC 100％(平均値) (試験期間：2 週間、被験物質濃度：100 mg/L、活性汚泥濃度：30 mg/L)</t>
    <phoneticPr fontId="18"/>
  </si>
  <si>
    <t>OH ラジカルとの反応で半減期：4.2～42 時間</t>
    <phoneticPr fontId="18"/>
  </si>
  <si>
    <t>9.3（ラット）</t>
    <phoneticPr fontId="18"/>
  </si>
  <si>
    <t>46（ラット）</t>
    <phoneticPr fontId="18"/>
  </si>
  <si>
    <t>胎仔数減少、奇形（ウサギ）、精子異常（ラット）</t>
    <rPh sb="3" eb="5">
      <t>ゲンショウ</t>
    </rPh>
    <rPh sb="6" eb="8">
      <t>キケイ</t>
    </rPh>
    <rPh sb="14" eb="16">
      <t>セイシ</t>
    </rPh>
    <rPh sb="16" eb="18">
      <t>イジョウ</t>
    </rPh>
    <phoneticPr fontId="18"/>
  </si>
  <si>
    <t>貧血（ラット）</t>
    <rPh sb="0" eb="2">
      <t>ヒンケツ</t>
    </rPh>
    <phoneticPr fontId="18"/>
  </si>
  <si>
    <t>神経・肝・腎・骨髄障害、精子減少</t>
    <rPh sb="0" eb="2">
      <t>シンケイ</t>
    </rPh>
    <rPh sb="3" eb="4">
      <t>カン</t>
    </rPh>
    <rPh sb="5" eb="6">
      <t>ジン</t>
    </rPh>
    <rPh sb="7" eb="9">
      <t>コツズイ</t>
    </rPh>
    <rPh sb="9" eb="11">
      <t>ショウガイ</t>
    </rPh>
    <rPh sb="12" eb="14">
      <t>セイシ</t>
    </rPh>
    <rPh sb="14" eb="16">
      <t>ゲンショウ</t>
    </rPh>
    <phoneticPr fontId="18"/>
  </si>
  <si>
    <t>区分1 （中枢神経系、血液系、腎臓、肝臓）</t>
  </si>
  <si>
    <t>LC50：16 mg/L(4h)（ラット）（蒸気）</t>
    <rPh sb="22" eb="24">
      <t>ジョウキ</t>
    </rPh>
    <phoneticPr fontId="18"/>
  </si>
  <si>
    <t>LD50：3,311-15,200 mg/kg（ウサギ）</t>
    <phoneticPr fontId="18"/>
  </si>
  <si>
    <t>LDLo：143 mg/kg（ヒト）</t>
    <phoneticPr fontId="18"/>
  </si>
  <si>
    <t>14.80</t>
  </si>
  <si>
    <t>-0.32</t>
  </si>
  <si>
    <t>3.69(気体、25℃)</t>
    <phoneticPr fontId="18"/>
  </si>
  <si>
    <t>5.31mmHg(25℃)</t>
    <phoneticPr fontId="18"/>
  </si>
  <si>
    <t>0.9297(20℃)</t>
    <phoneticPr fontId="18"/>
  </si>
  <si>
    <t>135℃ (760 mmHg)</t>
  </si>
  <si>
    <t>ethylene glycol monoethyl ether</t>
  </si>
  <si>
    <t>エチレングリコールモノエチルエーテル（2-エトキシエタノール）</t>
    <phoneticPr fontId="18"/>
  </si>
  <si>
    <t>110-80-5</t>
    <phoneticPr fontId="18"/>
  </si>
  <si>
    <t>0.049(2001)</t>
    <phoneticPr fontId="18"/>
  </si>
  <si>
    <t>0.38(2000)</t>
    <phoneticPr fontId="18"/>
  </si>
  <si>
    <t>0.38（全国2000）</t>
    <phoneticPr fontId="18"/>
  </si>
  <si>
    <t>ポリオキシエチレン系界面活性剤、エチレングリコール、エタノールアミンなどの有機合成、殺菌剤として薫蒸消毒</t>
    <phoneticPr fontId="18"/>
  </si>
  <si>
    <t>想定されない</t>
    <phoneticPr fontId="18"/>
  </si>
  <si>
    <t>107%（試験期間：28 日、被験物質：100 mg/L、活性汚泥：30 mg/L）</t>
    <phoneticPr fontId="18"/>
  </si>
  <si>
    <t>OH ラジカルとの反応で半減期 211 日、直接光分解では遅分解性に分類</t>
    <phoneticPr fontId="18"/>
  </si>
  <si>
    <t>馴養期間を経て分解するが、エチレングリコール（易生分解性）への非生物的変換の寄与大</t>
    <phoneticPr fontId="18"/>
  </si>
  <si>
    <t>流産（ヒト）</t>
    <rPh sb="0" eb="2">
      <t>リュウザン</t>
    </rPh>
    <phoneticPr fontId="18"/>
  </si>
  <si>
    <t>肝・腎障害、神経障害</t>
    <rPh sb="0" eb="1">
      <t>カン</t>
    </rPh>
    <rPh sb="2" eb="5">
      <t>ジンショウガイ</t>
    </rPh>
    <rPh sb="6" eb="8">
      <t>シンケイ</t>
    </rPh>
    <rPh sb="8" eb="10">
      <t>ショウガイ</t>
    </rPh>
    <phoneticPr fontId="18"/>
  </si>
  <si>
    <t>粘膜刺激、麻酔作用、眼障害、遺伝毒性</t>
    <rPh sb="0" eb="2">
      <t>ネンマク</t>
    </rPh>
    <rPh sb="2" eb="4">
      <t>シゲキ</t>
    </rPh>
    <rPh sb="5" eb="7">
      <t>マスイ</t>
    </rPh>
    <rPh sb="7" eb="9">
      <t>サヨウ</t>
    </rPh>
    <rPh sb="10" eb="11">
      <t>ガン</t>
    </rPh>
    <rPh sb="11" eb="13">
      <t>ショウガイ</t>
    </rPh>
    <rPh sb="14" eb="16">
      <t>イデン</t>
    </rPh>
    <rPh sb="16" eb="18">
      <t>ドクセイ</t>
    </rPh>
    <phoneticPr fontId="18"/>
  </si>
  <si>
    <t>区分1（神経系）、区分2（血液、腎臓、気道）</t>
  </si>
  <si>
    <t>LC50：960 ppm［1,728 mg/m3］(イヌ）</t>
    <phoneticPr fontId="18"/>
  </si>
  <si>
    <t>LD50：72mg/kg（ラット）</t>
    <phoneticPr fontId="18"/>
  </si>
  <si>
    <t>任意の割合で可溶、 1.00E+06 mg/L 25℃</t>
    <phoneticPr fontId="18"/>
  </si>
  <si>
    <t>水存在下で解離する基をもたない</t>
    <phoneticPr fontId="18"/>
  </si>
  <si>
    <t>酸･アルカリ条件下でエチレングリコールに分解され、NaCl 共存下ではエチレンクロルヒドリンを副生</t>
    <phoneticPr fontId="18"/>
  </si>
  <si>
    <t>-0.30</t>
    <phoneticPr fontId="18"/>
  </si>
  <si>
    <t>1.8(気体、25℃)</t>
    <phoneticPr fontId="18"/>
  </si>
  <si>
    <t>1314mmHg（25℃）</t>
    <phoneticPr fontId="18"/>
  </si>
  <si>
    <t>0.882（10 ℃）</t>
    <phoneticPr fontId="18"/>
  </si>
  <si>
    <t>10.7℃</t>
  </si>
  <si>
    <t>-111℃</t>
    <phoneticPr fontId="18"/>
  </si>
  <si>
    <t>C2H4O</t>
  </si>
  <si>
    <t>ethylene oxide</t>
  </si>
  <si>
    <t>エチレンオキシド</t>
    <phoneticPr fontId="18"/>
  </si>
  <si>
    <t>2巻、TOXNET</t>
    <rPh sb="1" eb="2">
      <t>カン</t>
    </rPh>
    <phoneticPr fontId="18"/>
  </si>
  <si>
    <t>75-21-8</t>
    <phoneticPr fontId="18"/>
  </si>
  <si>
    <t>0.0027(2007)</t>
    <phoneticPr fontId="18"/>
  </si>
  <si>
    <t>&lt;0.004（神奈川県、広島県、香川県、2006）</t>
    <phoneticPr fontId="18"/>
  </si>
  <si>
    <t>&lt;0.004（三重県、茨城県、2006）</t>
    <phoneticPr fontId="18"/>
  </si>
  <si>
    <t>&lt;0.0027（全国2007）</t>
    <phoneticPr fontId="18"/>
  </si>
  <si>
    <t>農薬原料、凝集剤、帯電防止剤、キレート剤</t>
    <phoneticPr fontId="18"/>
  </si>
  <si>
    <t>BOD &lt;20%（試験期間：28 日、試験法：OECD TG 301C）</t>
    <phoneticPr fontId="18"/>
  </si>
  <si>
    <t>OH ラジカルとの反応で半減期：11～110 時間</t>
    <phoneticPr fontId="18"/>
  </si>
  <si>
    <t>胎仔数減少、奇形（ラット）</t>
    <rPh sb="3" eb="5">
      <t>ゲンショウ</t>
    </rPh>
    <rPh sb="6" eb="8">
      <t>キケイ</t>
    </rPh>
    <phoneticPr fontId="18"/>
  </si>
  <si>
    <t>腐食、肝・腎障害</t>
    <rPh sb="0" eb="2">
      <t>フショク</t>
    </rPh>
    <rPh sb="3" eb="4">
      <t>カン</t>
    </rPh>
    <rPh sb="5" eb="6">
      <t>ジン</t>
    </rPh>
    <rPh sb="6" eb="8">
      <t>ショウガイ</t>
    </rPh>
    <phoneticPr fontId="18"/>
  </si>
  <si>
    <t>区分1（中枢神経、呼吸器系、腎臓、肝臓）</t>
  </si>
  <si>
    <t>LC50：21.2 ppm(4h)（ラット）（蒸気）</t>
    <rPh sb="23" eb="25">
      <t>ジョウキ</t>
    </rPh>
    <phoneticPr fontId="18"/>
  </si>
  <si>
    <t>LD50：13 mg/kg（ウサギ）</t>
    <phoneticPr fontId="18"/>
  </si>
  <si>
    <t>LD50：15mg/kg（ラット）</t>
    <phoneticPr fontId="18"/>
  </si>
  <si>
    <t>1.00E+06 mg/L</t>
    <phoneticPr fontId="18"/>
  </si>
  <si>
    <t>8.04 (25℃)</t>
  </si>
  <si>
    <t>半減期：154 日</t>
  </si>
  <si>
    <t>-0.36</t>
  </si>
  <si>
    <t>217mmHg(25℃)、160mmHg(20℃)、213mmHg(25℃)</t>
    <phoneticPr fontId="18"/>
  </si>
  <si>
    <t>0.832(25℃)</t>
    <phoneticPr fontId="18"/>
  </si>
  <si>
    <t>54℃、56℃、56～57℃ (760 mmHg)、57.0℃、55℃</t>
  </si>
  <si>
    <t>-78℃ 、-73.96℃、-78.0℃、-71℃</t>
    <phoneticPr fontId="18"/>
  </si>
  <si>
    <t>C2H5N</t>
  </si>
  <si>
    <t>ethyleneimine</t>
  </si>
  <si>
    <t>エチレンイミン</t>
  </si>
  <si>
    <t>151-56-4</t>
    <phoneticPr fontId="18"/>
  </si>
  <si>
    <t>低体重（ラット、ウサギ）</t>
    <rPh sb="0" eb="3">
      <t>テイタイジュウ</t>
    </rPh>
    <phoneticPr fontId="18"/>
  </si>
  <si>
    <t>区分1（神経系 副腎 ）</t>
  </si>
  <si>
    <t>区分1（神経系 全身性 ）</t>
  </si>
  <si>
    <t>LD50：0.558 mg/L（4hr）（ラット）</t>
    <phoneticPr fontId="18"/>
  </si>
  <si>
    <t>LD50：861 mg/kg（ラット）</t>
    <phoneticPr fontId="18"/>
  </si>
  <si>
    <t>LD50：57 mg/kg（ラット）</t>
    <phoneticPr fontId="18"/>
  </si>
  <si>
    <t>9850mg/L</t>
    <phoneticPr fontId="18"/>
  </si>
  <si>
    <t>1.68</t>
    <phoneticPr fontId="18"/>
  </si>
  <si>
    <t>0.56 mPa (25℃)</t>
    <phoneticPr fontId="18"/>
  </si>
  <si>
    <t>1.24 (20℃)</t>
    <phoneticPr fontId="18"/>
  </si>
  <si>
    <t>198℃ (0.5mmHg)</t>
  </si>
  <si>
    <t>C9H18NO3PS2</t>
    <phoneticPr fontId="18"/>
  </si>
  <si>
    <t>O-ethyl S-1-methylpropyl (2-oxo-3-thiazolidinyl)phosphonothioate; fosthiazate</t>
  </si>
  <si>
    <t>ホスチアゼート（O-エチル=S-1-メチルプロピル=（2-オキソ-3-チアゾリジニル）ホスホノチオアート）</t>
    <phoneticPr fontId="18"/>
  </si>
  <si>
    <t>98886-44-3</t>
    <phoneticPr fontId="18"/>
  </si>
  <si>
    <t>0.4(2005)</t>
    <phoneticPr fontId="18"/>
  </si>
  <si>
    <t>0.1(2005)</t>
    <phoneticPr fontId="18"/>
  </si>
  <si>
    <t>0.12(2005)</t>
    <phoneticPr fontId="18"/>
  </si>
  <si>
    <t>710(2011~2013)</t>
    <phoneticPr fontId="18"/>
  </si>
  <si>
    <t>10(2012)</t>
    <phoneticPr fontId="18"/>
  </si>
  <si>
    <t>0.002（全国 2002）</t>
    <phoneticPr fontId="18"/>
  </si>
  <si>
    <t>0.05（全国 2012）</t>
    <phoneticPr fontId="18"/>
  </si>
  <si>
    <t>0.03（全国 2012）</t>
    <phoneticPr fontId="18"/>
  </si>
  <si>
    <t>0.12（大阪府 2007）</t>
    <phoneticPr fontId="18"/>
  </si>
  <si>
    <t>140（全国 2013）</t>
    <phoneticPr fontId="18"/>
  </si>
  <si>
    <t>スチレンの原料、油性塗料、接着剤、溶剤</t>
    <phoneticPr fontId="18"/>
  </si>
  <si>
    <t>79 ～2,300</t>
    <phoneticPr fontId="18"/>
  </si>
  <si>
    <t>BOD 0%、HPLC 0%（試験期間：4 週間、被験物質：100 mg/L、活性汚泥：30 mg/L）</t>
    <phoneticPr fontId="18"/>
  </si>
  <si>
    <t>OH ラジカルとの反応では半減期： 9～90 時間、硝酸ラジカルとの反応で半減期：≧ 59 年</t>
    <phoneticPr fontId="18"/>
  </si>
  <si>
    <t>嫌気的帯水層環境条件では120 週間後の残存率は1 %以下</t>
    <phoneticPr fontId="18"/>
  </si>
  <si>
    <t>58（マウス）</t>
    <phoneticPr fontId="18"/>
  </si>
  <si>
    <t>9.7（ラット）</t>
    <phoneticPr fontId="18"/>
  </si>
  <si>
    <t>粘膜刺激、麻酔作用</t>
    <rPh sb="0" eb="2">
      <t>ネンマク</t>
    </rPh>
    <rPh sb="2" eb="4">
      <t>シゲキ</t>
    </rPh>
    <rPh sb="5" eb="7">
      <t>マスイ</t>
    </rPh>
    <rPh sb="7" eb="9">
      <t>サヨウ</t>
    </rPh>
    <phoneticPr fontId="18"/>
  </si>
  <si>
    <t>区分2 （聴覚器）</t>
  </si>
  <si>
    <t>LC50：4,000 ppm(4h)（ラット）（蒸気）</t>
    <rPh sb="24" eb="26">
      <t>ジョウキ</t>
    </rPh>
    <phoneticPr fontId="18"/>
  </si>
  <si>
    <t>LD50：77,400 mg/kg（ラット）</t>
    <phoneticPr fontId="18"/>
  </si>
  <si>
    <t>TDLo：1,000 ppm（ヒト）</t>
    <phoneticPr fontId="18"/>
  </si>
  <si>
    <t>161 mg/1,000 g (25℃)、169 mg/L (25℃)、152 mg/L (20℃)、212.3 mg/L (20℃)</t>
    <phoneticPr fontId="18"/>
  </si>
  <si>
    <t>9.60 mmHg(25℃)、7 mmHg(20℃)</t>
    <phoneticPr fontId="18"/>
  </si>
  <si>
    <t>0.8626(25℃)</t>
    <phoneticPr fontId="18"/>
  </si>
  <si>
    <t>0.866 (25 ℃)</t>
    <phoneticPr fontId="18"/>
  </si>
  <si>
    <t>136.2℃ (760 mmHg)、136.193℃ (760 mmHg)、136.25℃、136.2℃</t>
  </si>
  <si>
    <t>-94.95℃、-95.01℃、-94.975℃、-94.97℃</t>
    <phoneticPr fontId="18"/>
  </si>
  <si>
    <t>ethylbenzene</t>
  </si>
  <si>
    <t>エチルベンゼン</t>
  </si>
  <si>
    <t>100-41-4</t>
    <phoneticPr fontId="18"/>
  </si>
  <si>
    <t>なし（ヒト、ラット）</t>
    <phoneticPr fontId="18"/>
  </si>
  <si>
    <t>区分2（全身性、神経系）</t>
  </si>
  <si>
    <t>LD50=397 mg/kg（ラット）</t>
    <phoneticPr fontId="18"/>
  </si>
  <si>
    <t>3.63mg/L (25℃) (推定値)</t>
  </si>
  <si>
    <t>3.43</t>
  </si>
  <si>
    <t>5.2E-08 mmHg(25℃) (推定値)</t>
    <phoneticPr fontId="18"/>
  </si>
  <si>
    <t>302-506℃</t>
    <phoneticPr fontId="18"/>
  </si>
  <si>
    <t>47℃</t>
  </si>
  <si>
    <t>C17H25N3O4S2</t>
  </si>
  <si>
    <t>ethyl (Z)-3-[N-benzyl-N-[[methyl(1-methylthioethylideneaminooxycarbonyl)amino]thio]amino]propionate; alanycarb</t>
  </si>
  <si>
    <t>アラニカルブ（エチル=(Z)-3-(N-ベンジル-N-{[メチル(1-メチルチオエチリデンアミノオキシカルボニル)アミノ]チオ}アミノ)プロピオナート）</t>
    <phoneticPr fontId="18"/>
  </si>
  <si>
    <t>83130-01-2</t>
    <phoneticPr fontId="18"/>
  </si>
  <si>
    <t>6.1（ラット）</t>
    <phoneticPr fontId="18"/>
  </si>
  <si>
    <t>LC50：&gt; 2,360 mg/m3 (6h)（ラット）</t>
    <phoneticPr fontId="18"/>
  </si>
  <si>
    <t>LD50：1,140-、&gt;2,000 mg/kg（ウサギ）</t>
    <phoneticPr fontId="18"/>
  </si>
  <si>
    <t>5.90（25℃）</t>
    <phoneticPr fontId="18"/>
  </si>
  <si>
    <t>C8H16O2</t>
  </si>
  <si>
    <t>2-ethylhexanoic acid</t>
  </si>
  <si>
    <t>2-エチルヘキサン酸</t>
  </si>
  <si>
    <t>149-57-5</t>
    <phoneticPr fontId="18"/>
  </si>
  <si>
    <t>0.036（ラット）</t>
    <phoneticPr fontId="18"/>
  </si>
  <si>
    <t>胎仔減少、精子異常、発育不良（ラット）</t>
    <rPh sb="2" eb="4">
      <t>ゲンショウ</t>
    </rPh>
    <rPh sb="5" eb="7">
      <t>セイシ</t>
    </rPh>
    <rPh sb="7" eb="9">
      <t>イジョウ</t>
    </rPh>
    <rPh sb="10" eb="12">
      <t>ハツイク</t>
    </rPh>
    <rPh sb="12" eb="14">
      <t>フリョウ</t>
    </rPh>
    <phoneticPr fontId="18"/>
  </si>
  <si>
    <t>LC50：1.39mg/L（ラット）（ミスト）</t>
    <phoneticPr fontId="18"/>
  </si>
  <si>
    <t>LD50：1220mg/kg（マウス）</t>
    <phoneticPr fontId="18"/>
  </si>
  <si>
    <t>LD50：369 mg/kg（ラット）</t>
    <phoneticPr fontId="18"/>
  </si>
  <si>
    <t>3.21</t>
  </si>
  <si>
    <t>7.66（25℃）</t>
    <phoneticPr fontId="18"/>
  </si>
  <si>
    <t>136.5℃（1×10 mmHg）</t>
  </si>
  <si>
    <t>&lt; 25℃</t>
  </si>
  <si>
    <t>C9H17NOS</t>
  </si>
  <si>
    <t>S-ethyl hexahydro-1H-azepine-1-carbothioate; molinate</t>
  </si>
  <si>
    <t>S-エチル=ヘキサヒドロ-1H-アゼピン-1-カルボチオアート（別名モリネート）</t>
    <phoneticPr fontId="18"/>
  </si>
  <si>
    <t>2212-67-1</t>
    <phoneticPr fontId="18"/>
  </si>
  <si>
    <t>4.3（ラット）</t>
    <phoneticPr fontId="18"/>
  </si>
  <si>
    <t>LC50：LC50&gt;320mg/L（ラット）（粉じん）</t>
    <rPh sb="23" eb="24">
      <t>フン</t>
    </rPh>
    <phoneticPr fontId="18"/>
  </si>
  <si>
    <t>LD50：＞2,500mg/kg（ラット）</t>
    <phoneticPr fontId="18"/>
  </si>
  <si>
    <t>LD50：1,050 mg/ kg（ラット）</t>
    <phoneticPr fontId="18"/>
  </si>
  <si>
    <t>11.51</t>
  </si>
  <si>
    <t>330℃</t>
  </si>
  <si>
    <t>56～57℃</t>
  </si>
  <si>
    <t>C13H19N3O4</t>
  </si>
  <si>
    <t>N-(1-ethylpropyl)-2,6-dinitro-3,4-xylidine; pendimethalin</t>
  </si>
  <si>
    <t>N-(1-エチルプロピル)-2,6-ジニトロ-3,4-キシリジン（ペンディメタリン）</t>
    <phoneticPr fontId="18"/>
  </si>
  <si>
    <t>40487-42-1</t>
    <phoneticPr fontId="18"/>
  </si>
  <si>
    <t>0.6（全国1999）</t>
    <rPh sb="4" eb="6">
      <t>ゼンコク</t>
    </rPh>
    <phoneticPr fontId="18"/>
  </si>
  <si>
    <t>659～1,590(8 週間・10μg/L)、358～1,520(8 週間・1μg/L)</t>
    <phoneticPr fontId="18"/>
  </si>
  <si>
    <t>3％(試験期間：4 週間、被験物質：100mg/L、活性汚泥：30mg/L)</t>
    <phoneticPr fontId="18"/>
  </si>
  <si>
    <t>OH ラジカルとの反応で半減期は5 時間</t>
    <phoneticPr fontId="18"/>
  </si>
  <si>
    <t>区分1（血液系、神経系、肝臓）</t>
  </si>
  <si>
    <t>LC50：0.121 mg/L(4h) (ラット雌)</t>
    <phoneticPr fontId="18"/>
  </si>
  <si>
    <t>LD50：533 mg/kg（ラット雌）</t>
    <rPh sb="18" eb="19">
      <t>メス</t>
    </rPh>
    <phoneticPr fontId="18"/>
  </si>
  <si>
    <t>LD50：7 mg/kg（ラット）</t>
    <phoneticPr fontId="18"/>
  </si>
  <si>
    <t>3.113mg/L(20～22℃)</t>
    <phoneticPr fontId="18"/>
  </si>
  <si>
    <t>4.78</t>
  </si>
  <si>
    <t>13.22</t>
  </si>
  <si>
    <t>0.126mmHg(25℃)</t>
    <phoneticPr fontId="18"/>
  </si>
  <si>
    <t>215℃(5mmHg)</t>
  </si>
  <si>
    <t>36℃</t>
    <phoneticPr fontId="18"/>
  </si>
  <si>
    <t>C14H14NO4PS</t>
  </si>
  <si>
    <t>O-ethyl O-4-nitrophenyl phenylphosphonothioate; EPN</t>
  </si>
  <si>
    <t>O-エチル=O-4-ニトロフェニル=フェニルホスホノチオアート（ＥＰＮ）</t>
    <phoneticPr fontId="18"/>
  </si>
  <si>
    <t>2104-64-5</t>
    <phoneticPr fontId="18"/>
  </si>
  <si>
    <t>LD50：630mg/kg（ラット）</t>
    <phoneticPr fontId="18"/>
  </si>
  <si>
    <t>6.19mg/L (25℃）</t>
    <phoneticPr fontId="18"/>
  </si>
  <si>
    <t>4.62</t>
    <phoneticPr fontId="18"/>
  </si>
  <si>
    <t>6.30E-04 mm Hg (27℃)</t>
    <phoneticPr fontId="18"/>
  </si>
  <si>
    <t>230℃ (分解)</t>
  </si>
  <si>
    <t>&lt; 25℃</t>
    <phoneticPr fontId="18"/>
  </si>
  <si>
    <t>C13H21N2O4PS</t>
    <phoneticPr fontId="18"/>
  </si>
  <si>
    <t>O-ethyl O-(6-nitro-m-tolyl) sec-butylphosphoramidothioate; butamifos</t>
  </si>
  <si>
    <t>O-エチル=O-(6-ニトロ-m-トリル)=sec-ブチルホスホルアミドチオアート（ブタミホス）</t>
    <phoneticPr fontId="18"/>
  </si>
  <si>
    <t>36335-67-8</t>
    <phoneticPr fontId="18"/>
  </si>
  <si>
    <t>肝肥大、精巣萎縮（ラット）</t>
    <rPh sb="0" eb="1">
      <t>カン</t>
    </rPh>
    <rPh sb="1" eb="3">
      <t>ヒダイ</t>
    </rPh>
    <rPh sb="4" eb="6">
      <t>セイソウ</t>
    </rPh>
    <rPh sb="6" eb="8">
      <t>イシュク</t>
    </rPh>
    <phoneticPr fontId="18"/>
  </si>
  <si>
    <t>区分2（肝臓、精巣）</t>
  </si>
  <si>
    <t>LC50：5.8mg/L（ラット）</t>
    <phoneticPr fontId="18"/>
  </si>
  <si>
    <t>LD50：1480mg/kg（ラット）</t>
    <phoneticPr fontId="18"/>
  </si>
  <si>
    <t>0.0003g/L (20℃)</t>
    <phoneticPr fontId="18"/>
  </si>
  <si>
    <t xml:space="preserve">4.28 </t>
    <phoneticPr fontId="18"/>
  </si>
  <si>
    <t>6.49E-12mmHg (25℃)</t>
    <phoneticPr fontId="18"/>
  </si>
  <si>
    <t>1.35 (20℃)</t>
    <phoneticPr fontId="18"/>
  </si>
  <si>
    <t>220℃ (0.2mmHg)</t>
  </si>
  <si>
    <t>92.5-94.5℃</t>
    <phoneticPr fontId="18"/>
  </si>
  <si>
    <t>C19H17ClN2O4</t>
    <phoneticPr fontId="18"/>
  </si>
  <si>
    <t>ethyl 2-[4-(6-chloro-2-quinoxalinyloxy)phenoxy]propionate; quizalofop-ethyl</t>
  </si>
  <si>
    <t>エチル=2-[4-(6-クロロ-2-キノキサリニルオキシ)フェノキシ]プロピオナート（キザロホップエチル）</t>
    <phoneticPr fontId="18"/>
  </si>
  <si>
    <t>76578-14-8</t>
    <phoneticPr fontId="18"/>
  </si>
  <si>
    <t>刺激、麻酔作用</t>
    <rPh sb="0" eb="2">
      <t>シゲキ</t>
    </rPh>
    <rPh sb="3" eb="5">
      <t>マスイ</t>
    </rPh>
    <rPh sb="5" eb="7">
      <t>サヨウ</t>
    </rPh>
    <phoneticPr fontId="18"/>
  </si>
  <si>
    <t>LC50：2,770 ppm(4h)（ラット）（蒸気）</t>
    <rPh sb="24" eb="26">
      <t>ジョウキ</t>
    </rPh>
    <phoneticPr fontId="18"/>
  </si>
  <si>
    <t>LD50：682 mg/kg （ラット）</t>
    <phoneticPr fontId="18"/>
  </si>
  <si>
    <t>0.68 g/100 mL (20℃)</t>
    <phoneticPr fontId="18"/>
  </si>
  <si>
    <t xml:space="preserve"> 1.5</t>
    <phoneticPr fontId="18"/>
  </si>
  <si>
    <t>58.9 kPa(20℃)</t>
    <phoneticPr fontId="18"/>
  </si>
  <si>
    <t>0.839</t>
    <phoneticPr fontId="18"/>
  </si>
  <si>
    <t>35.1℃</t>
  </si>
  <si>
    <t>-147.8℃</t>
    <phoneticPr fontId="18"/>
  </si>
  <si>
    <t>C2H6S</t>
  </si>
  <si>
    <t>ethanethiol</t>
  </si>
  <si>
    <t>エタンチオール</t>
  </si>
  <si>
    <t>75-08-1</t>
    <phoneticPr fontId="18"/>
  </si>
  <si>
    <t>LD50：3,300 mg/kg（マウス）</t>
    <phoneticPr fontId="18"/>
  </si>
  <si>
    <t>可溶（3 水和物）</t>
    <phoneticPr fontId="18"/>
  </si>
  <si>
    <t>100℃(分解)</t>
    <phoneticPr fontId="18"/>
  </si>
  <si>
    <t>In(NO3)3</t>
  </si>
  <si>
    <t>Indium Nitrate</t>
    <phoneticPr fontId="18"/>
  </si>
  <si>
    <t>硝酸インジウム（III）</t>
    <phoneticPr fontId="18"/>
  </si>
  <si>
    <t>13770-61-1</t>
    <phoneticPr fontId="18"/>
  </si>
  <si>
    <t>電子材料、InP 単結晶の原料</t>
    <phoneticPr fontId="18"/>
  </si>
  <si>
    <t>粘膜過形成、肺炎（ラット）</t>
    <rPh sb="0" eb="2">
      <t>ネンマク</t>
    </rPh>
    <rPh sb="2" eb="3">
      <t>カ</t>
    </rPh>
    <rPh sb="3" eb="5">
      <t>ケイセイ</t>
    </rPh>
    <rPh sb="6" eb="8">
      <t>ハイエン</t>
    </rPh>
    <phoneticPr fontId="18"/>
  </si>
  <si>
    <t>区分1（呼吸器系、造血系）、区分2（肝臓）</t>
  </si>
  <si>
    <t>LD：&gt;5,000 mg/kg（マウス）</t>
    <phoneticPr fontId="18"/>
  </si>
  <si>
    <t>酸性水に若干溶解</t>
    <phoneticPr fontId="18"/>
  </si>
  <si>
    <t>4.81</t>
  </si>
  <si>
    <t>1,062℃</t>
    <phoneticPr fontId="18"/>
  </si>
  <si>
    <t>InP</t>
  </si>
  <si>
    <t>Indium phosphide</t>
  </si>
  <si>
    <t>リン化インジウム（III）</t>
    <phoneticPr fontId="18"/>
  </si>
  <si>
    <t>22398-80-7</t>
    <phoneticPr fontId="18"/>
  </si>
  <si>
    <t>粘膜腐食、腎炎（ラット、ウサギ）</t>
    <rPh sb="0" eb="2">
      <t>ネンマク</t>
    </rPh>
    <rPh sb="2" eb="4">
      <t>フショク</t>
    </rPh>
    <rPh sb="5" eb="6">
      <t>ジン</t>
    </rPh>
    <rPh sb="6" eb="7">
      <t>エン</t>
    </rPh>
    <phoneticPr fontId="18"/>
  </si>
  <si>
    <t>LDLo：1,200 mg/kg（ラット）</t>
    <phoneticPr fontId="18"/>
  </si>
  <si>
    <t>1 mmHg (825℃)</t>
    <phoneticPr fontId="18"/>
  </si>
  <si>
    <t>3.44、3.438</t>
    <phoneticPr fontId="18"/>
  </si>
  <si>
    <t>600℃(分解)</t>
    <phoneticPr fontId="18"/>
  </si>
  <si>
    <t>In2(SO4)3</t>
  </si>
  <si>
    <t>Diindium tris(sulphate)</t>
    <phoneticPr fontId="18"/>
  </si>
  <si>
    <t>硫酸インジウム（III）</t>
    <phoneticPr fontId="18"/>
  </si>
  <si>
    <t>13464-82-9</t>
    <phoneticPr fontId="18"/>
  </si>
  <si>
    <t>酸化インジウム製造用原料、硝酸インジウム、硫酸インジウム製造用原料、電池電極材料</t>
    <phoneticPr fontId="18"/>
  </si>
  <si>
    <t>&lt;0.01 hPa (25℃)</t>
    <phoneticPr fontId="18"/>
  </si>
  <si>
    <t>In(OH)3</t>
  </si>
  <si>
    <t>Indium trihydroxide</t>
    <phoneticPr fontId="18"/>
  </si>
  <si>
    <t>水酸化インジウム（III）</t>
    <phoneticPr fontId="18"/>
  </si>
  <si>
    <t>20661-21-6</t>
    <phoneticPr fontId="18"/>
  </si>
  <si>
    <t>ITO 用原料</t>
    <phoneticPr fontId="18"/>
  </si>
  <si>
    <t>LD50：&gt; 10,000 mg/kg（ラット）</t>
    <phoneticPr fontId="18"/>
  </si>
  <si>
    <t>0.01 hPa</t>
    <phoneticPr fontId="18"/>
  </si>
  <si>
    <t>7.18、7.179</t>
    <phoneticPr fontId="18"/>
  </si>
  <si>
    <t>1,912℃、～2,000℃</t>
    <phoneticPr fontId="18"/>
  </si>
  <si>
    <t>In2O3</t>
  </si>
  <si>
    <t>Indium oxide</t>
    <phoneticPr fontId="18"/>
  </si>
  <si>
    <t>酸化インジウム（III）</t>
    <phoneticPr fontId="18"/>
  </si>
  <si>
    <t>1312-43-2</t>
    <phoneticPr fontId="18"/>
  </si>
  <si>
    <t>InO</t>
  </si>
  <si>
    <t>酸化インジウム（II）</t>
    <phoneticPr fontId="18"/>
  </si>
  <si>
    <t>12136-26-4</t>
    <phoneticPr fontId="18"/>
  </si>
  <si>
    <t>透明電極材料用原料</t>
    <phoneticPr fontId="18"/>
  </si>
  <si>
    <t>14～48（試験生物：コイ、試験期間：28 日間、試験濃度：200 μg/L）、&lt;20～91（試験生物：コイ、試験期間：28 日間、試験濃度：20 μg/L）</t>
    <phoneticPr fontId="18"/>
  </si>
  <si>
    <t>胎仔数減少（マウス）、奇形（ラット、ウサギ）</t>
    <rPh sb="11" eb="13">
      <t>キケイ</t>
    </rPh>
    <phoneticPr fontId="18"/>
  </si>
  <si>
    <t>区分1（肺）</t>
  </si>
  <si>
    <t>4.0、3.46</t>
    <phoneticPr fontId="18"/>
  </si>
  <si>
    <t>600℃(昇華)</t>
  </si>
  <si>
    <t>583℃、586℃</t>
    <phoneticPr fontId="18"/>
  </si>
  <si>
    <t>InCl3</t>
  </si>
  <si>
    <t>Indium(III) chloride</t>
    <phoneticPr fontId="18"/>
  </si>
  <si>
    <t>塩化インジウム（III）</t>
    <phoneticPr fontId="18"/>
  </si>
  <si>
    <t>10025-82-8</t>
    <phoneticPr fontId="18"/>
  </si>
  <si>
    <t>LD50：&gt; 2,000 mg/kg、4,200 mg/kg（ラット）</t>
    <phoneticPr fontId="18"/>
  </si>
  <si>
    <t>4.70(気体、25℃)</t>
    <phoneticPr fontId="18"/>
  </si>
  <si>
    <t>7.31、7.3</t>
    <phoneticPr fontId="18"/>
  </si>
  <si>
    <t>2,027℃、2,000℃、2,080℃</t>
  </si>
  <si>
    <t>156.60℃、155℃、156.6℃</t>
    <phoneticPr fontId="18"/>
  </si>
  <si>
    <t>In</t>
  </si>
  <si>
    <t>Indium</t>
    <phoneticPr fontId="18"/>
  </si>
  <si>
    <t>インジウム</t>
    <phoneticPr fontId="18"/>
  </si>
  <si>
    <t>7440-74-6</t>
    <phoneticPr fontId="18"/>
  </si>
  <si>
    <t>0.060(1984)</t>
    <phoneticPr fontId="18"/>
  </si>
  <si>
    <t>0.0015(2006)</t>
    <phoneticPr fontId="18"/>
  </si>
  <si>
    <t>0.00035(2006)</t>
    <phoneticPr fontId="18"/>
  </si>
  <si>
    <t>&lt;0.0015（山口県 2006）</t>
    <phoneticPr fontId="18"/>
  </si>
  <si>
    <t>&lt;0.0015（宮城県、和歌山県、2006）</t>
    <phoneticPr fontId="18"/>
  </si>
  <si>
    <t>0.06（群馬県、富山県、1984）</t>
    <phoneticPr fontId="18"/>
  </si>
  <si>
    <t>N.D.（渡良瀬川・利根川・江戸川流域、2001～2002）</t>
    <phoneticPr fontId="18"/>
  </si>
  <si>
    <t>0.00035（全国 2006）</t>
    <phoneticPr fontId="18"/>
  </si>
  <si>
    <t>液晶透明電極、ボンディング材、化合物半導体、蛍光体、低融点合金、電池材料</t>
    <phoneticPr fontId="18"/>
  </si>
  <si>
    <t>0.00013（ラット、マウス）</t>
    <phoneticPr fontId="18"/>
  </si>
  <si>
    <t>indium and its compounds</t>
  </si>
  <si>
    <t>インジウム及びその化合物</t>
  </si>
  <si>
    <t>LC50：0.073 mg/L(4h)（ラット）（粉じん・ミスト）</t>
    <rPh sb="25" eb="26">
      <t>フン</t>
    </rPh>
    <phoneticPr fontId="18"/>
  </si>
  <si>
    <t>LD50：1,500 mg/kg（ラット）</t>
    <phoneticPr fontId="18"/>
  </si>
  <si>
    <t>LD50：300 mg/kg（ラット）</t>
    <phoneticPr fontId="18"/>
  </si>
  <si>
    <t>764g/L</t>
    <phoneticPr fontId="18"/>
  </si>
  <si>
    <t>2.71</t>
  </si>
  <si>
    <t>1.62E-010 mm Hg at 25℃</t>
    <phoneticPr fontId="18"/>
  </si>
  <si>
    <t>271 to 508</t>
    <phoneticPr fontId="18"/>
  </si>
  <si>
    <t>234℃</t>
    <phoneticPr fontId="18"/>
  </si>
  <si>
    <t>C18H41N7</t>
    <phoneticPr fontId="18"/>
  </si>
  <si>
    <t>1,1'-[iminodi(octamethylene)]diguanidine; iminoctadine</t>
  </si>
  <si>
    <t>1,1'-[イミノジ(オクタメチレン)]ジグアニジン（別名イミノクタジン）</t>
    <rPh sb="27" eb="29">
      <t>ベツメイ</t>
    </rPh>
    <phoneticPr fontId="18"/>
  </si>
  <si>
    <t>13516-27-3</t>
    <phoneticPr fontId="18"/>
  </si>
  <si>
    <t>0.025（ラット）</t>
    <phoneticPr fontId="18"/>
  </si>
  <si>
    <t>奇形（ラット）、なし（ウサギ）</t>
    <rPh sb="0" eb="2">
      <t>キケイ</t>
    </rPh>
    <phoneticPr fontId="18"/>
  </si>
  <si>
    <t>甲状腺障害（ラット、マウス）</t>
    <rPh sb="0" eb="3">
      <t>コウジョウセン</t>
    </rPh>
    <rPh sb="3" eb="5">
      <t>ショウガイ</t>
    </rPh>
    <phoneticPr fontId="18"/>
  </si>
  <si>
    <t>区分1（甲状腺、腎臓）、区分2（下垂体）</t>
  </si>
  <si>
    <t>LD50：1,832 mg/kg（ラット）</t>
    <phoneticPr fontId="18"/>
  </si>
  <si>
    <t>20 g/L（30℃）</t>
  </si>
  <si>
    <t>－0.66</t>
  </si>
  <si>
    <t>4.18</t>
  </si>
  <si>
    <t>347.18℃</t>
  </si>
  <si>
    <t>199～204℃</t>
  </si>
  <si>
    <t>C3H6N2S</t>
  </si>
  <si>
    <t>2-imidazolidinethione</t>
  </si>
  <si>
    <t>2-イミダゾリジンチオン</t>
    <phoneticPr fontId="18"/>
  </si>
  <si>
    <t>96-45-7</t>
    <phoneticPr fontId="18"/>
  </si>
  <si>
    <t>軽微（ラット、マウス、イヌ）</t>
    <rPh sb="0" eb="2">
      <t>ケイビ</t>
    </rPh>
    <phoneticPr fontId="18"/>
  </si>
  <si>
    <t>LC50： ＞5.98mg/L（ラット）（粉じん）</t>
    <rPh sb="21" eb="22">
      <t>フン</t>
    </rPh>
    <phoneticPr fontId="18"/>
  </si>
  <si>
    <t>6.63mg/L（20℃）</t>
    <phoneticPr fontId="18"/>
  </si>
  <si>
    <t>3.77（25℃）</t>
    <phoneticPr fontId="18"/>
  </si>
  <si>
    <t>1.32 (20℃)</t>
    <phoneticPr fontId="18"/>
  </si>
  <si>
    <t xml:space="preserve">256℃ </t>
  </si>
  <si>
    <t xml:space="preserve">100-107℃ </t>
    <phoneticPr fontId="18"/>
  </si>
  <si>
    <t>C17H16F3NO2</t>
    <phoneticPr fontId="18"/>
  </si>
  <si>
    <t>3'-isopropoxy-2-trifluoromethylbenzanilide; flutolanil</t>
  </si>
  <si>
    <t>3'-イソプロポキシ-2-トリフルオロメチルベンズアニリド（フルトラニル）</t>
    <phoneticPr fontId="18"/>
  </si>
  <si>
    <t>66332-96-5</t>
    <phoneticPr fontId="18"/>
  </si>
  <si>
    <t>肝肥大、貧血（ラット）</t>
    <rPh sb="0" eb="1">
      <t>カン</t>
    </rPh>
    <rPh sb="1" eb="3">
      <t>ヒダイ</t>
    </rPh>
    <rPh sb="4" eb="6">
      <t>ヒンケツ</t>
    </rPh>
    <phoneticPr fontId="18"/>
  </si>
  <si>
    <t>区分1 （血液系）、区分2 （肝臓、副腎）</t>
  </si>
  <si>
    <t>LC50：&gt; 4.4 mg/L(4h)（ラット）（粉じん）</t>
    <rPh sb="25" eb="26">
      <t>フン</t>
    </rPh>
    <phoneticPr fontId="18"/>
  </si>
  <si>
    <t>3.76 mg/L 20℃</t>
    <phoneticPr fontId="18"/>
  </si>
  <si>
    <t>3.12-4.14 (average 3.48)</t>
    <phoneticPr fontId="18"/>
  </si>
  <si>
    <t>307-417℃</t>
    <phoneticPr fontId="18"/>
  </si>
  <si>
    <t>122℃</t>
    <phoneticPr fontId="18"/>
  </si>
  <si>
    <t>C17H20N2O3</t>
    <phoneticPr fontId="18"/>
  </si>
  <si>
    <t>isopropyl 2-(4-methoxybiphenyl-3-yl)hydrazinoformate; bifenazate</t>
  </si>
  <si>
    <t>イソプロピル=2-(4-メトキシビフェニル-3-イル)ヒドラジノホルマート（別名ビフェナゼート）</t>
    <phoneticPr fontId="18"/>
  </si>
  <si>
    <t>149877-41-8</t>
    <phoneticPr fontId="18"/>
  </si>
  <si>
    <t>殺虫剤、農薬</t>
    <phoneticPr fontId="18"/>
  </si>
  <si>
    <t>流産、奇形（ウサギ）</t>
    <rPh sb="0" eb="2">
      <t>リュウザン</t>
    </rPh>
    <rPh sb="3" eb="5">
      <t>キケイ</t>
    </rPh>
    <phoneticPr fontId="18"/>
  </si>
  <si>
    <t>神経障害（ラット、イヌ）</t>
    <rPh sb="0" eb="2">
      <t>シンケイ</t>
    </rPh>
    <rPh sb="2" eb="4">
      <t>ショウガイ</t>
    </rPh>
    <phoneticPr fontId="18"/>
  </si>
  <si>
    <t>刺激、コリンエステラーゼ阻害</t>
    <rPh sb="0" eb="2">
      <t>シゲキ</t>
    </rPh>
    <rPh sb="12" eb="14">
      <t>ソガイ</t>
    </rPh>
    <phoneticPr fontId="18"/>
  </si>
  <si>
    <t>LC50：0.091-0.100 mg/L(4h)（ラット）（粉じん）</t>
    <rPh sb="31" eb="32">
      <t>フン</t>
    </rPh>
    <phoneticPr fontId="18"/>
  </si>
  <si>
    <t>LD50：72-154mg/kg（ラット）</t>
    <phoneticPr fontId="18"/>
  </si>
  <si>
    <t>LD50：2.4～19.4mg/ kg（ラット）</t>
    <phoneticPr fontId="18"/>
  </si>
  <si>
    <t>0.03g/100mL</t>
    <phoneticPr fontId="18"/>
  </si>
  <si>
    <t>1.191 (23℃)</t>
    <phoneticPr fontId="18"/>
  </si>
  <si>
    <t>309-390℃</t>
    <phoneticPr fontId="18"/>
  </si>
  <si>
    <t>49.2℃</t>
    <phoneticPr fontId="18"/>
  </si>
  <si>
    <t>C13H22NO3PS</t>
    <phoneticPr fontId="18"/>
  </si>
  <si>
    <t>O-ethyl-O-(3-methyl-4-methylthiophenyl) N-isopropylaminophosphonate; fenamiphos</t>
  </si>
  <si>
    <t>N-イソプロピルアミノホスホン酸O-エチル-O-(3-メチル-4-メチルチオフェニル)（別名フェナミホス）</t>
    <phoneticPr fontId="18"/>
  </si>
  <si>
    <t>22224-92-6</t>
    <phoneticPr fontId="18"/>
  </si>
  <si>
    <t>LC50：＞3.1mg/L(4h)（ラット）（粉じん）</t>
    <rPh sb="23" eb="24">
      <t>フン</t>
    </rPh>
    <phoneticPr fontId="18"/>
  </si>
  <si>
    <t>LD50：＞2,000 mg/kg（ウサギ）</t>
    <phoneticPr fontId="18"/>
  </si>
  <si>
    <t>6.78</t>
  </si>
  <si>
    <t>407-582℃</t>
    <phoneticPr fontId="18"/>
  </si>
  <si>
    <t>107 ℃</t>
  </si>
  <si>
    <t>C19H20Br4O4</t>
  </si>
  <si>
    <t>2,2'-{isopropylidenebis[(2,6-dibromo-4,1-phenylene)oxy]}diethanol</t>
  </si>
  <si>
    <t>2,2'-{イソプロピリデンビス[(2,6-ジブロモ-4,1-フェニレン)オキシ]}ジエタノール</t>
    <phoneticPr fontId="18"/>
  </si>
  <si>
    <t>5巻、USPEA</t>
    <rPh sb="1" eb="2">
      <t>カン</t>
    </rPh>
    <phoneticPr fontId="18"/>
  </si>
  <si>
    <t>4162-45-2</t>
    <phoneticPr fontId="18"/>
  </si>
  <si>
    <t>2.7(1998)</t>
    <phoneticPr fontId="18"/>
  </si>
  <si>
    <t>0.0019(2002～2003)</t>
    <phoneticPr fontId="18"/>
  </si>
  <si>
    <t>19(2002～2003)</t>
    <phoneticPr fontId="18"/>
  </si>
  <si>
    <t>0.15(2001～2002)</t>
    <phoneticPr fontId="18"/>
  </si>
  <si>
    <t>0.024(1998)</t>
    <phoneticPr fontId="18"/>
  </si>
  <si>
    <t>0.001(2003)</t>
    <phoneticPr fontId="18"/>
  </si>
  <si>
    <t>0.066（全国2002～2003）</t>
    <phoneticPr fontId="18"/>
  </si>
  <si>
    <t>0.2（全国2002～2003）</t>
    <phoneticPr fontId="18"/>
  </si>
  <si>
    <t>0.06（全国2002～2003）</t>
    <phoneticPr fontId="18"/>
  </si>
  <si>
    <t>19（全国2002～2003）</t>
    <phoneticPr fontId="18"/>
  </si>
  <si>
    <t>2.7（全国1998）</t>
    <phoneticPr fontId="18"/>
  </si>
  <si>
    <t>0.1（全国2002～2003）</t>
    <phoneticPr fontId="18"/>
  </si>
  <si>
    <t>&lt;0.001（神奈川2002）</t>
    <phoneticPr fontId="18"/>
  </si>
  <si>
    <t>0.0019（全国2002-2003）</t>
    <phoneticPr fontId="18"/>
  </si>
  <si>
    <t>0.001（全国2003）</t>
    <phoneticPr fontId="18"/>
  </si>
  <si>
    <t>ポリカーボネート樹脂・エポキシ樹脂原料、フェノール樹脂、可塑性ポリエステル、酸化防止剤、塩化ビニル安定剤、エンプラ原料</t>
    <rPh sb="57" eb="59">
      <t>ゲンリョウ</t>
    </rPh>
    <phoneticPr fontId="18"/>
  </si>
  <si>
    <t>5.1～13.3 (試験期間：6 週間、試験濃度：0.15mg/L)、&lt;20～67.7 (試験期間：6 週間、試験濃度：0.015mg/L)</t>
    <phoneticPr fontId="18"/>
  </si>
  <si>
    <t>BOD 0％、HPLC 1％（試験期間：2 週間、被験物質濃度：100mg/L、活性汚泥濃度：30mg/L）</t>
    <phoneticPr fontId="18"/>
  </si>
  <si>
    <t>OH ラジカルとの反応で半減期：6.6～66 時間</t>
    <phoneticPr fontId="18"/>
  </si>
  <si>
    <t>良好でない　分解率87～95％（OECD テストガイドライン302A(修正SCAS 法)、試験期間：30日間、被験物質濃度：20mg/L）</t>
    <rPh sb="0" eb="2">
      <t>リョウコウ</t>
    </rPh>
    <rPh sb="6" eb="8">
      <t>ブンカイ</t>
    </rPh>
    <rPh sb="8" eb="9">
      <t>リツ</t>
    </rPh>
    <phoneticPr fontId="18"/>
  </si>
  <si>
    <t>胎仔減少、精子異常（ラット）</t>
    <rPh sb="2" eb="4">
      <t>ゲンショウ</t>
    </rPh>
    <rPh sb="5" eb="7">
      <t>セイシ</t>
    </rPh>
    <rPh sb="7" eb="9">
      <t>イジョウ</t>
    </rPh>
    <phoneticPr fontId="18"/>
  </si>
  <si>
    <t>粘膜刺激、嘔吐</t>
    <rPh sb="5" eb="7">
      <t>オウト</t>
    </rPh>
    <phoneticPr fontId="18"/>
  </si>
  <si>
    <t>区分2 (消化管、呼吸器)</t>
  </si>
  <si>
    <t>区分1 (呼吸器)、区分3 (麻酔作用)</t>
  </si>
  <si>
    <t>120mg/L(25℃)</t>
  </si>
  <si>
    <t>3.32</t>
  </si>
  <si>
    <t>9.33</t>
  </si>
  <si>
    <t>1.195(25/25℃)</t>
  </si>
  <si>
    <t>220℃(4mmHg)、222℃(3mmHg)</t>
  </si>
  <si>
    <t>153℃、150～155℃</t>
    <phoneticPr fontId="18"/>
  </si>
  <si>
    <t>C15H16O2</t>
  </si>
  <si>
    <t>4,4'-isopropylidenediphenol; bisphenol A</t>
  </si>
  <si>
    <t>ビスフェノールＡ（4,4'-イソプロピリデンジフェノール）</t>
    <phoneticPr fontId="18"/>
  </si>
  <si>
    <t>80-05-7</t>
    <phoneticPr fontId="18"/>
  </si>
  <si>
    <t>0.23(1995)</t>
    <phoneticPr fontId="18"/>
  </si>
  <si>
    <t>&lt; 0.5（三重2001）</t>
    <rPh sb="6" eb="8">
      <t>ミエ</t>
    </rPh>
    <phoneticPr fontId="18"/>
  </si>
  <si>
    <t>0.23（東京･埼玉･群馬1995）</t>
    <phoneticPr fontId="18"/>
  </si>
  <si>
    <t>合成・天然ゴム、ポリイソプレンの3 原料、ブチルゴムの原料</t>
    <phoneticPr fontId="18"/>
  </si>
  <si>
    <t>5.0～14 (6 週間・50 μg/L)、&lt;5.6～20 (6 週間・5 μg/L)</t>
    <phoneticPr fontId="18"/>
  </si>
  <si>
    <t>2 %(試験期間：4 週間、被験物質：2.0 mg/L、活性汚泥：2 mg/L) 7)、2 %(試験期間：4週間、被験物質：10.0 mg/L、活性汚泥：2 mg/L)</t>
    <phoneticPr fontId="18"/>
  </si>
  <si>
    <t>OH ラジカルとの反応では半減期は1.9～3.8 時間、オゾンとの反応では半減期は19.2 時間、大気中の硝酸ラジカル濃度をそれぞれ100 ppt、10 pptとした時の半減期はそれぞれ216 分、22 分</t>
    <phoneticPr fontId="18"/>
  </si>
  <si>
    <t>軽微（マウス）</t>
    <rPh sb="0" eb="2">
      <t>ケイビ</t>
    </rPh>
    <phoneticPr fontId="18"/>
  </si>
  <si>
    <t>神経・生殖器障害（マウス）、粘膜変性（ヒト）</t>
    <rPh sb="0" eb="2">
      <t>シンケイ</t>
    </rPh>
    <rPh sb="3" eb="6">
      <t>セイショクキ</t>
    </rPh>
    <rPh sb="6" eb="8">
      <t>ショウガイ</t>
    </rPh>
    <rPh sb="14" eb="16">
      <t>ネンマク</t>
    </rPh>
    <rPh sb="16" eb="18">
      <t>ヘンセイ</t>
    </rPh>
    <phoneticPr fontId="18"/>
  </si>
  <si>
    <t>粘膜刺激、神経障害</t>
    <phoneticPr fontId="18"/>
  </si>
  <si>
    <t>区分1（神経系、上気道）</t>
  </si>
  <si>
    <t>LC50：180 mg/m3(4h)（ラット）（蒸気）</t>
    <rPh sb="24" eb="26">
      <t>ジョウキ</t>
    </rPh>
    <phoneticPr fontId="18"/>
  </si>
  <si>
    <t>LD50：＞681 mg/kg（ラット）</t>
    <phoneticPr fontId="18"/>
  </si>
  <si>
    <t>LD50：2,043 mg/kg（ラット）</t>
    <phoneticPr fontId="18"/>
  </si>
  <si>
    <t>300 mg/L (20 ℃)</t>
  </si>
  <si>
    <t>2.79（25℃,気体）</t>
    <phoneticPr fontId="18"/>
  </si>
  <si>
    <t>493 mmHg(20 ℃)、700 mmHg(30 ℃)、550 mm Hg 25℃</t>
    <phoneticPr fontId="18"/>
  </si>
  <si>
    <t>0.681（20℃）</t>
    <phoneticPr fontId="18"/>
  </si>
  <si>
    <t>34.067℃</t>
  </si>
  <si>
    <t>-145.95℃</t>
    <phoneticPr fontId="18"/>
  </si>
  <si>
    <t>C5H8</t>
  </si>
  <si>
    <t>isoprene</t>
  </si>
  <si>
    <t>イソプレン</t>
  </si>
  <si>
    <t>78-79-5</t>
    <phoneticPr fontId="18"/>
  </si>
  <si>
    <t>粘膜変性（ラット、マウス）</t>
    <rPh sb="0" eb="2">
      <t>ネンマク</t>
    </rPh>
    <rPh sb="2" eb="4">
      <t>ヘンセイ</t>
    </rPh>
    <phoneticPr fontId="18"/>
  </si>
  <si>
    <t>LC50：21,213 ppm(4h)（ラット）（蒸気）</t>
    <rPh sb="25" eb="27">
      <t>ジョウキ</t>
    </rPh>
    <phoneticPr fontId="18"/>
  </si>
  <si>
    <t>LD50：5,635 mg/kg（ウサギ）</t>
    <phoneticPr fontId="18"/>
  </si>
  <si>
    <t>LD50：960、3,700 mg/kg（ラット）</t>
    <phoneticPr fontId="18"/>
  </si>
  <si>
    <t>0.74</t>
  </si>
  <si>
    <t>2.95（25℃）</t>
    <phoneticPr fontId="18"/>
  </si>
  <si>
    <t>64.5℃</t>
  </si>
  <si>
    <t>－65.9℃</t>
  </si>
  <si>
    <t>isobutyraldehyde</t>
  </si>
  <si>
    <t>イソブチルアルデヒド</t>
    <phoneticPr fontId="18"/>
  </si>
  <si>
    <t>78-84-2</t>
    <phoneticPr fontId="18"/>
  </si>
  <si>
    <t>0.002(2014)</t>
    <phoneticPr fontId="18"/>
  </si>
  <si>
    <t>&lt;0.002（全国 2014）</t>
    <phoneticPr fontId="18"/>
  </si>
  <si>
    <t>ポリウレタンの原料、接着剤の架橋剤、表面処理剤</t>
    <phoneticPr fontId="18"/>
  </si>
  <si>
    <t>BOD 0%、GC 100%（試験期間：4 週間、披験物質濃度：100 mg/L、活性汚泥濃度：30 mg/L）</t>
    <phoneticPr fontId="18"/>
  </si>
  <si>
    <t>OH ラジカルとの反応で半減期7.3 時間～73時間</t>
    <phoneticPr fontId="18"/>
  </si>
  <si>
    <t>0.0048（ラット）</t>
    <phoneticPr fontId="18"/>
  </si>
  <si>
    <t>粘膜炎症</t>
    <rPh sb="0" eb="2">
      <t>ネンマク</t>
    </rPh>
    <rPh sb="2" eb="4">
      <t>エンショウ</t>
    </rPh>
    <phoneticPr fontId="18"/>
  </si>
  <si>
    <t>粘膜刺激、化学熱傷</t>
    <rPh sb="0" eb="2">
      <t>ネンマク</t>
    </rPh>
    <rPh sb="2" eb="4">
      <t>シゲキ</t>
    </rPh>
    <rPh sb="5" eb="7">
      <t>カガク</t>
    </rPh>
    <rPh sb="7" eb="9">
      <t>ネッショウ</t>
    </rPh>
    <phoneticPr fontId="18"/>
  </si>
  <si>
    <t>LC50：0.04 mg/L/4h（ラット）（ミスト）</t>
    <phoneticPr fontId="18"/>
  </si>
  <si>
    <t>LD50： &gt;7000 mg/kg（ラット）</t>
    <phoneticPr fontId="18"/>
  </si>
  <si>
    <t>LD50：4,825 mg/kg（ラット）</t>
    <phoneticPr fontId="18"/>
  </si>
  <si>
    <t>約15mg/L(23℃、急速に加水分解)</t>
    <phoneticPr fontId="18"/>
  </si>
  <si>
    <t>水中での半減期は約1 時間</t>
    <phoneticPr fontId="18"/>
  </si>
  <si>
    <t>2.41-4.75 (average 3.84)</t>
    <phoneticPr fontId="18"/>
  </si>
  <si>
    <t>1.062(20℃)、1.058(20℃)</t>
    <phoneticPr fontId="18"/>
  </si>
  <si>
    <t>約310(分解)</t>
  </si>
  <si>
    <t xml:space="preserve"> -60℃</t>
    <phoneticPr fontId="18"/>
  </si>
  <si>
    <t>C12H18N2O2</t>
  </si>
  <si>
    <t>3-isocyanatomethyl-3,5,5-trimethylcyclohexyl isocyanate</t>
  </si>
  <si>
    <t>3-イソシアナトメチル-3,5,5-トリメチルシクロヘキシル=イソシアネート</t>
    <phoneticPr fontId="18"/>
  </si>
  <si>
    <t>14巻、USEPA</t>
    <rPh sb="2" eb="3">
      <t>カン</t>
    </rPh>
    <phoneticPr fontId="18"/>
  </si>
  <si>
    <t>4098-71-9</t>
    <phoneticPr fontId="18"/>
  </si>
  <si>
    <t>建材、化学プラント設備用のシール材、摩擦材等の工業製品等</t>
    <phoneticPr fontId="18"/>
  </si>
  <si>
    <t>不明</t>
    <phoneticPr fontId="18"/>
  </si>
  <si>
    <t>不明</t>
  </si>
  <si>
    <t>asbestos</t>
  </si>
  <si>
    <t>石綿</t>
    <phoneticPr fontId="18"/>
  </si>
  <si>
    <t>1332-21-4</t>
    <phoneticPr fontId="18"/>
  </si>
  <si>
    <t>0.013（2003）</t>
    <phoneticPr fontId="18"/>
  </si>
  <si>
    <t>0.088（全国1999）</t>
    <phoneticPr fontId="18"/>
  </si>
  <si>
    <t>0.046（全国1999）</t>
    <phoneticPr fontId="18"/>
  </si>
  <si>
    <t>&lt; 0.013（全国 2003）</t>
    <phoneticPr fontId="18"/>
  </si>
  <si>
    <t>アンスラキノン原料、カーボンブラック原料</t>
    <phoneticPr fontId="18"/>
  </si>
  <si>
    <t>91213)～575,000（幾何平均値より集計：30,000）</t>
    <phoneticPr fontId="18"/>
  </si>
  <si>
    <t>1,660～2,820 (試験生物：コイ、試験期間：8 週間、試験濃度：15 μg/L)、903～2,710 (試験生物：コイ、試験期間：8 週間、試験濃度：1.5 μg/L)</t>
    <phoneticPr fontId="18"/>
  </si>
  <si>
    <t>BOD 1.9％、UV-VIS 3.6%、GC 0.5％（試験期間：2 週間、被験物質濃度：100mg/L、活性汚泥濃度：30 mg/L）</t>
    <phoneticPr fontId="18"/>
  </si>
  <si>
    <t>OH ラジカルとの反応で半減期：0.58～5.8 時間間(反応速度定数：110×10-12 cm3/(分子･sec、25℃、測定値）、半減期：1.6～16 時(反応速度定数：40×10-12 cm3/(分子･sec、測定値）</t>
    <phoneticPr fontId="18"/>
  </si>
  <si>
    <t>32 日間で統計的に有意な影響なし</t>
    <phoneticPr fontId="18"/>
  </si>
  <si>
    <t>光感作性皮膚炎（ヒト）</t>
    <rPh sb="0" eb="1">
      <t>ヒカリ</t>
    </rPh>
    <rPh sb="1" eb="2">
      <t>カン</t>
    </rPh>
    <rPh sb="2" eb="3">
      <t>サ</t>
    </rPh>
    <rPh sb="3" eb="4">
      <t>セイ</t>
    </rPh>
    <rPh sb="4" eb="6">
      <t>ヒフ</t>
    </rPh>
    <rPh sb="6" eb="7">
      <t>エン</t>
    </rPh>
    <phoneticPr fontId="18"/>
  </si>
  <si>
    <t>LD50：&gt;1,320 mg/kg（ラット）</t>
    <phoneticPr fontId="18"/>
  </si>
  <si>
    <t>LD50：4,900 mg/kg（マウス）</t>
    <phoneticPr fontId="18"/>
  </si>
  <si>
    <t>0.0431 mg/1000g (24.6℃)、0.6 mg/L (25℃、海水)</t>
    <phoneticPr fontId="18"/>
  </si>
  <si>
    <t>4.45±0.05、4.56、4.45</t>
    <phoneticPr fontId="18"/>
  </si>
  <si>
    <t>7.29(気体、25℃)</t>
    <phoneticPr fontId="18"/>
  </si>
  <si>
    <t>1.28(25℃)</t>
    <phoneticPr fontId="18"/>
  </si>
  <si>
    <t>339.9℃(760 mmHg)、342℃(760 mmHg)、340℃</t>
  </si>
  <si>
    <t>215.76℃、218℃、215℃、216.2～216.4℃</t>
    <phoneticPr fontId="18"/>
  </si>
  <si>
    <t>C14H10</t>
  </si>
  <si>
    <t>anthracene</t>
  </si>
  <si>
    <t>アントラセン</t>
    <phoneticPr fontId="18"/>
  </si>
  <si>
    <t>120-12-7</t>
    <phoneticPr fontId="18"/>
  </si>
  <si>
    <t>媒染剤，触媒，医薬・顔料・化粧品原料</t>
    <phoneticPr fontId="18"/>
  </si>
  <si>
    <t>肺・心障害（ヒト）</t>
    <rPh sb="0" eb="1">
      <t>ハイ</t>
    </rPh>
    <rPh sb="2" eb="3">
      <t>シン</t>
    </rPh>
    <rPh sb="3" eb="5">
      <t>ショウガイ</t>
    </rPh>
    <phoneticPr fontId="18"/>
  </si>
  <si>
    <t>区分1（肺、心血管系）、区分2 （肝臓）</t>
    <rPh sb="17" eb="19">
      <t>カンゾウ</t>
    </rPh>
    <phoneticPr fontId="18"/>
  </si>
  <si>
    <t>区分1（呼吸器系）</t>
    <phoneticPr fontId="18"/>
  </si>
  <si>
    <t>LD50：115 mg/kg（ラット）</t>
    <phoneticPr fontId="18"/>
  </si>
  <si>
    <t xml:space="preserve">-8.320 </t>
    <phoneticPr fontId="18"/>
  </si>
  <si>
    <t>1.26E-13 mmHg (25℃)</t>
    <phoneticPr fontId="18"/>
  </si>
  <si>
    <t>2.607(常温)</t>
    <phoneticPr fontId="18"/>
  </si>
  <si>
    <t>&gt;235℃(分解して着色)</t>
    <phoneticPr fontId="18"/>
  </si>
  <si>
    <t>C8H4K2O12Sb2</t>
  </si>
  <si>
    <t>酒石酸アンチモンカリウム(Ⅲ)</t>
    <phoneticPr fontId="18"/>
  </si>
  <si>
    <t>15巻、NITE、TOXNET、純正化学</t>
    <rPh sb="2" eb="3">
      <t>カン</t>
    </rPh>
    <rPh sb="16" eb="18">
      <t>ジュンセイ</t>
    </rPh>
    <rPh sb="18" eb="20">
      <t>カガク</t>
    </rPh>
    <phoneticPr fontId="18"/>
  </si>
  <si>
    <t>11071-15-1</t>
    <phoneticPr fontId="18"/>
  </si>
  <si>
    <t>区分1（肺、心血管系）</t>
  </si>
  <si>
    <t>H6KO6Sb</t>
  </si>
  <si>
    <t>ヘキサヒドロキソアンチモン酸カリウム(Ｖ)</t>
    <phoneticPr fontId="18"/>
  </si>
  <si>
    <t>12208-13-8</t>
    <phoneticPr fontId="18"/>
  </si>
  <si>
    <t>C8H4Na2O12Sb2</t>
  </si>
  <si>
    <t>酒石酸アンチモンナトリウム(Ⅲ)</t>
    <phoneticPr fontId="18"/>
  </si>
  <si>
    <t>34521-09-0</t>
    <phoneticPr fontId="18"/>
  </si>
  <si>
    <t>難燃助剤　顔料　塗料　化学合成原料　酸化剤</t>
    <phoneticPr fontId="18"/>
  </si>
  <si>
    <t>3.78、4.29 (21.7℃)</t>
    <phoneticPr fontId="18"/>
  </si>
  <si>
    <t>380℃ (分解)</t>
  </si>
  <si>
    <t>Sb2O5</t>
  </si>
  <si>
    <t>Diantimony pentoxide</t>
  </si>
  <si>
    <t>五酸化二アンチモン(Ｖ)</t>
    <phoneticPr fontId="18"/>
  </si>
  <si>
    <t>1314-60-9</t>
    <phoneticPr fontId="18"/>
  </si>
  <si>
    <t>区分1（骨 肺 心血管系 ）</t>
  </si>
  <si>
    <t>区分3（気道刺激性 ）</t>
  </si>
  <si>
    <t>LD50：804 mg/kg（マウス）</t>
    <phoneticPr fontId="18"/>
  </si>
  <si>
    <t>198mmHg (292℃, MP)</t>
    <phoneticPr fontId="18"/>
  </si>
  <si>
    <t>4.38、4.379</t>
    <phoneticPr fontId="18"/>
  </si>
  <si>
    <t>4.379 (20.9℃)</t>
    <phoneticPr fontId="18"/>
  </si>
  <si>
    <t>376℃ (760 mmHg)、376℃、319℃</t>
  </si>
  <si>
    <t>287℃、292℃</t>
    <phoneticPr fontId="18"/>
  </si>
  <si>
    <t>SbF3</t>
  </si>
  <si>
    <t>三フッ化アンチモン(Ⅲ)</t>
    <phoneticPr fontId="18"/>
  </si>
  <si>
    <t>7783-56-4</t>
    <phoneticPr fontId="18"/>
  </si>
  <si>
    <t>触媒、顔料原料，触媒，試薬</t>
    <phoneticPr fontId="18"/>
  </si>
  <si>
    <t>粘膜障害（ラット）、血液障害（モルモット）</t>
    <rPh sb="0" eb="2">
      <t>ネンマク</t>
    </rPh>
    <rPh sb="2" eb="4">
      <t>ショウガイ</t>
    </rPh>
    <rPh sb="10" eb="12">
      <t>ケツエキ</t>
    </rPh>
    <rPh sb="12" eb="14">
      <t>ショウガイ</t>
    </rPh>
    <phoneticPr fontId="18"/>
  </si>
  <si>
    <t>区分1 （血液系）</t>
  </si>
  <si>
    <t>区分2 （呼吸器）</t>
    <phoneticPr fontId="18"/>
  </si>
  <si>
    <t>LD50：525 mg/kg（ラット）</t>
    <phoneticPr fontId="18"/>
  </si>
  <si>
    <t>大量の白色沈殿物を生成</t>
  </si>
  <si>
    <t>1.66 (推定値)</t>
    <phoneticPr fontId="18"/>
  </si>
  <si>
    <t>133Pa (49℃)</t>
    <phoneticPr fontId="18"/>
  </si>
  <si>
    <t>3.14、3.15(22.5℃)</t>
    <phoneticPr fontId="18"/>
  </si>
  <si>
    <t>220.3℃(760 mmHg)、220.3℃、223.5℃</t>
  </si>
  <si>
    <t>73.4℃、73℃、72～78℃</t>
    <phoneticPr fontId="18"/>
  </si>
  <si>
    <t>SbCl3</t>
  </si>
  <si>
    <t>三塩化アンチモン(Ⅲ)</t>
    <phoneticPr fontId="18"/>
  </si>
  <si>
    <t>10025-91-9</t>
    <phoneticPr fontId="18"/>
  </si>
  <si>
    <t>半導体製造用ガス</t>
    <phoneticPr fontId="18"/>
  </si>
  <si>
    <t>区分1(呼吸器系、腎臓、血液)</t>
  </si>
  <si>
    <t>LCLo：500 mg/m3 (20 min)（ウサギ）</t>
    <phoneticPr fontId="18"/>
  </si>
  <si>
    <t>蒸気密度：4.344 (空気=1) (15℃)</t>
    <phoneticPr fontId="18"/>
  </si>
  <si>
    <t>-17℃ (760 mmHg)、-18.4℃、-17℃</t>
  </si>
  <si>
    <t>-88℃</t>
    <phoneticPr fontId="18"/>
  </si>
  <si>
    <t>H3Sb</t>
  </si>
  <si>
    <t>アンチモン化水素（水素化アンチモン(-Ⅲ)）</t>
    <phoneticPr fontId="18"/>
  </si>
  <si>
    <t>7803-52-3</t>
  </si>
  <si>
    <t>フッ素化触媒</t>
    <phoneticPr fontId="18"/>
  </si>
  <si>
    <t>骨障害(ヒト）</t>
    <rPh sb="0" eb="1">
      <t>コツ</t>
    </rPh>
    <rPh sb="1" eb="3">
      <t>ショウガイ</t>
    </rPh>
    <phoneticPr fontId="18"/>
  </si>
  <si>
    <t>嘔吐・下痢、血圧低下、肝・腎障害（ヒト）</t>
    <rPh sb="0" eb="2">
      <t>オウト</t>
    </rPh>
    <rPh sb="3" eb="5">
      <t>ゲリ</t>
    </rPh>
    <rPh sb="6" eb="8">
      <t>ケツアツ</t>
    </rPh>
    <rPh sb="8" eb="10">
      <t>テイカ</t>
    </rPh>
    <rPh sb="11" eb="12">
      <t>カン</t>
    </rPh>
    <rPh sb="13" eb="14">
      <t>ジン</t>
    </rPh>
    <rPh sb="14" eb="16">
      <t>ショウガイ</t>
    </rPh>
    <phoneticPr fontId="18"/>
  </si>
  <si>
    <t>区分1 （呼吸器、心血管系、肝臓、腎臓）</t>
  </si>
  <si>
    <t>LC50：152、270 mg/m3（マウス）（蒸気）</t>
    <rPh sb="24" eb="26">
      <t>ジョウキ</t>
    </rPh>
    <phoneticPr fontId="18"/>
  </si>
  <si>
    <t>1.33 kPa (25℃)</t>
    <phoneticPr fontId="18"/>
  </si>
  <si>
    <t>3.10</t>
    <phoneticPr fontId="18"/>
  </si>
  <si>
    <t>141℃ (760 mmHg)、141℃</t>
  </si>
  <si>
    <t>8.3℃、8.3℃</t>
    <phoneticPr fontId="18"/>
  </si>
  <si>
    <t>SbF5</t>
  </si>
  <si>
    <t>五フッ化アンチモン(Ⅴ)</t>
    <phoneticPr fontId="18"/>
  </si>
  <si>
    <t>7783-70-2</t>
    <phoneticPr fontId="18"/>
  </si>
  <si>
    <t>LC50：41.7ppm/4H（ラット）（蒸気）</t>
    <rPh sb="21" eb="23">
      <t>ジョウキ</t>
    </rPh>
    <phoneticPr fontId="18"/>
  </si>
  <si>
    <t>LD50：1,115 mg/kg（ラット）</t>
    <phoneticPr fontId="18"/>
  </si>
  <si>
    <t>少量の水により一水和物、四水和物を生成し、多量の水により加水分解して五酸化二アンチモンを生成する</t>
    <phoneticPr fontId="18"/>
  </si>
  <si>
    <t>1 mmHg(22.7℃)</t>
    <phoneticPr fontId="18"/>
  </si>
  <si>
    <t>2.34</t>
    <phoneticPr fontId="18"/>
  </si>
  <si>
    <t>140℃(760 mmHg) (分解)</t>
  </si>
  <si>
    <t>4℃、3.5℃、3.2℃</t>
    <phoneticPr fontId="18"/>
  </si>
  <si>
    <t>SbCl5</t>
  </si>
  <si>
    <t>五塩化アンチモン(Ｖ)</t>
    <phoneticPr fontId="18"/>
  </si>
  <si>
    <t>15巻、厚労省</t>
    <rPh sb="2" eb="3">
      <t>カン</t>
    </rPh>
    <rPh sb="4" eb="7">
      <t>コウロウショウ</t>
    </rPh>
    <phoneticPr fontId="18"/>
  </si>
  <si>
    <t>7647-18-9</t>
    <phoneticPr fontId="18"/>
  </si>
  <si>
    <t>活版印刷用の活字、バッテリー電極、半導体、、潤滑剤、ケーブル被覆材料、陶器、ガラス製造など</t>
    <phoneticPr fontId="18"/>
  </si>
  <si>
    <t>肺障害（ヒト）、粘膜変性（ラット）</t>
    <rPh sb="0" eb="1">
      <t>ハイ</t>
    </rPh>
    <rPh sb="1" eb="3">
      <t>ショウガイ</t>
    </rPh>
    <rPh sb="8" eb="10">
      <t>ネンマク</t>
    </rPh>
    <rPh sb="10" eb="12">
      <t>ヘンセイ</t>
    </rPh>
    <phoneticPr fontId="18"/>
  </si>
  <si>
    <t>18.2±1.1 mg/L (pH=4.6)</t>
    <phoneticPr fontId="18"/>
  </si>
  <si>
    <t>6.68、6.697、7.05 (21.8℃)</t>
    <phoneticPr fontId="18"/>
  </si>
  <si>
    <t>1,587℃(760mmHg)、1,587℃、1,635℃、1,440℃、&gt;600℃(758mmHg)</t>
  </si>
  <si>
    <t>630.628℃、630℃、630.7℃、&gt;600℃(1.01×105 Pa)</t>
    <phoneticPr fontId="18"/>
  </si>
  <si>
    <t>Sb</t>
  </si>
  <si>
    <t>antimony and its compounds</t>
  </si>
  <si>
    <t>アンチモン</t>
    <phoneticPr fontId="18"/>
  </si>
  <si>
    <t>7440-36-0</t>
    <phoneticPr fontId="18"/>
  </si>
  <si>
    <t>LD50：&gt;34,600 mg/kg（ラット）、ヒトの死亡例あり</t>
    <rPh sb="27" eb="29">
      <t>シボウ</t>
    </rPh>
    <rPh sb="29" eb="30">
      <t>レイ</t>
    </rPh>
    <phoneticPr fontId="18"/>
  </si>
  <si>
    <t>19.7 mg/L (20℃、pH=5)、25.6 mg/L (20℃、pH=7)、28.7 mg/L (20℃、pH=9)、0.12 mg/L (17.8℃、pH=7.8～8.08)、2.76 mg/L (22.2℃、pH=約8.1)、約2.9 mg/L (22℃、pH=約8)、約2.7 mg/L (22℃、pH=約7)、約2.6 mg/L(22℃、pH=約6)</t>
    <phoneticPr fontId="18"/>
  </si>
  <si>
    <t>5.67、5.9 (24℃)</t>
    <phoneticPr fontId="18"/>
  </si>
  <si>
    <t>1,425℃、1,550℃ (昇華)</t>
  </si>
  <si>
    <t>655℃、656℃、&gt;400℃ (約1atm)</t>
    <phoneticPr fontId="18"/>
  </si>
  <si>
    <t>Sb2O3</t>
  </si>
  <si>
    <t>三酸化二アンチモン(Ⅲ)</t>
    <phoneticPr fontId="18"/>
  </si>
  <si>
    <t>1309-64-4</t>
    <phoneticPr fontId="18"/>
  </si>
  <si>
    <t>247±76 mg/L (20℃、pH=6)</t>
  </si>
  <si>
    <t>4.98</t>
  </si>
  <si>
    <t>4.75 (23.5℃)</t>
    <phoneticPr fontId="18"/>
  </si>
  <si>
    <t>&gt;600℃(750 mmHg)</t>
  </si>
  <si>
    <t>&gt;600℃(1×105 Pa)</t>
    <phoneticPr fontId="18"/>
  </si>
  <si>
    <t>NaSbO3</t>
  </si>
  <si>
    <t>アンチモン酸ナトリウム(Ｖ)（メタアンチモン酸ナトリウム）</t>
    <rPh sb="22" eb="23">
      <t>サン</t>
    </rPh>
    <phoneticPr fontId="18"/>
  </si>
  <si>
    <t>15432-85-6</t>
    <phoneticPr fontId="18"/>
  </si>
  <si>
    <t>難燃助剤，ガラス清澄剤</t>
    <phoneticPr fontId="18"/>
  </si>
  <si>
    <t>0.84（試験生物：コイ、試験期間：4 週間、試験濃度：200 μg/L）、&lt; 5.6（試験生物：コイ、試験期間：4 週間、試験濃度：20μg/L）</t>
    <phoneticPr fontId="18"/>
  </si>
  <si>
    <t>区分3（気道刺激性）</t>
    <phoneticPr fontId="18"/>
  </si>
  <si>
    <t>&gt; 2000 mg/kg（ラット）</t>
    <phoneticPr fontId="18"/>
  </si>
  <si>
    <t>300 mg/1,000g、594±26 mg/L (pH=約6.6)</t>
    <phoneticPr fontId="18"/>
  </si>
  <si>
    <t>3.27 (21.4℃)</t>
  </si>
  <si>
    <t>&gt;600℃</t>
  </si>
  <si>
    <t>&gt;600℃</t>
    <phoneticPr fontId="18"/>
  </si>
  <si>
    <t>H6NaO6Sb</t>
  </si>
  <si>
    <t>Sodium Antimony Hydroxide</t>
    <phoneticPr fontId="18"/>
  </si>
  <si>
    <t>ヘキサヒドロキソアンチモン酸ナトリウム(Ｖ)</t>
    <phoneticPr fontId="18"/>
  </si>
  <si>
    <t>15巻、富士フィルム、teck</t>
    <rPh sb="2" eb="3">
      <t>カン</t>
    </rPh>
    <rPh sb="4" eb="6">
      <t>フジ</t>
    </rPh>
    <phoneticPr fontId="18"/>
  </si>
  <si>
    <t>33908-66-6</t>
    <phoneticPr fontId="18"/>
  </si>
  <si>
    <t>LC50： &gt; 5 mg/L/4h（ラット）</t>
    <phoneticPr fontId="18"/>
  </si>
  <si>
    <t>944 μg/L (pH=約6.1)、43.5±2.5 mg/L (pH=約5.2)</t>
    <phoneticPr fontId="18"/>
  </si>
  <si>
    <t>4.562、4.73(21.5℃)</t>
    <phoneticPr fontId="18"/>
  </si>
  <si>
    <t>～1,150℃、&gt;600℃、1,550℃</t>
  </si>
  <si>
    <t>550℃、550℃、655℃、506℃ (750～760 mmHg)</t>
    <phoneticPr fontId="18"/>
  </si>
  <si>
    <t>Sb2S3</t>
  </si>
  <si>
    <t>三硫化二アンチモン(Ⅲ)</t>
    <phoneticPr fontId="18"/>
  </si>
  <si>
    <t>1345-04-6</t>
    <phoneticPr fontId="18"/>
  </si>
  <si>
    <t>150(2012)</t>
    <phoneticPr fontId="18"/>
  </si>
  <si>
    <t>5(2013)</t>
    <phoneticPr fontId="18"/>
  </si>
  <si>
    <t>5.4(2012)</t>
    <phoneticPr fontId="18"/>
  </si>
  <si>
    <t>0.0057(2012)</t>
    <phoneticPr fontId="18"/>
  </si>
  <si>
    <t>0.08（名古屋市 2008）</t>
    <phoneticPr fontId="18"/>
  </si>
  <si>
    <t>0.28（名古屋市 2008）</t>
    <phoneticPr fontId="18"/>
  </si>
  <si>
    <t>0.8（全国 2012）</t>
    <phoneticPr fontId="18"/>
  </si>
  <si>
    <t>110（全国 2014）</t>
    <phoneticPr fontId="18"/>
  </si>
  <si>
    <t>7.4（全国）</t>
    <rPh sb="4" eb="6">
      <t>ゼンコク</t>
    </rPh>
    <phoneticPr fontId="18"/>
  </si>
  <si>
    <t>5（全国 2013）</t>
    <phoneticPr fontId="18"/>
  </si>
  <si>
    <t>5.4（全国 2012）</t>
    <phoneticPr fontId="18"/>
  </si>
  <si>
    <t>0.0057（全国 2012）</t>
    <phoneticPr fontId="18"/>
  </si>
  <si>
    <t>国内の2 大用途は染料の固着剤と導電性付与剤</t>
    <phoneticPr fontId="18"/>
  </si>
  <si>
    <t>アンチモン及びその化合物</t>
  </si>
  <si>
    <t>LD50：1,460 mg/kg（ラット）</t>
    <phoneticPr fontId="18"/>
  </si>
  <si>
    <t>1.71mg/L (25℃) (推定値)</t>
    <phoneticPr fontId="18"/>
  </si>
  <si>
    <t>3.98 (推定値)</t>
    <phoneticPr fontId="18"/>
  </si>
  <si>
    <t>4.03E-016mmHg(25℃) (推定値)</t>
    <phoneticPr fontId="18"/>
  </si>
  <si>
    <t>C20H33NaO3S</t>
    <phoneticPr fontId="18"/>
  </si>
  <si>
    <t>テトラデシルベンゼンスルホン酸ナトリウム</t>
    <phoneticPr fontId="18"/>
  </si>
  <si>
    <t>28348-61-0</t>
    <phoneticPr fontId="18"/>
  </si>
  <si>
    <t>5.46mg/L (25℃) (推定値)</t>
    <phoneticPr fontId="18"/>
  </si>
  <si>
    <t>2.52</t>
    <phoneticPr fontId="18"/>
  </si>
  <si>
    <t>9.61E-16 mmHg(25℃) (推定値)</t>
    <phoneticPr fontId="18"/>
  </si>
  <si>
    <t>C19H31NaO3S</t>
    <phoneticPr fontId="18"/>
  </si>
  <si>
    <t>トリデシルベンゼンスルホン酸ナトリウム</t>
    <phoneticPr fontId="18"/>
  </si>
  <si>
    <t>26248-24-8</t>
    <phoneticPr fontId="18"/>
  </si>
  <si>
    <t>LD50：438 mg/kg（ラット）</t>
    <phoneticPr fontId="18"/>
  </si>
  <si>
    <t>8.00E+05μ/L (20～25℃)、800 mg/L 25℃</t>
  </si>
  <si>
    <t>1.96、0.45</t>
    <phoneticPr fontId="18"/>
  </si>
  <si>
    <t>14.24 mg/m3 (気体、25℃)</t>
    <phoneticPr fontId="18"/>
  </si>
  <si>
    <t>2.29E-15 mmHg(25℃) (推定値)</t>
    <phoneticPr fontId="18"/>
  </si>
  <si>
    <t>&gt;300℃</t>
    <phoneticPr fontId="18"/>
  </si>
  <si>
    <t>C18H29NaO3S</t>
    <phoneticPr fontId="18"/>
  </si>
  <si>
    <t>ドデシルベンゼンスルホン酸ナトリウム</t>
    <phoneticPr fontId="18"/>
  </si>
  <si>
    <t>25155-30-0</t>
    <phoneticPr fontId="18"/>
  </si>
  <si>
    <t>55.6mg/L (25℃) (推定値)</t>
    <phoneticPr fontId="18"/>
  </si>
  <si>
    <t>2.51</t>
    <phoneticPr fontId="18"/>
  </si>
  <si>
    <t>5.43E-15mmHg(25℃) (推定値</t>
    <phoneticPr fontId="18"/>
  </si>
  <si>
    <t>C17H27NaO3S</t>
    <phoneticPr fontId="18"/>
  </si>
  <si>
    <t>ウンデシルベンゼンスルホン酸ナトリウム</t>
    <phoneticPr fontId="18"/>
  </si>
  <si>
    <t>27636-75-5</t>
    <phoneticPr fontId="18"/>
  </si>
  <si>
    <t>177mg/L (25℃) (推定値)</t>
    <phoneticPr fontId="18"/>
  </si>
  <si>
    <t>2.02、1.96</t>
    <phoneticPr fontId="18"/>
  </si>
  <si>
    <t>1.28E-014mmHg (25℃) (推定値)</t>
    <phoneticPr fontId="18"/>
  </si>
  <si>
    <t>C16H25NaO3S</t>
    <phoneticPr fontId="18"/>
  </si>
  <si>
    <t>デシルベンゼンスルホン酸ナトリウム</t>
    <phoneticPr fontId="18"/>
  </si>
  <si>
    <t>1322-98-1</t>
    <phoneticPr fontId="18"/>
  </si>
  <si>
    <t>LD50：502 mg/kg（ラット）</t>
    <phoneticPr fontId="18"/>
  </si>
  <si>
    <t>固体or液体</t>
    <rPh sb="0" eb="2">
      <t>コタイ</t>
    </rPh>
    <rPh sb="4" eb="6">
      <t>エキタイ</t>
    </rPh>
    <phoneticPr fontId="18"/>
  </si>
  <si>
    <t>C16H26O3S</t>
    <phoneticPr fontId="18"/>
  </si>
  <si>
    <t>Decylbenzene sulfonate</t>
    <phoneticPr fontId="18"/>
  </si>
  <si>
    <t>デシルベンゼンスルホン酸</t>
    <phoneticPr fontId="18"/>
  </si>
  <si>
    <t>31093-47-7</t>
    <phoneticPr fontId="18"/>
  </si>
  <si>
    <t>1100(2000)</t>
    <phoneticPr fontId="18"/>
  </si>
  <si>
    <t>0.37（三重県、兵庫県、2005）</t>
    <phoneticPr fontId="18"/>
  </si>
  <si>
    <t>0.012（埼玉県2005）</t>
    <phoneticPr fontId="18"/>
  </si>
  <si>
    <t>8.1（全国2003）</t>
    <phoneticPr fontId="18"/>
  </si>
  <si>
    <t>63（全国2003）</t>
    <phoneticPr fontId="18"/>
  </si>
  <si>
    <t>洗剤、染色加工の分散剤、農薬の乳化剤</t>
    <phoneticPr fontId="18"/>
  </si>
  <si>
    <t>・試験期間：2 日間　99.1 (C12、2-フェニル)、34.0 (C13、5-フェニル)、10.0 (C12、5-フェニル)、6.1 (C11、5-フェニル)。・試験期間：7 日間　168.4 (C12、2-フェニル)、42.1 (C12、3-フェニル)15)、99.1 (C12、2-フェニル)、31.9 (C12、6-フェニル)15)、9.8 (C11、5-フェニル)。・試験期間：8 日間　987.2 (C13、2-フェニル)、211.5 (C12、2-フェニル)15)、31.9 (C11、2-フェニル)、6.0 (C10、2-フェニル)</t>
    <phoneticPr fontId="18"/>
  </si>
  <si>
    <t>p-n-ドデシルベンゼンスルホン酸ナトリウム：BOD73%、HPLC98%（試験期間：4 週間、被験物質濃度：100 mg/L、活性汚泥濃度：30 mg/L）</t>
    <phoneticPr fontId="18"/>
  </si>
  <si>
    <t>OH ラジカルとの反応で半減期：4.0～40 時間</t>
    <phoneticPr fontId="18"/>
  </si>
  <si>
    <t>0.45-3.32</t>
    <phoneticPr fontId="18"/>
  </si>
  <si>
    <t>444℃分解</t>
    <rPh sb="4" eb="6">
      <t>ブンカイ</t>
    </rPh>
    <phoneticPr fontId="18"/>
  </si>
  <si>
    <t>RC6H4SO3X（Rはアルキル基でC10～C14、XはNaなど)</t>
    <phoneticPr fontId="18"/>
  </si>
  <si>
    <t>n-alkylbenzenesulfonic acid and its salts (alkyl C=10-14)</t>
  </si>
  <si>
    <t>直鎖アルキルベンゼンスルホン酸及びその塩（アルキル基の炭素数が10から14までのもの及びその混合物に限る）</t>
    <phoneticPr fontId="18"/>
  </si>
  <si>
    <t>6巻、環境省</t>
    <rPh sb="1" eb="2">
      <t>カン</t>
    </rPh>
    <rPh sb="3" eb="5">
      <t>カンキョウ</t>
    </rPh>
    <rPh sb="5" eb="6">
      <t>ショウ</t>
    </rPh>
    <phoneticPr fontId="18"/>
  </si>
  <si>
    <t>シランカップリング剤の原料、アクリルゴムのコモノマー、アクリル繊維や羊毛の改質、接着材、塗料用樹脂、ポリウレタンゴゴムの耐寒、耐油化、ポリエーテルゴムのコモノマー等</t>
    <phoneticPr fontId="18"/>
  </si>
  <si>
    <t>眼・粘膜刺激、神経・肝・肺障害（マウス、ラット）</t>
    <rPh sb="0" eb="1">
      <t>メ</t>
    </rPh>
    <rPh sb="2" eb="4">
      <t>ネンマク</t>
    </rPh>
    <rPh sb="4" eb="6">
      <t>シゲキ</t>
    </rPh>
    <rPh sb="7" eb="9">
      <t>シンケイ</t>
    </rPh>
    <rPh sb="10" eb="11">
      <t>カン</t>
    </rPh>
    <rPh sb="12" eb="13">
      <t>ハイ</t>
    </rPh>
    <rPh sb="13" eb="15">
      <t>ショウガイ</t>
    </rPh>
    <phoneticPr fontId="18"/>
  </si>
  <si>
    <t>区分1（上気道）</t>
  </si>
  <si>
    <t>区分1（中枢神経系、呼吸器、肝臓、腎臓）</t>
  </si>
  <si>
    <t>LC50：407 ppm/4h（ラット）（蒸気）</t>
    <rPh sb="21" eb="23">
      <t>ジョウキ</t>
    </rPh>
    <phoneticPr fontId="18"/>
  </si>
  <si>
    <t>LD50:：2550 mg/kg（ウサギ）</t>
    <phoneticPr fontId="18"/>
  </si>
  <si>
    <t>LD50：830-1600 mg/kg（ラット）</t>
    <phoneticPr fontId="18"/>
  </si>
  <si>
    <t xml:space="preserve">14g/100mL </t>
    <phoneticPr fontId="18"/>
  </si>
  <si>
    <t xml:space="preserve">0.34 </t>
    <phoneticPr fontId="18"/>
  </si>
  <si>
    <t>4.7 mmHg(25℃)</t>
    <phoneticPr fontId="18"/>
  </si>
  <si>
    <t>0.9698 (20℃,4℃)</t>
    <phoneticPr fontId="18"/>
  </si>
  <si>
    <t>154℃</t>
  </si>
  <si>
    <t>-100℃</t>
    <phoneticPr fontId="18"/>
  </si>
  <si>
    <t>C6H10O2</t>
    <phoneticPr fontId="18"/>
  </si>
  <si>
    <t>1-allyloxy-2,3-epoxypropane</t>
  </si>
  <si>
    <t>1-アリルオキシ-2,3-エポキシプロパン</t>
    <phoneticPr fontId="18"/>
  </si>
  <si>
    <t>106-92-3</t>
    <phoneticPr fontId="18"/>
  </si>
  <si>
    <t>0.053(1995)</t>
    <phoneticPr fontId="18"/>
  </si>
  <si>
    <t>0.053（全国1995）</t>
    <phoneticPr fontId="18"/>
  </si>
  <si>
    <t>ジアリルフタレート樹脂、医薬品、アリルグリシジルエーテル、樹脂、エピクロロヒドリン、香料、難燃化剤</t>
    <phoneticPr fontId="18"/>
  </si>
  <si>
    <t>BOD 86%、TOC 96%、GC 100% (試験期間：2 週間、被験物質濃度：100mg/L、活性汚泥濃度：30mg/L)</t>
    <phoneticPr fontId="18"/>
  </si>
  <si>
    <t>OHラジカルとの反応で半減期：2.5～25 時間、オゾンとの反応で半減期：5.3～32 時間</t>
    <phoneticPr fontId="18"/>
  </si>
  <si>
    <t>0.098（ラット、モルモット）</t>
    <phoneticPr fontId="18"/>
  </si>
  <si>
    <t>0.48（ラット）</t>
    <phoneticPr fontId="18"/>
  </si>
  <si>
    <t>眼障害</t>
    <rPh sb="0" eb="1">
      <t>メ</t>
    </rPh>
    <rPh sb="1" eb="3">
      <t>ショウガイ</t>
    </rPh>
    <phoneticPr fontId="18"/>
  </si>
  <si>
    <t>刺激、腐食</t>
    <rPh sb="0" eb="2">
      <t>シゲキ</t>
    </rPh>
    <rPh sb="3" eb="5">
      <t>フショク</t>
    </rPh>
    <phoneticPr fontId="18"/>
  </si>
  <si>
    <t>区分1（中枢神経系、肝臓、腎臓）、区分3（気道刺激性）</t>
  </si>
  <si>
    <t>124～137 ppm(4h)（ラット）</t>
    <phoneticPr fontId="18"/>
  </si>
  <si>
    <t>LD50：45 mg/kg（ウサギ）</t>
    <phoneticPr fontId="18"/>
  </si>
  <si>
    <t>LDLo：0.43 mL/kg（ヒト）</t>
    <phoneticPr fontId="18"/>
  </si>
  <si>
    <t>1.00E+06 mg/L (20℃)</t>
    <phoneticPr fontId="18"/>
  </si>
  <si>
    <t>15.50 (25℃)</t>
  </si>
  <si>
    <t>0.17</t>
    <phoneticPr fontId="18"/>
  </si>
  <si>
    <t>2.37</t>
  </si>
  <si>
    <t>26.1mmHg(25℃)</t>
    <phoneticPr fontId="18"/>
  </si>
  <si>
    <t>0.8540(20℃)</t>
    <phoneticPr fontId="18"/>
  </si>
  <si>
    <t>97.0℃、96～97℃</t>
  </si>
  <si>
    <t xml:space="preserve"> -129℃、-50℃、-129℃</t>
    <phoneticPr fontId="18"/>
  </si>
  <si>
    <t>allyl alcohol</t>
  </si>
  <si>
    <t>アリルアルコール</t>
    <phoneticPr fontId="18"/>
  </si>
  <si>
    <t>107-18-6</t>
    <phoneticPr fontId="18"/>
  </si>
  <si>
    <t>LC50：＞0.331 mg/L（ラット）（粉じん・ミスト）</t>
    <rPh sb="22" eb="23">
      <t>フン</t>
    </rPh>
    <phoneticPr fontId="18"/>
  </si>
  <si>
    <t>LD50： ＞4000 mg/kg（ラット）</t>
    <phoneticPr fontId="18"/>
  </si>
  <si>
    <t>LD50：1447 mg/kg （ラット）</t>
    <phoneticPr fontId="18"/>
  </si>
  <si>
    <t>1.7 g/l (20℃)</t>
    <phoneticPr fontId="18"/>
  </si>
  <si>
    <t xml:space="preserve">0.83 </t>
    <phoneticPr fontId="18"/>
  </si>
  <si>
    <t>0.00000086Pa (20℃)</t>
    <phoneticPr fontId="18"/>
  </si>
  <si>
    <t>1.3529 g/cm3 （20℃）</t>
    <phoneticPr fontId="18"/>
  </si>
  <si>
    <t>169℃</t>
    <phoneticPr fontId="18"/>
  </si>
  <si>
    <t>C10H10N4O</t>
  </si>
  <si>
    <t>4-amino-3-methyl-6-phenyl-1,2,4-triazin-5(4H)-one; metamitron</t>
  </si>
  <si>
    <t>4-アミノ-3-メチル-6-フェニル-1,2,4-トリアジン-5(4H)-オン（メタミトロン）</t>
    <phoneticPr fontId="18"/>
  </si>
  <si>
    <t>41394-05-2</t>
    <phoneticPr fontId="18"/>
  </si>
  <si>
    <t>農薬原料，高分子化合物の改質剤</t>
    <phoneticPr fontId="18"/>
  </si>
  <si>
    <t>心障害（ヒト）</t>
    <rPh sb="0" eb="1">
      <t>シン</t>
    </rPh>
    <rPh sb="1" eb="3">
      <t>ショウガイ</t>
    </rPh>
    <phoneticPr fontId="18"/>
  </si>
  <si>
    <t>区分2（心臓）</t>
  </si>
  <si>
    <t>区分2（吸入：肺）、区分3（気道刺激性）</t>
  </si>
  <si>
    <t>LC50：0.583mg/L/4h（ラット）（蒸気）</t>
    <rPh sb="23" eb="25">
      <t>ジョウキ</t>
    </rPh>
    <phoneticPr fontId="18"/>
  </si>
  <si>
    <t>LD50：35 mg/kg（ウサギ）</t>
    <phoneticPr fontId="18"/>
  </si>
  <si>
    <t>LD50：102 mg/kg（ラット）</t>
    <phoneticPr fontId="18"/>
  </si>
  <si>
    <t>1000g/L (25℃)</t>
    <phoneticPr fontId="18"/>
  </si>
  <si>
    <t>0.03</t>
    <phoneticPr fontId="18"/>
  </si>
  <si>
    <t>242 mmHg(25℃)</t>
    <phoneticPr fontId="18"/>
  </si>
  <si>
    <t>0.76 (20/20℃)</t>
    <phoneticPr fontId="18"/>
  </si>
  <si>
    <t>55-58℃</t>
  </si>
  <si>
    <t>-88.2℃</t>
    <phoneticPr fontId="18"/>
  </si>
  <si>
    <t>C3H7N</t>
  </si>
  <si>
    <t>3-amino-1-propene</t>
  </si>
  <si>
    <t>アリルアミン（3-アミノ-1-プロペン）</t>
    <phoneticPr fontId="18"/>
  </si>
  <si>
    <t>107-11-9</t>
    <phoneticPr fontId="18"/>
  </si>
  <si>
    <t>LC50：＞0.86mg/L</t>
    <phoneticPr fontId="18"/>
  </si>
  <si>
    <t>1010～2200mg/kg（ラット）</t>
    <phoneticPr fontId="18"/>
  </si>
  <si>
    <t>1.05g/L（20℃）</t>
    <phoneticPr fontId="18"/>
  </si>
  <si>
    <t>1.6(pH5.6、20℃）</t>
    <phoneticPr fontId="18"/>
  </si>
  <si>
    <t>0.058mPa（20℃）、4.35E-07 mm Hg (20℃)</t>
    <phoneticPr fontId="18"/>
  </si>
  <si>
    <t>1.31(20℃/4℃water)</t>
    <phoneticPr fontId="18"/>
  </si>
  <si>
    <t>240℃以上で分解</t>
  </si>
  <si>
    <t>126.2℃</t>
    <phoneticPr fontId="18"/>
  </si>
  <si>
    <t>C8H14N4OS</t>
    <phoneticPr fontId="18"/>
  </si>
  <si>
    <t>4-amino-6-tert-butyl-3-methylthio-1,2,4-triazin-5(4H)-one; metribuzin</t>
  </si>
  <si>
    <t>4-アミノ-6-tert-ブチル-3-メチルチオ-1,2,4-トリアジン-5(4H)-オン（メトリブジン）</t>
    <phoneticPr fontId="18"/>
  </si>
  <si>
    <t>21087-64-9</t>
    <phoneticPr fontId="18"/>
  </si>
  <si>
    <t>0.007(2006)</t>
    <phoneticPr fontId="18"/>
  </si>
  <si>
    <t>&lt;0.03（愛知県、岡山県、福岡県1986）</t>
    <phoneticPr fontId="18"/>
  </si>
  <si>
    <t>&lt;0.03（大阪府 1986）</t>
    <phoneticPr fontId="18"/>
  </si>
  <si>
    <t>&lt;0.007（千葉県、愛知県、福岡県、2006）</t>
    <phoneticPr fontId="18"/>
  </si>
  <si>
    <t>&lt;0.007（山形県、京都市、福岡県、2006）</t>
    <phoneticPr fontId="18"/>
  </si>
  <si>
    <t>染料、医薬品(パスの原料)、感熱色素、農薬、アラミド繊維用原料</t>
    <phoneticPr fontId="18"/>
  </si>
  <si>
    <t>&lt;4 （試験生物：コイ、試験期間：6 週間、試験濃度：1 mg/L）、&lt;40（試験生物：コイ、試験期間：6 週間、試験濃度：0.1 mg/L）</t>
    <phoneticPr fontId="18"/>
  </si>
  <si>
    <t>BOD 0%、TOC 12.1%、UV-VIS 12.6%（試験期間：4 週間、被験物質濃度：100 mg/L、活性汚泥濃度：30 mg/L）</t>
    <phoneticPr fontId="18"/>
  </si>
  <si>
    <t>なし（ラット、ハムスター）</t>
    <phoneticPr fontId="18"/>
  </si>
  <si>
    <t>溶血（ラット）</t>
    <rPh sb="0" eb="1">
      <t>ヨウ</t>
    </rPh>
    <rPh sb="1" eb="2">
      <t>ケツ</t>
    </rPh>
    <phoneticPr fontId="18"/>
  </si>
  <si>
    <t>LC50：1162 mg/m3（ラット）（粉じん）</t>
    <rPh sb="21" eb="22">
      <t>フン</t>
    </rPh>
    <phoneticPr fontId="18"/>
  </si>
  <si>
    <t>LD50：693～924 mg/kg（ラット）</t>
    <phoneticPr fontId="18"/>
  </si>
  <si>
    <t>pKa1=4.37 (20℃)、pKa2=9.82 (20℃)、4.37 (20℃)</t>
    <phoneticPr fontId="18"/>
  </si>
  <si>
    <t>0.21 (pH=5.6)、0.21、0.15、0.17</t>
    <phoneticPr fontId="18"/>
  </si>
  <si>
    <t>4.46(気体、25℃)</t>
    <phoneticPr fontId="18"/>
  </si>
  <si>
    <t>164℃(11mmHg)</t>
  </si>
  <si>
    <t>122.5℃、122～123℃、122℃、123℃</t>
    <phoneticPr fontId="18"/>
  </si>
  <si>
    <t>C6H7NO</t>
  </si>
  <si>
    <t>m-aminophenol</t>
  </si>
  <si>
    <t>m-アミノフェノール</t>
  </si>
  <si>
    <t>5、13巻（追）</t>
    <rPh sb="4" eb="5">
      <t>カン</t>
    </rPh>
    <rPh sb="6" eb="7">
      <t>ツイ</t>
    </rPh>
    <phoneticPr fontId="18"/>
  </si>
  <si>
    <t>591-27-5</t>
    <phoneticPr fontId="18"/>
  </si>
  <si>
    <t>0.012(2008)</t>
    <phoneticPr fontId="18"/>
  </si>
  <si>
    <t>&lt;0.05（愛知県、岡山県、福岡県、1986）</t>
    <phoneticPr fontId="18"/>
  </si>
  <si>
    <t>&lt;0.05（大阪府 1986）</t>
    <phoneticPr fontId="18"/>
  </si>
  <si>
    <t>0.03(愛知県、兵庫県、2008)</t>
    <phoneticPr fontId="18"/>
  </si>
  <si>
    <t>0.012(群馬県、石川県、静岡県、2008)</t>
    <phoneticPr fontId="18"/>
  </si>
  <si>
    <t>医薬中間体（アセトアミノフェン・解熱鎮痛剤）、硫化染料の中間体、ゴム用老化防止剤、毛皮用酸化染料、写真現像薬</t>
    <phoneticPr fontId="18"/>
  </si>
  <si>
    <t>10～39（試験生物：コイ、試験期間：8 週間、試験濃度：1.5 μg/L）、15～46（試験生物：コイ、試験期間：8 週間、試験濃度：0.15 μg/L）</t>
    <phoneticPr fontId="18"/>
  </si>
  <si>
    <t>6%（試験期間：28 日間、被験物質濃度：100 mg/L、活性汚泥濃度：30 mg/L)</t>
    <phoneticPr fontId="18"/>
  </si>
  <si>
    <t>OHラジカルとの反応で半減期は0.87～8.7時間</t>
    <phoneticPr fontId="18"/>
  </si>
  <si>
    <t>分解されなかった（試験期間：8 週間、活性汚泥濃度：10%）</t>
    <phoneticPr fontId="18"/>
  </si>
  <si>
    <t>BOD 6%、TOC*、HPLC*</t>
  </si>
  <si>
    <t>精子異常、胎仔数減少、流産（ラット）</t>
    <rPh sb="0" eb="2">
      <t>セイシ</t>
    </rPh>
    <rPh sb="2" eb="4">
      <t>イジョウ</t>
    </rPh>
    <rPh sb="11" eb="13">
      <t>リュウザン</t>
    </rPh>
    <phoneticPr fontId="18"/>
  </si>
  <si>
    <t>LD50： &gt; 8,000 mg/kg（ウサギ）</t>
    <phoneticPr fontId="18"/>
  </si>
  <si>
    <t>LD50：671 mg/kg（ラット）</t>
    <phoneticPr fontId="18"/>
  </si>
  <si>
    <t>pKa1=5.48 (25℃)、pKa2=10.30 (25℃)、10.46</t>
    <phoneticPr fontId="18"/>
  </si>
  <si>
    <t>0.04 (pH=7.4)、0.04、約-0.09 (pH=約7.5)(25℃)</t>
    <phoneticPr fontId="18"/>
  </si>
  <si>
    <t>1.290 (α form)、1.287(20℃)</t>
    <phoneticPr fontId="18"/>
  </si>
  <si>
    <t>284℃ (760 mmHg)(分解)、284℃ (760 mmHg)、284℃ (昇華)</t>
  </si>
  <si>
    <t>186℃、189.6～190.2℃、184℃ (分解)</t>
    <phoneticPr fontId="18"/>
  </si>
  <si>
    <t>p-aminophenol</t>
  </si>
  <si>
    <t>p-アミノフェノール</t>
    <phoneticPr fontId="18"/>
  </si>
  <si>
    <t>16巻、HSDB</t>
    <rPh sb="2" eb="3">
      <t>カン</t>
    </rPh>
    <phoneticPr fontId="18"/>
  </si>
  <si>
    <t>123-30-8</t>
    <phoneticPr fontId="18"/>
  </si>
  <si>
    <t>肝・甲状腺障害（ラット）、神経障害（イヌ）</t>
    <rPh sb="0" eb="1">
      <t>カン</t>
    </rPh>
    <rPh sb="2" eb="5">
      <t>コウジョウセン</t>
    </rPh>
    <rPh sb="5" eb="7">
      <t>ショウガイ</t>
    </rPh>
    <rPh sb="13" eb="15">
      <t>シンケイ</t>
    </rPh>
    <rPh sb="15" eb="17">
      <t>ショウガイ</t>
    </rPh>
    <phoneticPr fontId="18"/>
  </si>
  <si>
    <t>区分1（神経系）、区分2（甲状腺、肝臓）</t>
  </si>
  <si>
    <t>LC50：0.68mg/L（ラット）（粉じん）</t>
    <rPh sb="19" eb="20">
      <t>フン</t>
    </rPh>
    <phoneticPr fontId="18"/>
  </si>
  <si>
    <t>LD50：97mg/kg（ラット）</t>
    <phoneticPr fontId="18"/>
  </si>
  <si>
    <t>2mg/L</t>
    <phoneticPr fontId="18"/>
  </si>
  <si>
    <t>4</t>
  </si>
  <si>
    <t>2.8E-09mmHg (20℃)</t>
    <phoneticPr fontId="18"/>
  </si>
  <si>
    <t>1.477～1.626(20℃)</t>
    <phoneticPr fontId="18"/>
  </si>
  <si>
    <t>202.7-203.0℃</t>
    <phoneticPr fontId="18"/>
  </si>
  <si>
    <t>C12H4Cl2F6N4OS</t>
    <phoneticPr fontId="18"/>
  </si>
  <si>
    <t>5-amino-1-[2,6-dichloro-4-(trifluoromethyl)phenyl]-3-cyano-4-[(trifluoromethyl)sulfinyl]pyrazole; fipronil</t>
  </si>
  <si>
    <t>5-アミノ-1-[2,6-ジクロロ-4-(トリフルオロメチル)フェニル]-3-シアノ-4-[(トリフルオロメチル)スルフィニル]ピラゾール（別名フィプロニル）</t>
    <phoneticPr fontId="18"/>
  </si>
  <si>
    <t>120068-37-3</t>
    <phoneticPr fontId="18"/>
  </si>
  <si>
    <t>神経障害（動物）</t>
    <rPh sb="0" eb="2">
      <t>シンケイ</t>
    </rPh>
    <rPh sb="2" eb="4">
      <t>ショウガイ</t>
    </rPh>
    <rPh sb="5" eb="7">
      <t>ドウブツ</t>
    </rPh>
    <phoneticPr fontId="18"/>
  </si>
  <si>
    <t xml:space="preserve">LC50：&gt;30.8mg/L(4h)（ラット）（ミスト） </t>
    <phoneticPr fontId="18"/>
  </si>
  <si>
    <t>LD50： &gt;2500, &gt;5000mg/kg（ラット）</t>
    <phoneticPr fontId="18"/>
  </si>
  <si>
    <t>LD50：647～4200 mg/kg （ラット）</t>
    <phoneticPr fontId="18"/>
  </si>
  <si>
    <t>50～500mg/L (20℃)、 400 mg/L 20℃</t>
    <phoneticPr fontId="18"/>
  </si>
  <si>
    <t>1.19 (pH 7)</t>
    <phoneticPr fontId="18"/>
  </si>
  <si>
    <t>1.54 (20℃)</t>
    <phoneticPr fontId="18"/>
  </si>
  <si>
    <t>205℃</t>
    <phoneticPr fontId="18"/>
  </si>
  <si>
    <t>C10H8ClN3O</t>
    <phoneticPr fontId="18"/>
  </si>
  <si>
    <t>5-amino-4-chloro-2-phenylpyridazin-3(2H)-one; chloridazon</t>
  </si>
  <si>
    <t>5-アミノ-4-クロロ-2-フェニルピリダジン-3(2H)-オン（クロリダゾン）</t>
    <phoneticPr fontId="18"/>
  </si>
  <si>
    <t>1698-60-8</t>
    <phoneticPr fontId="18"/>
  </si>
  <si>
    <t>0.75（全国 1994）</t>
    <phoneticPr fontId="18"/>
  </si>
  <si>
    <t>0.37（全国 1994）</t>
    <phoneticPr fontId="18"/>
  </si>
  <si>
    <t>&lt;0.17（全国 2006）</t>
    <phoneticPr fontId="18"/>
  </si>
  <si>
    <t>1.8（全国 2006）</t>
    <phoneticPr fontId="18"/>
  </si>
  <si>
    <t>0.063（全国 1994）</t>
    <phoneticPr fontId="18"/>
  </si>
  <si>
    <t>洗剤・洗浄剤の中和剤、金属腐食防止剤、農薬の溶剤、ガス吸収剤、パーマ液・毛染め剤のpH 調整剤、エチレンイミンやタウリンなどの他の化学物質の原料</t>
    <phoneticPr fontId="18"/>
  </si>
  <si>
    <t>BOD(NH3) 83%、TOC 96%、HPLC 100%（試験期間：2 週間、被験物質濃度：100 mg/L、活性汚泥濃度：30 mg/L）</t>
    <phoneticPr fontId="18"/>
  </si>
  <si>
    <t>神経・皮膚障害（ラット、モルモット）</t>
    <rPh sb="0" eb="2">
      <t>シンケイ</t>
    </rPh>
    <rPh sb="3" eb="5">
      <t>ヒフ</t>
    </rPh>
    <rPh sb="5" eb="7">
      <t>ショウガイ</t>
    </rPh>
    <phoneticPr fontId="18"/>
  </si>
  <si>
    <t>腐食、胃腸障害、肝障害</t>
    <rPh sb="0" eb="2">
      <t>フショク</t>
    </rPh>
    <rPh sb="3" eb="5">
      <t>イチョウ</t>
    </rPh>
    <rPh sb="5" eb="7">
      <t>ショウガイ</t>
    </rPh>
    <rPh sb="8" eb="9">
      <t>カン</t>
    </rPh>
    <rPh sb="9" eb="11">
      <t>ショウガイ</t>
    </rPh>
    <phoneticPr fontId="18"/>
  </si>
  <si>
    <t>区分1 （中枢神経系）、区分2 （呼吸器）</t>
  </si>
  <si>
    <t>区分1 （中枢神経系、呼吸器、肝臓）、区分3 （麻酔作用）</t>
  </si>
  <si>
    <t>LD50：1,000-1,025mg/kg（ウサギ）</t>
    <phoneticPr fontId="18"/>
  </si>
  <si>
    <t>LD50：1,515-3,320 mg/kg（ラット）</t>
    <phoneticPr fontId="18"/>
  </si>
  <si>
    <t>自由に混和、 1.00E+06 mg/L</t>
    <rPh sb="0" eb="2">
      <t>ジユウ</t>
    </rPh>
    <rPh sb="3" eb="5">
      <t>コンワ</t>
    </rPh>
    <phoneticPr fontId="18"/>
  </si>
  <si>
    <t>9.50 (25℃)、9.4 (25℃)、9.504</t>
    <phoneticPr fontId="18"/>
  </si>
  <si>
    <t>-1.31(19℃)、-1.31、-1.91</t>
    <phoneticPr fontId="18"/>
  </si>
  <si>
    <t>2.50(気体、25℃)</t>
    <phoneticPr fontId="18"/>
  </si>
  <si>
    <t>0.404mmHg(25℃)、0.4 mmHg(20℃)、0.44mmHg(27℃)</t>
    <phoneticPr fontId="18"/>
  </si>
  <si>
    <t>1.0180(20℃)</t>
    <phoneticPr fontId="18"/>
  </si>
  <si>
    <t>1.0180(20/4℃)</t>
    <phoneticPr fontId="18"/>
  </si>
  <si>
    <t>171℃(760 mmHg)、170.8℃(760 mmHg)、170.8℃、172℃</t>
  </si>
  <si>
    <t>10.5℃、10.3℃、11℃</t>
    <phoneticPr fontId="18"/>
  </si>
  <si>
    <t>C2H7NO</t>
  </si>
  <si>
    <t>2-aminoethanol</t>
  </si>
  <si>
    <t>2-アミノエタノール</t>
  </si>
  <si>
    <t>9巻、TOXNET</t>
    <rPh sb="1" eb="2">
      <t>カン</t>
    </rPh>
    <phoneticPr fontId="18"/>
  </si>
  <si>
    <t>141-43-5</t>
    <phoneticPr fontId="18"/>
  </si>
  <si>
    <t>区分2（腎臓、脾臓、血液系）</t>
  </si>
  <si>
    <t>LD50：&gt;2,000 mg/k（マウス）</t>
    <phoneticPr fontId="18"/>
  </si>
  <si>
    <t>LD50：&gt; 1,600 mg/kg（ラット）</t>
    <phoneticPr fontId="18"/>
  </si>
  <si>
    <t>3.74</t>
  </si>
  <si>
    <t>9.13（25℃）</t>
    <phoneticPr fontId="18"/>
  </si>
  <si>
    <t>&gt; 300℃</t>
  </si>
  <si>
    <t>253.5℃</t>
    <phoneticPr fontId="18"/>
  </si>
  <si>
    <t>C14H9NO2</t>
  </si>
  <si>
    <t>1-amino-9,10-anthraquinone</t>
  </si>
  <si>
    <t>1-アミノ-9,10-アントラキノン</t>
    <phoneticPr fontId="18"/>
  </si>
  <si>
    <t>8巻、inchem</t>
    <rPh sb="1" eb="2">
      <t>カン</t>
    </rPh>
    <phoneticPr fontId="18"/>
  </si>
  <si>
    <t>82-45-1</t>
    <phoneticPr fontId="18"/>
  </si>
  <si>
    <t>0.015(1997)</t>
    <phoneticPr fontId="18"/>
  </si>
  <si>
    <t>0.055（全国1998）</t>
    <phoneticPr fontId="18"/>
  </si>
  <si>
    <t>0.15（全国1998）</t>
    <phoneticPr fontId="18"/>
  </si>
  <si>
    <t>0.074（全国1998）</t>
    <rPh sb="6" eb="8">
      <t>ゼンコク</t>
    </rPh>
    <phoneticPr fontId="18"/>
  </si>
  <si>
    <t>染料、媒染料、ゴム薬品(硫化促進剤)、医薬品(肺炎、化膿疾患、解熱剤)、有機合成、殺菌剤、ペイント、ワニス等</t>
    <phoneticPr fontId="18"/>
  </si>
  <si>
    <t>魚類（ゼブラフィッシュ）；2.6、藻類（セレナストラム）；91</t>
    <phoneticPr fontId="18"/>
  </si>
  <si>
    <t>OH ラジカルとの反応性で半減期は1.6～3.3 時間、蒸留水溶液に太陽光(5 月)を照射した時の半減期は1 週間、大気中での直接光分解の速度定は0.32日、半減期は2.1 日</t>
    <phoneticPr fontId="18"/>
  </si>
  <si>
    <t>一次消化汚泥により60 日間で分解</t>
    <phoneticPr fontId="18"/>
  </si>
  <si>
    <t>良。河川水及び海水により1 日間で40～60 %分解された(温度：30 ℃) 
土壌中のさまざまな細菌やカビ類により分解されることが報告されている</t>
    <rPh sb="0" eb="1">
      <t>リョウ</t>
    </rPh>
    <phoneticPr fontId="18"/>
  </si>
  <si>
    <t>区分1 (血液系、神経系)</t>
  </si>
  <si>
    <t>LC50：250 ppm(4h)（蒸気）、478-839 ppm（4hr)（ミスト）（ラット）</t>
    <rPh sb="17" eb="19">
      <t>ジョウキ</t>
    </rPh>
    <phoneticPr fontId="18"/>
  </si>
  <si>
    <t>LD50：670 mg/kg（ラット）</t>
    <phoneticPr fontId="18"/>
  </si>
  <si>
    <t>LDLo：350 mg/kg（ヒト）</t>
    <phoneticPr fontId="18"/>
  </si>
  <si>
    <t>34g/L (20 ℃)</t>
    <phoneticPr fontId="18"/>
  </si>
  <si>
    <t>9.3(20 ℃)</t>
    <phoneticPr fontId="18"/>
  </si>
  <si>
    <t>3.81（25℃,気体）</t>
    <phoneticPr fontId="18"/>
  </si>
  <si>
    <t>40 Pa(0.3 mmHg) (20 ℃)</t>
    <phoneticPr fontId="18"/>
  </si>
  <si>
    <t>1.022(15/15℃)</t>
    <phoneticPr fontId="18"/>
  </si>
  <si>
    <t>184℃</t>
  </si>
  <si>
    <t>-6.2℃</t>
    <phoneticPr fontId="18"/>
  </si>
  <si>
    <t>aniline</t>
  </si>
  <si>
    <t>アニリン</t>
    <phoneticPr fontId="18"/>
  </si>
  <si>
    <t>62-53-3</t>
    <phoneticPr fontId="18"/>
  </si>
  <si>
    <t>&lt;0.02(1990)</t>
    <phoneticPr fontId="18"/>
  </si>
  <si>
    <t>7（全国1999）</t>
    <rPh sb="2" eb="4">
      <t>ゼンコク</t>
    </rPh>
    <phoneticPr fontId="18"/>
  </si>
  <si>
    <t>ファストレッドBB ベースとして知られクロムファストエロー2G、スーダンR、クロサインスカーレット10B、ダイアミンファストエロー4G、ナフトールAS-OL、ラポドーゲンレッドR などの各種染料の中間物</t>
    <phoneticPr fontId="18"/>
  </si>
  <si>
    <t>40～69％*（試験期間：2 週間、被験物質：100mg/L、活性汚泥：30mg/L）（*BOD上昇中だった）</t>
    <rPh sb="48" eb="51">
      <t>ジョウショウチュウ</t>
    </rPh>
    <phoneticPr fontId="18"/>
  </si>
  <si>
    <t>OH ラジカルとの反応で半減期は0.114 日</t>
    <phoneticPr fontId="18"/>
  </si>
  <si>
    <t>血液障害（ラット）、腎障害（マウス）</t>
    <rPh sb="0" eb="2">
      <t>ケツエキ</t>
    </rPh>
    <rPh sb="2" eb="4">
      <t>ショウガイ</t>
    </rPh>
    <rPh sb="10" eb="11">
      <t>ジン</t>
    </rPh>
    <rPh sb="11" eb="13">
      <t>ショウガイ</t>
    </rPh>
    <phoneticPr fontId="18"/>
  </si>
  <si>
    <t>区分2（血液、中枢神経）</t>
  </si>
  <si>
    <t>LC50： &gt;3.87 mg/L（ラット）</t>
    <phoneticPr fontId="18"/>
  </si>
  <si>
    <t>LD50：1,150 mg/kg（ラット）</t>
    <phoneticPr fontId="18"/>
  </si>
  <si>
    <t>14g/L(25℃)</t>
    <phoneticPr fontId="18"/>
  </si>
  <si>
    <t>pKa=4.52(25℃)</t>
    <phoneticPr fontId="18"/>
  </si>
  <si>
    <t>1.18</t>
  </si>
  <si>
    <t>5.04</t>
  </si>
  <si>
    <t>0.08(25℃)</t>
    <phoneticPr fontId="18"/>
  </si>
  <si>
    <t>1.098(15/15℃)</t>
    <phoneticPr fontId="18"/>
  </si>
  <si>
    <t>225℃</t>
  </si>
  <si>
    <t>5℃</t>
    <phoneticPr fontId="18"/>
  </si>
  <si>
    <t>C7H9NO</t>
  </si>
  <si>
    <t>o-anisidine</t>
  </si>
  <si>
    <t>o-アニシジン</t>
    <phoneticPr fontId="18"/>
  </si>
  <si>
    <t>90-04-0</t>
    <phoneticPr fontId="18"/>
  </si>
  <si>
    <t>&lt;0.1（三重県　1979）</t>
    <phoneticPr fontId="18"/>
  </si>
  <si>
    <t>&lt;0.1（山梨県、三重県　1979）</t>
    <phoneticPr fontId="18"/>
  </si>
  <si>
    <t>&lt;0.04（千葉県、大阪府、2006）</t>
    <phoneticPr fontId="18"/>
  </si>
  <si>
    <t>&lt;0.04（全国2006）</t>
    <phoneticPr fontId="18"/>
  </si>
  <si>
    <t>発泡剤、ビニル化合物などを重合する際の開始剤</t>
    <phoneticPr fontId="18"/>
  </si>
  <si>
    <t>BOD 0％、TOC 3%、HPLC 7％（試験期間：4 週間、被験物質濃度：100mg/L、活性汚泥濃度：30mg/L）</t>
    <phoneticPr fontId="18"/>
  </si>
  <si>
    <t>OH ラジカルとの反応で半減期：8.0～80 日</t>
    <phoneticPr fontId="18"/>
  </si>
  <si>
    <t>神経障害（分解産物のテトラメチルスクシノニトリルによる）</t>
    <rPh sb="0" eb="2">
      <t>シンケイ</t>
    </rPh>
    <rPh sb="2" eb="4">
      <t>ショウガイ</t>
    </rPh>
    <rPh sb="5" eb="7">
      <t>ブンカイ</t>
    </rPh>
    <rPh sb="7" eb="9">
      <t>サンブツ</t>
    </rPh>
    <phoneticPr fontId="18"/>
  </si>
  <si>
    <t>LD50：100 mg/ kg（ラット）</t>
    <phoneticPr fontId="18"/>
  </si>
  <si>
    <t>350mg/L(25℃)</t>
  </si>
  <si>
    <t>半減期：304 日（pH 7、25℃）、210 日（pH 9、25℃）</t>
    <phoneticPr fontId="18"/>
  </si>
  <si>
    <t>1.10</t>
  </si>
  <si>
    <t>6.72(気体、25℃)</t>
    <phoneticPr fontId="18"/>
  </si>
  <si>
    <t>約 1.1</t>
    <phoneticPr fontId="18"/>
  </si>
  <si>
    <t>分解(107℃)、204-305℃</t>
    <phoneticPr fontId="18"/>
  </si>
  <si>
    <t>105℃、100～103℃</t>
    <phoneticPr fontId="18"/>
  </si>
  <si>
    <t>C8H12N4</t>
  </si>
  <si>
    <t>2,2'-azobisisobutyronitrile</t>
  </si>
  <si>
    <t>2,2'-アゾビスイソブチロニトリル</t>
    <phoneticPr fontId="18"/>
  </si>
  <si>
    <t>3、11巻（追）、USEPA</t>
    <rPh sb="4" eb="5">
      <t>カン</t>
    </rPh>
    <rPh sb="6" eb="7">
      <t>ツイ</t>
    </rPh>
    <phoneticPr fontId="18"/>
  </si>
  <si>
    <t>78-67-1</t>
    <phoneticPr fontId="18"/>
  </si>
  <si>
    <t>&lt;0.0001(2006)</t>
    <phoneticPr fontId="18"/>
  </si>
  <si>
    <t>0.11(2006)</t>
    <phoneticPr fontId="18"/>
  </si>
  <si>
    <t>0.02(2006)</t>
    <phoneticPr fontId="18"/>
  </si>
  <si>
    <t>0.009(2006)</t>
    <phoneticPr fontId="18"/>
  </si>
  <si>
    <t>0.0044(2004)</t>
    <phoneticPr fontId="18"/>
  </si>
  <si>
    <t>0.19（全国 1999）</t>
    <phoneticPr fontId="18"/>
  </si>
  <si>
    <t>0.0057（北海道、東京都、石川県、1999）</t>
    <phoneticPr fontId="18"/>
  </si>
  <si>
    <t>&lt;0.02（全国 2006）</t>
    <phoneticPr fontId="18"/>
  </si>
  <si>
    <t>0.11（全国 2006）</t>
    <phoneticPr fontId="18"/>
  </si>
  <si>
    <t>0.009（仙台市 2006）</t>
    <phoneticPr fontId="18"/>
  </si>
  <si>
    <t>&lt;0.0001（仙台市 2006）</t>
    <phoneticPr fontId="18"/>
  </si>
  <si>
    <t>0.0044（佐賀県 2004）</t>
    <phoneticPr fontId="18"/>
  </si>
  <si>
    <t>染料原料、殺菌・殺虫剤</t>
    <phoneticPr fontId="18"/>
  </si>
  <si>
    <t>2,500～240,000（幾何平均値)により集計：57,300）</t>
    <phoneticPr fontId="18"/>
  </si>
  <si>
    <t>489～1,000 （試験生物：コイ、試験期間8 週間、試験濃度：0.03 mg/L）、254～1,270 （試験生物：コイ、試験期間8 週間、試験濃度：0.003 mg/L）</t>
    <phoneticPr fontId="18"/>
  </si>
  <si>
    <t>BOD 0%、GC 3%（試験期間：4 週間、被験物質濃度：100 mg/L、活性汚泥濃度：30 mg/L）</t>
    <phoneticPr fontId="18"/>
  </si>
  <si>
    <t>軽微（ラット・マウス）</t>
    <rPh sb="0" eb="2">
      <t>ケイビ</t>
    </rPh>
    <phoneticPr fontId="18"/>
  </si>
  <si>
    <t>3.80 mg/1000g (25℃)、3.90 mg/L (25℃)、3.5～7.4 mg/L (25℃)</t>
    <phoneticPr fontId="18"/>
  </si>
  <si>
    <t>3.96、3.92、3.92～4.43</t>
    <phoneticPr fontId="18"/>
  </si>
  <si>
    <t>6.31(気体、25℃)</t>
    <phoneticPr fontId="18"/>
  </si>
  <si>
    <t>1.222(20℃)</t>
    <phoneticPr fontId="18"/>
  </si>
  <si>
    <t>279℃(760 mmHg)、279℃</t>
  </si>
  <si>
    <t>93.4℃、95℃、90～95℃</t>
    <phoneticPr fontId="18"/>
  </si>
  <si>
    <t>acenaphthene</t>
  </si>
  <si>
    <t>アセナフテン</t>
  </si>
  <si>
    <t>83-32-9</t>
    <phoneticPr fontId="18"/>
  </si>
  <si>
    <t>0.59（ラット）</t>
    <phoneticPr fontId="18"/>
  </si>
  <si>
    <t>神経・甲状腺障害</t>
    <rPh sb="0" eb="2">
      <t>シンケイ</t>
    </rPh>
    <rPh sb="3" eb="6">
      <t>コウジョウセン</t>
    </rPh>
    <rPh sb="6" eb="8">
      <t>ショウガイ</t>
    </rPh>
    <phoneticPr fontId="18"/>
  </si>
  <si>
    <t>LD：125 ppm(4h)（ラット）（蒸気）</t>
    <rPh sb="20" eb="22">
      <t>ジョウキ</t>
    </rPh>
    <phoneticPr fontId="18"/>
  </si>
  <si>
    <t>LD50：16mg/kg（ウサギ）</t>
    <phoneticPr fontId="18"/>
  </si>
  <si>
    <t>LD50：5.9 mg/kg、LCL0：63 ppm (219 mg/m3 )(4hr)（ラット）</t>
    <phoneticPr fontId="18"/>
  </si>
  <si>
    <t>－0.03</t>
    <phoneticPr fontId="18"/>
  </si>
  <si>
    <t>3.48（25℃）</t>
    <phoneticPr fontId="18"/>
  </si>
  <si>
    <t>0.341mmHg（25℃）</t>
    <phoneticPr fontId="18"/>
  </si>
  <si>
    <t>0.93</t>
    <phoneticPr fontId="18"/>
  </si>
  <si>
    <t>171℃</t>
  </si>
  <si>
    <t>ー19℃</t>
    <phoneticPr fontId="18"/>
  </si>
  <si>
    <t>C4H7NO</t>
  </si>
  <si>
    <t>acetone cyanohydrin</t>
  </si>
  <si>
    <t>2-ヒドロキシ-2-メチルプロパンニトリル（アセトンシアノヒドリン）</t>
    <phoneticPr fontId="18"/>
  </si>
  <si>
    <t>8巻、東京化成</t>
    <rPh sb="1" eb="2">
      <t>カン</t>
    </rPh>
    <rPh sb="3" eb="5">
      <t>トウキョウ</t>
    </rPh>
    <rPh sb="5" eb="7">
      <t>カセイ</t>
    </rPh>
    <phoneticPr fontId="18"/>
  </si>
  <si>
    <t>75-86-5</t>
    <phoneticPr fontId="18"/>
  </si>
  <si>
    <t>0.84(2001)</t>
    <phoneticPr fontId="18"/>
  </si>
  <si>
    <t>&lt;3(2001)</t>
    <phoneticPr fontId="18"/>
  </si>
  <si>
    <t>1.1(2001)</t>
    <phoneticPr fontId="18"/>
  </si>
  <si>
    <t>0.094（全国1992）</t>
    <phoneticPr fontId="18"/>
  </si>
  <si>
    <t>&lt;3（全国2001）</t>
    <phoneticPr fontId="18"/>
  </si>
  <si>
    <t>0.84（全国2001）</t>
    <phoneticPr fontId="18"/>
  </si>
  <si>
    <t>中間物、有機化学製品用（合成繊維）、溶剤、電子材料等製品用、ビタミンＢ1、サルファ剤の製造原料、ブチレン－ブタンの抽出溶剤、有機合成原料、香料、エキス、変性剤</t>
    <phoneticPr fontId="18"/>
  </si>
  <si>
    <t>BOD 34.5% (NO3), 73.6% (NH4) (試験期間：3 週間、被験物質濃度：100mg/L、活性汚泥濃度：30mg/L)</t>
    <phoneticPr fontId="18"/>
  </si>
  <si>
    <t>OH ラジカルとの反応で半減期：0.35～3.5 年、0.28～2.8 年</t>
    <phoneticPr fontId="18"/>
  </si>
  <si>
    <t>効果的でない</t>
    <phoneticPr fontId="18"/>
  </si>
  <si>
    <t>3（マウス）</t>
    <phoneticPr fontId="18"/>
  </si>
  <si>
    <t>粘膜変性（サル、マウス）</t>
    <rPh sb="0" eb="2">
      <t>ネンマク</t>
    </rPh>
    <rPh sb="2" eb="4">
      <t>ヘンセイ</t>
    </rPh>
    <phoneticPr fontId="18"/>
  </si>
  <si>
    <t>シアン中毒に類似</t>
    <rPh sb="3" eb="5">
      <t>チュウドク</t>
    </rPh>
    <rPh sb="6" eb="8">
      <t>ルイジ</t>
    </rPh>
    <phoneticPr fontId="18"/>
  </si>
  <si>
    <t>区分2（血液系、中枢神経系、呼吸器、肝臓、腎臓）</t>
  </si>
  <si>
    <t>LC50：7,551-12,435 ppm(4h)（ラット）（蒸気）</t>
    <rPh sb="31" eb="33">
      <t>ジョウキ</t>
    </rPh>
    <phoneticPr fontId="18"/>
  </si>
  <si>
    <t>LD50：395-978.8 mg/kg（ウサギ）</t>
    <phoneticPr fontId="18"/>
  </si>
  <si>
    <t>TDLo：500 mg/kg（女性）、571 mg/kg（男性）</t>
    <phoneticPr fontId="18"/>
  </si>
  <si>
    <t>混和、 1.00E+06 mg/L 25℃</t>
    <rPh sb="0" eb="2">
      <t>コンワ</t>
    </rPh>
    <phoneticPr fontId="18"/>
  </si>
  <si>
    <t>-4.30</t>
  </si>
  <si>
    <t>アセトアミドを経て酢酸とアンモニアになる</t>
    <phoneticPr fontId="18"/>
  </si>
  <si>
    <t>-0.34</t>
    <phoneticPr fontId="18"/>
  </si>
  <si>
    <t>1.68(気体、25℃)</t>
    <phoneticPr fontId="18"/>
  </si>
  <si>
    <t>88.8mmHg(25℃)、74mmHg(20℃)</t>
    <phoneticPr fontId="18"/>
  </si>
  <si>
    <t>81.6℃</t>
  </si>
  <si>
    <t>-43.8℃、-45℃</t>
    <phoneticPr fontId="18"/>
  </si>
  <si>
    <t>C2H3N</t>
  </si>
  <si>
    <t>acetonitrile</t>
  </si>
  <si>
    <t>アセトニトリル</t>
    <phoneticPr fontId="18"/>
  </si>
  <si>
    <t>75-05-8</t>
    <phoneticPr fontId="18"/>
  </si>
  <si>
    <t>18(1999)</t>
    <phoneticPr fontId="18"/>
  </si>
  <si>
    <t>&lt;1(1995)</t>
    <phoneticPr fontId="18"/>
  </si>
  <si>
    <t>30(1997)</t>
    <phoneticPr fontId="18"/>
  </si>
  <si>
    <t>3（全国1977）</t>
    <rPh sb="2" eb="4">
      <t>ゼンコク</t>
    </rPh>
    <phoneticPr fontId="18"/>
  </si>
  <si>
    <t>30（東京1997）</t>
    <rPh sb="3" eb="5">
      <t>トウキョウ</t>
    </rPh>
    <phoneticPr fontId="18"/>
  </si>
  <si>
    <t>18（全国1999）</t>
    <rPh sb="3" eb="5">
      <t>ゼンコク</t>
    </rPh>
    <phoneticPr fontId="18"/>
  </si>
  <si>
    <t>140（北海道1998）</t>
    <rPh sb="4" eb="7">
      <t>ホッカイドウ</t>
    </rPh>
    <phoneticPr fontId="18"/>
  </si>
  <si>
    <t>9.2（全国1999）</t>
    <rPh sb="4" eb="6">
      <t>ゼンコク</t>
    </rPh>
    <phoneticPr fontId="18"/>
  </si>
  <si>
    <t>酢酸、過酢酸、無水酢酸、酢酸エチル、ラクトニトリル、ポリアセトアルデヒド、ペンタエリスリトール、エチルアルコール、アクロレイン、パラアルデヒド等の製造原料、魚の防腐剤、防カビ剤、写真現像用、燃料配合剤、溶剤(硫黄、ヨウ化リンなど)、還元剤、医療用、香料等</t>
    <phoneticPr fontId="18"/>
  </si>
  <si>
    <t>想定なし</t>
    <rPh sb="0" eb="2">
      <t>ソウテイ</t>
    </rPh>
    <phoneticPr fontId="18"/>
  </si>
  <si>
    <t>80%(試験期間：2 週間、被験物質：100 mg/L、活性汚泥：30 mg/L)</t>
    <phoneticPr fontId="18"/>
  </si>
  <si>
    <t>OHラジカルとの反応性で半減期は0.5～1日、平均滞留時間0.365日</t>
    <phoneticPr fontId="18"/>
  </si>
  <si>
    <t>4.9（ラット）</t>
    <phoneticPr fontId="18"/>
  </si>
  <si>
    <t>粘膜変性（ハムスター）</t>
    <rPh sb="0" eb="2">
      <t>ネンマク</t>
    </rPh>
    <rPh sb="2" eb="4">
      <t>ヘンセイ</t>
    </rPh>
    <phoneticPr fontId="18"/>
  </si>
  <si>
    <t>腐食、麻酔作用</t>
    <rPh sb="0" eb="2">
      <t>フショク</t>
    </rPh>
    <rPh sb="3" eb="5">
      <t>マスイ</t>
    </rPh>
    <rPh sb="5" eb="7">
      <t>サヨウ</t>
    </rPh>
    <phoneticPr fontId="18"/>
  </si>
  <si>
    <t>区分1 （中枢神経系、呼吸器）、区分3 （麻酔作用）</t>
  </si>
  <si>
    <t>LC50：7,142 ppm(4h)（ラット）（蒸気）</t>
    <rPh sb="24" eb="26">
      <t>ジョウキ</t>
    </rPh>
    <phoneticPr fontId="18"/>
  </si>
  <si>
    <t>LD50：1,930 mg/kg（ラット、経口）</t>
    <rPh sb="21" eb="23">
      <t>ケイコウ</t>
    </rPh>
    <phoneticPr fontId="18"/>
  </si>
  <si>
    <t>自由に混和、1.00E+06 mg/L 25℃</t>
    <rPh sb="0" eb="2">
      <t>ジユウ</t>
    </rPh>
    <rPh sb="3" eb="5">
      <t>コンワ</t>
    </rPh>
    <phoneticPr fontId="18"/>
  </si>
  <si>
    <t>1.8(25℃,気体)</t>
    <phoneticPr fontId="18"/>
  </si>
  <si>
    <t>740mmHg(20 ℃)、99.9kPa(20℃)、902 mm Hg 25℃</t>
    <phoneticPr fontId="18"/>
  </si>
  <si>
    <t>0.788 (20 ℃)</t>
    <phoneticPr fontId="18"/>
  </si>
  <si>
    <t>21℃</t>
  </si>
  <si>
    <t>-123.5℃</t>
    <phoneticPr fontId="18"/>
  </si>
  <si>
    <t>acetaldehyde</t>
  </si>
  <si>
    <t>アセトアルデヒド</t>
    <phoneticPr fontId="18"/>
  </si>
  <si>
    <t>1巻、富士フィルム、TOXNET</t>
    <rPh sb="1" eb="2">
      <t>カン</t>
    </rPh>
    <rPh sb="3" eb="5">
      <t>フジ</t>
    </rPh>
    <phoneticPr fontId="18"/>
  </si>
  <si>
    <t>75-07-0</t>
    <phoneticPr fontId="18"/>
  </si>
  <si>
    <t>診断薬、爆発原料、有機合成原料、自動車用エアーバッグの推進薬</t>
    <phoneticPr fontId="18"/>
  </si>
  <si>
    <t>神経・心・肺障害（ヒト）</t>
    <rPh sb="0" eb="2">
      <t>シンケイ</t>
    </rPh>
    <rPh sb="3" eb="4">
      <t>シン</t>
    </rPh>
    <rPh sb="5" eb="6">
      <t>ハイ</t>
    </rPh>
    <rPh sb="6" eb="8">
      <t>ショウガイ</t>
    </rPh>
    <phoneticPr fontId="18"/>
  </si>
  <si>
    <t>血圧低下・心障害</t>
    <rPh sb="0" eb="2">
      <t>ケツアツ</t>
    </rPh>
    <rPh sb="2" eb="4">
      <t>テイカ</t>
    </rPh>
    <rPh sb="5" eb="6">
      <t>シン</t>
    </rPh>
    <rPh sb="6" eb="8">
      <t>ショウガイ</t>
    </rPh>
    <phoneticPr fontId="18"/>
  </si>
  <si>
    <t>区分1（中枢神経系、心血管系）
区分2（肺）</t>
  </si>
  <si>
    <t>区分1（心血管系、肺、中枢神経系、全身毒性）</t>
  </si>
  <si>
    <t>LD50：20mg/kg（ウサギ）</t>
    <phoneticPr fontId="18"/>
  </si>
  <si>
    <t>LD50：45 mg/kg（ラット）</t>
    <phoneticPr fontId="18"/>
  </si>
  <si>
    <t>41.7g/100ml (17 ℃)</t>
  </si>
  <si>
    <t>0.3</t>
  </si>
  <si>
    <t>1Pa (20 ℃)</t>
  </si>
  <si>
    <t>1.846 (20 ℃)</t>
  </si>
  <si>
    <t>300℃ （爆発的分解）</t>
  </si>
  <si>
    <t>275℃</t>
    <phoneticPr fontId="18"/>
  </si>
  <si>
    <t>N3Na</t>
  </si>
  <si>
    <t>sodium azide</t>
  </si>
  <si>
    <t>アジ化ナトリウム</t>
    <phoneticPr fontId="18"/>
  </si>
  <si>
    <t>26628-22-8</t>
    <phoneticPr fontId="18"/>
  </si>
  <si>
    <t>0.057(2003)</t>
    <phoneticPr fontId="18"/>
  </si>
  <si>
    <t>0.6(2001)</t>
    <phoneticPr fontId="18"/>
  </si>
  <si>
    <t>0.3(1998)</t>
    <phoneticPr fontId="18"/>
  </si>
  <si>
    <t>0.8(1987)</t>
    <phoneticPr fontId="18"/>
  </si>
  <si>
    <t>0.6（全国2001）</t>
    <phoneticPr fontId="18"/>
  </si>
  <si>
    <t>0.057（全国2003）</t>
    <phoneticPr fontId="18"/>
  </si>
  <si>
    <t>&lt;0.3（札幌市1998）</t>
    <phoneticPr fontId="18"/>
  </si>
  <si>
    <t>&lt;0.8（全国1987）</t>
    <phoneticPr fontId="18"/>
  </si>
  <si>
    <t>医薬品(メチオニンなど)、繊維処理剤、アリルアルコール、グリセリンの原料グルタルアルデヒド、1,2,6-ヘキサントルオールおよび架橋結合剤などの原料になる。コロイド状オスミウム、ロジウム、ルテニウムの製造、溶剤、抽出</t>
    <phoneticPr fontId="18"/>
  </si>
  <si>
    <t>OH ラジカルとの反応で半減期：3.2～32 時間、オゾンとの反応で半減期：3.6～22 日、硝酸イオンとの反応で半減期：28 日</t>
    <phoneticPr fontId="18"/>
  </si>
  <si>
    <t>分解されなかった (試験期間:8 週間、被験物質濃度：50mgC/L、活性汚泥濃度：10%)</t>
    <phoneticPr fontId="18"/>
  </si>
  <si>
    <t>難、TOC 0％、GC 96％ (試験期間：4 週間、被験物質濃度：100mg/L、活性汚泥濃度：30mg/L)</t>
    <rPh sb="0" eb="1">
      <t>ナン</t>
    </rPh>
    <phoneticPr fontId="18"/>
  </si>
  <si>
    <t>粘膜変性（ラット、サル）</t>
    <rPh sb="0" eb="2">
      <t>ネンマク</t>
    </rPh>
    <rPh sb="2" eb="4">
      <t>ヘンセイ</t>
    </rPh>
    <phoneticPr fontId="18"/>
  </si>
  <si>
    <t>区分1（呼吸器、肝臓、腎臓）</t>
  </si>
  <si>
    <t>区分1（呼吸器、神経系、肝臓）、区分3（麻酔作用）</t>
  </si>
  <si>
    <t>LCLo：153 ppm（ヒト、10 分）</t>
    <phoneticPr fontId="18"/>
  </si>
  <si>
    <t>LD50：231-562 mg/kg（ウサギ）</t>
    <phoneticPr fontId="18"/>
  </si>
  <si>
    <t>LD50：42-46 mg/kg（ラット）</t>
    <phoneticPr fontId="18"/>
  </si>
  <si>
    <t>213g/L(25℃)、211.0g/L (20℃)、172.2g/L (20℃)</t>
    <phoneticPr fontId="18"/>
  </si>
  <si>
    <t>-0.01、0.03</t>
    <phoneticPr fontId="18"/>
  </si>
  <si>
    <t>210mmHg(20℃)、274mmHg(25℃)</t>
    <phoneticPr fontId="18"/>
  </si>
  <si>
    <t>0.840(20℃)、0.8389(20℃)</t>
    <phoneticPr fontId="18"/>
  </si>
  <si>
    <t>52.6℃</t>
  </si>
  <si>
    <t>-87.7℃</t>
  </si>
  <si>
    <t>acrolein</t>
  </si>
  <si>
    <t>アクロレイン</t>
    <phoneticPr fontId="18"/>
  </si>
  <si>
    <t>107-02-8</t>
    <phoneticPr fontId="18"/>
  </si>
  <si>
    <t>&lt;0.0005(1999)</t>
    <phoneticPr fontId="18"/>
  </si>
  <si>
    <t>0.24(2000)</t>
    <phoneticPr fontId="18"/>
  </si>
  <si>
    <t>0.27(2000)</t>
    <phoneticPr fontId="18"/>
  </si>
  <si>
    <t>1.89(1998)</t>
    <phoneticPr fontId="18"/>
  </si>
  <si>
    <t>0.67(2000)</t>
    <phoneticPr fontId="18"/>
  </si>
  <si>
    <t>10（全国1992）</t>
    <phoneticPr fontId="18"/>
  </si>
  <si>
    <t>14（全国1992）</t>
    <rPh sb="3" eb="5">
      <t>ゼンコク</t>
    </rPh>
    <phoneticPr fontId="18"/>
  </si>
  <si>
    <t>0.39（全国2000）</t>
    <phoneticPr fontId="18"/>
  </si>
  <si>
    <t>0.24（全国2000）</t>
    <phoneticPr fontId="18"/>
  </si>
  <si>
    <t>0.27（全国2000）</t>
    <phoneticPr fontId="18"/>
  </si>
  <si>
    <t>1.89（仙台1998）</t>
    <phoneticPr fontId="18"/>
  </si>
  <si>
    <t>0.67（全国2000）</t>
    <rPh sb="5" eb="7">
      <t>ゼンコク</t>
    </rPh>
    <phoneticPr fontId="18"/>
  </si>
  <si>
    <t>アクリル系合成繊維、ＮＢＲ樹脂（合成ゴム）、ＡＳ樹脂、ＡＢＳ樹脂、合成糊、塗料</t>
    <phoneticPr fontId="18"/>
  </si>
  <si>
    <t>48（ブルーギル、全身、28 日、流水系）、１（水溶性からの推定値）</t>
    <phoneticPr fontId="18"/>
  </si>
  <si>
    <t>60.7%（試験期間：14 日、被験物質：100 mg/L、活性汚泥：30 mg/L）</t>
    <phoneticPr fontId="18"/>
  </si>
  <si>
    <t>OH ラジカルとの反応で半減期3.5日（日照12 時間）、直接光分解では波長290nm を超える光を吸収しないので普通は進行しない</t>
    <phoneticPr fontId="18"/>
  </si>
  <si>
    <t>難。バイオリアクター（滞留時間2-10 日、馴養期間110 日）での分解率17%</t>
    <rPh sb="0" eb="1">
      <t>ナン</t>
    </rPh>
    <phoneticPr fontId="18"/>
  </si>
  <si>
    <t>馴養期間を要するが易分解</t>
    <phoneticPr fontId="18"/>
  </si>
  <si>
    <t>区分1 （神経系、肝臓、腎臓、血液系）、区分3 （気道刺激性、麻酔作用）</t>
  </si>
  <si>
    <t>LCLo 110 ppm［239 mg/m3］（イヌ）</t>
    <phoneticPr fontId="18"/>
  </si>
  <si>
    <t>LD50：148～282 mg/kg（ラット）</t>
    <phoneticPr fontId="18"/>
  </si>
  <si>
    <t>LD50：72～186 mg/kg（ラット）</t>
    <phoneticPr fontId="18"/>
  </si>
  <si>
    <t>7.9%（40 ℃）</t>
    <phoneticPr fontId="18"/>
  </si>
  <si>
    <t>アクリルアミドを経てアクリル酸に分解</t>
    <phoneticPr fontId="18"/>
  </si>
  <si>
    <t>0.25</t>
    <phoneticPr fontId="18"/>
  </si>
  <si>
    <t>2.17(気体、25℃)</t>
    <phoneticPr fontId="18"/>
  </si>
  <si>
    <t>100mmHg（23 ℃）、109 mm Hg 25℃</t>
    <phoneticPr fontId="18"/>
  </si>
  <si>
    <t>0.8004（25 ℃）</t>
    <phoneticPr fontId="18"/>
  </si>
  <si>
    <t>77.3℃</t>
  </si>
  <si>
    <t>-82℃</t>
    <phoneticPr fontId="18"/>
  </si>
  <si>
    <t>C3H3N</t>
  </si>
  <si>
    <t>acrylonitrile</t>
  </si>
  <si>
    <t>アクリロニトリル</t>
  </si>
  <si>
    <t>2、3巻、TOXNET</t>
    <rPh sb="3" eb="4">
      <t>カン</t>
    </rPh>
    <phoneticPr fontId="18"/>
  </si>
  <si>
    <t>107-13-1</t>
    <phoneticPr fontId="18"/>
  </si>
  <si>
    <t>0.0006(2001)</t>
    <phoneticPr fontId="18"/>
  </si>
  <si>
    <t>&lt;0.001（川崎市2006）</t>
    <phoneticPr fontId="18"/>
  </si>
  <si>
    <t>&lt;0.01（川崎市2006）</t>
    <phoneticPr fontId="18"/>
  </si>
  <si>
    <t>&lt;0.0006（全国2001）</t>
    <phoneticPr fontId="18"/>
  </si>
  <si>
    <t>アクリル繊維原料、合成樹脂、合成樹脂原料、塗料用、接着剤</t>
    <phoneticPr fontId="18"/>
  </si>
  <si>
    <t>BOD 37%、GC 58.3%※、TOC 100% （試験期間：2 週間、被験物質濃度：100 mg/L、活性汚泥濃度：30 mg/L）</t>
    <phoneticPr fontId="18"/>
  </si>
  <si>
    <t>OH ラジカルとの反応で半減期：6.8 時間～68 時間、オゾンとの反応で半減期：2.5～15.3 日</t>
    <phoneticPr fontId="18"/>
  </si>
  <si>
    <t>0.88（ラット）</t>
    <phoneticPr fontId="18"/>
  </si>
  <si>
    <t>区分1（上気道）、区分2（腎臓）</t>
  </si>
  <si>
    <t>区分1（全身毒性）、区分3（気道刺激性）</t>
  </si>
  <si>
    <t>TCLo：75 ppm（ヒト）</t>
    <phoneticPr fontId="18"/>
  </si>
  <si>
    <t>LD50：1243 mg/kg（ラット）</t>
    <phoneticPr fontId="18"/>
  </si>
  <si>
    <t>4.94×104 mg/1000g (25℃)、6×104 mg/L (20℃)、4.94×104 mg/L (25℃)</t>
    <phoneticPr fontId="18"/>
  </si>
  <si>
    <t>半減期：2.8 年(25℃、pH=7)</t>
    <phoneticPr fontId="18"/>
  </si>
  <si>
    <t>0.80、0.74、0.36</t>
    <phoneticPr fontId="18"/>
  </si>
  <si>
    <t>3.52(気体、25℃)</t>
    <phoneticPr fontId="18"/>
  </si>
  <si>
    <t>82.5 mmHg (=1.1×104Pa) (25℃)、86 mmHg (=1.1×104Pa) (25℃)、70 mmHg (=9.3×103Pa) (20℃)、67 mmHg (=8.9×103Pa) (20℃)</t>
    <phoneticPr fontId="18"/>
  </si>
  <si>
    <t>0.9535(20℃)2</t>
    <phoneticPr fontId="18"/>
  </si>
  <si>
    <t>80.7℃(760 mmHg)、80.2℃(760 mmHg)、80℃</t>
  </si>
  <si>
    <t>&lt;-75℃、-76.5℃</t>
    <phoneticPr fontId="18"/>
  </si>
  <si>
    <t>methyl acrylate</t>
  </si>
  <si>
    <t>アクリル酸メチル</t>
  </si>
  <si>
    <t>96-33-3</t>
    <phoneticPr fontId="18"/>
  </si>
  <si>
    <t>0.042(2008)</t>
    <phoneticPr fontId="18"/>
  </si>
  <si>
    <t>0.042（全国 2008）</t>
    <phoneticPr fontId="18"/>
  </si>
  <si>
    <t>アクリル繊維、繊維加工、塗料、紙加工、接着剤、皮革加工、アクリルゴム</t>
    <phoneticPr fontId="18"/>
  </si>
  <si>
    <t>BOD 61.3%、GC※100%、TOC 100%（試験期間：2 週間、被験物質濃度：100 mg/L、活性汚泥濃度：30 mg/L）</t>
    <phoneticPr fontId="18"/>
  </si>
  <si>
    <t>OH ラジカルとの反応で半減期：4.6 時間～46 時間、オゾンとの反応で半減期：1.5～8.9 日</t>
    <phoneticPr fontId="18"/>
  </si>
  <si>
    <t>8.4（ラット）</t>
    <phoneticPr fontId="18"/>
  </si>
  <si>
    <t>胎仔減少（ラット）、奇形？（マウス）</t>
    <rPh sb="2" eb="4">
      <t>ゲンショウ</t>
    </rPh>
    <rPh sb="10" eb="12">
      <t>キケイ</t>
    </rPh>
    <phoneticPr fontId="18"/>
  </si>
  <si>
    <t>分類できない　</t>
  </si>
  <si>
    <t>LC50：1,970-2,730 ppm(4h)（ラット）（蒸気）</t>
    <rPh sb="30" eb="32">
      <t>ジョウキ</t>
    </rPh>
    <phoneticPr fontId="18"/>
  </si>
  <si>
    <t>LD50：1,700 mg/kg（ラット）、2,000 mg/kg（ウサギ）</t>
    <phoneticPr fontId="18"/>
  </si>
  <si>
    <t>LD50：3,730-9,050 mg/kg（ラット）</t>
    <phoneticPr fontId="18"/>
  </si>
  <si>
    <t>1.4×103 mg/L (20℃)、2.00×103 mg/L (23℃)、1.6×103 mg/L (20℃)</t>
    <phoneticPr fontId="18"/>
  </si>
  <si>
    <t>28 日後の分解率は2 %未満（pH 7）、半減期：1,100 日</t>
    <phoneticPr fontId="18"/>
  </si>
  <si>
    <t>2.36、2.38</t>
    <phoneticPr fontId="18"/>
  </si>
  <si>
    <t>5.48 mmHg (=731Pa) (25℃)、5.45 mmHg (=727Pa)(25℃)、4 mmHg (=500Pa) (20℃)、3.2 mmHg (=430Pa) (20℃)</t>
    <phoneticPr fontId="18"/>
  </si>
  <si>
    <t>0.8898(20℃)</t>
    <phoneticPr fontId="18"/>
  </si>
  <si>
    <t>146.6℃(760 mmHg)、146～148℃(760 mmHg)、145℃(760 mmHg)、138℃(760 mmHg)</t>
  </si>
  <si>
    <t>-63.6℃、-64.6℃、-64℃</t>
    <phoneticPr fontId="18"/>
  </si>
  <si>
    <t>C7H12O2</t>
  </si>
  <si>
    <t>n-butyl acrylate</t>
  </si>
  <si>
    <t>アクリル酸ブチル（アクリル酸ｎ-ブチル）</t>
    <phoneticPr fontId="18"/>
  </si>
  <si>
    <t>141-32-2</t>
    <phoneticPr fontId="18"/>
  </si>
  <si>
    <t>&lt;1（全国2000）</t>
    <phoneticPr fontId="18"/>
  </si>
  <si>
    <t>熱硬化性塗料、接着剤、繊維処理剤、潤滑油添加剤、コポリマー改質剤、塗料、樹脂改質剤、UV 硬化用反応性希釈剤</t>
    <phoneticPr fontId="18"/>
  </si>
  <si>
    <t>分解率：BOD 78%、GC 100%、TOC 98%（試験期間：4 週間、被験物質濃度：100 mg/L、活性汚泥濃度：30 mg/L）</t>
    <phoneticPr fontId="18"/>
  </si>
  <si>
    <t>OH ラジカルとの反応で半減期：4.2 時間～42 時間、オゾンとの反応で半減期：1.5～9.2 日</t>
    <phoneticPr fontId="18"/>
  </si>
  <si>
    <t>0.049（ラット）</t>
    <phoneticPr fontId="18"/>
  </si>
  <si>
    <t>粘膜刺激・障害</t>
    <rPh sb="0" eb="2">
      <t>ネンマク</t>
    </rPh>
    <rPh sb="2" eb="4">
      <t>シゲキ</t>
    </rPh>
    <rPh sb="5" eb="7">
      <t>ショウガイ</t>
    </rPh>
    <phoneticPr fontId="18"/>
  </si>
  <si>
    <t>LCLo：500 ppm [2,380 mg/m3] (4h)（ラット）</t>
    <phoneticPr fontId="18"/>
  </si>
  <si>
    <t>LD50：298 mg/kg（ウサギ）</t>
    <phoneticPr fontId="18"/>
  </si>
  <si>
    <t>LD50：300 - 2,000 mg/kg（ラット）</t>
    <phoneticPr fontId="18"/>
  </si>
  <si>
    <t>自由に混和(25℃)、1.00E+06 mg/L 25℃</t>
    <rPh sb="0" eb="2">
      <t>ジユウ</t>
    </rPh>
    <rPh sb="3" eb="5">
      <t>コンワ</t>
    </rPh>
    <phoneticPr fontId="18"/>
  </si>
  <si>
    <t>加水分解しない(25℃、pH=3、測定値)、半減期：&gt;270 日(25℃、pH=7、測定値)、半減期：0.051 日(25℃、pH=11、測定値)、半減期：39.6 日(40℃、pH=7、測定値)、半減期：15 時間(40℃、pH=9、測定値)</t>
    <phoneticPr fontId="18"/>
  </si>
  <si>
    <t>-0.21</t>
  </si>
  <si>
    <t>4.75</t>
  </si>
  <si>
    <t>0.0524mmHg(25℃)</t>
    <phoneticPr fontId="18"/>
  </si>
  <si>
    <t>1.011(23℃)</t>
    <phoneticPr fontId="18"/>
  </si>
  <si>
    <t>191℃(760 mmHg)</t>
  </si>
  <si>
    <t>-60.2℃</t>
  </si>
  <si>
    <t>C5H8O3</t>
  </si>
  <si>
    <t>2-hydroxyethyl acrylate</t>
  </si>
  <si>
    <t>アクリル酸2-ヒドロキシエチル</t>
    <phoneticPr fontId="18"/>
  </si>
  <si>
    <t>7巻、TOXNET</t>
    <rPh sb="1" eb="2">
      <t>カン</t>
    </rPh>
    <phoneticPr fontId="18"/>
  </si>
  <si>
    <t>818-61-1</t>
    <phoneticPr fontId="18"/>
  </si>
  <si>
    <t>カチオン系凝集剤、エマルジョン改質剤、繊維処理剤、粘着剤、接着剤</t>
    <phoneticPr fontId="18"/>
  </si>
  <si>
    <t>OH ラジカルとの反応で半減期：0.71～71 時間、オゾンとの反応で半減期：37～220 時間</t>
    <phoneticPr fontId="18"/>
  </si>
  <si>
    <t>流産、発育遅延、奇形（ラット）</t>
    <rPh sb="0" eb="2">
      <t>リュウザン</t>
    </rPh>
    <rPh sb="3" eb="5">
      <t>ハツイク</t>
    </rPh>
    <rPh sb="5" eb="7">
      <t>チエン</t>
    </rPh>
    <rPh sb="8" eb="10">
      <t>キケイ</t>
    </rPh>
    <phoneticPr fontId="18"/>
  </si>
  <si>
    <t>粘膜変性、炎症（ラット）</t>
    <rPh sb="0" eb="2">
      <t>ネンマク</t>
    </rPh>
    <rPh sb="2" eb="4">
      <t>ヘンセイ</t>
    </rPh>
    <rPh sb="5" eb="7">
      <t>エンショウ</t>
    </rPh>
    <phoneticPr fontId="18"/>
  </si>
  <si>
    <t>区分1（呼吸器系、全身毒性）</t>
  </si>
  <si>
    <t>LC50：0.066 mg/L/4h（ラット）（蒸気）</t>
    <rPh sb="24" eb="26">
      <t>ジョウキ</t>
    </rPh>
    <phoneticPr fontId="18"/>
  </si>
  <si>
    <t>LD50：50～200 mg/kg（ウサギ）</t>
    <phoneticPr fontId="18"/>
  </si>
  <si>
    <t>LD50：455 mg/kg（ラット）</t>
    <phoneticPr fontId="18"/>
  </si>
  <si>
    <t>アクリル酸及びN,N=ジメチルエタノールアミンを生成</t>
    <phoneticPr fontId="18"/>
  </si>
  <si>
    <t>0.43</t>
  </si>
  <si>
    <t>5.86(気体、25℃)</t>
    <phoneticPr fontId="18"/>
  </si>
  <si>
    <t>0.51mmHg（20℃）</t>
    <phoneticPr fontId="18"/>
  </si>
  <si>
    <t>0.938(20℃)</t>
    <phoneticPr fontId="18"/>
  </si>
  <si>
    <t>75℃(2,926Pa)、95℃(50mmHg)、172.5℃</t>
  </si>
  <si>
    <t>&lt;-75℃(凝固点)、&lt;-60℃</t>
    <phoneticPr fontId="18"/>
  </si>
  <si>
    <t>C7H13NO2</t>
  </si>
  <si>
    <t>2-(dimethylamino)ethyl acrylate</t>
  </si>
  <si>
    <t>アクリル酸2-(ジメチルアミノ)エチル</t>
    <phoneticPr fontId="18"/>
  </si>
  <si>
    <t>2439-35-2</t>
    <phoneticPr fontId="18"/>
  </si>
  <si>
    <t>2.8(2007)</t>
    <phoneticPr fontId="18"/>
  </si>
  <si>
    <t>2(2009)</t>
    <phoneticPr fontId="18"/>
  </si>
  <si>
    <t>0.13(2007)</t>
    <phoneticPr fontId="18"/>
  </si>
  <si>
    <t>&lt;0.1（福岡県、神奈川県、三重県、2007）</t>
    <phoneticPr fontId="18"/>
  </si>
  <si>
    <t>2.8（全国2007）</t>
    <phoneticPr fontId="18"/>
  </si>
  <si>
    <t>&lt;2（全国2009）</t>
    <phoneticPr fontId="18"/>
  </si>
  <si>
    <t>0.5（全国1999）</t>
    <phoneticPr fontId="18"/>
  </si>
  <si>
    <t>0.13（全国2007）</t>
    <phoneticPr fontId="18"/>
  </si>
  <si>
    <t>ポリマー原料、アクリル酸エステルの原料</t>
    <phoneticPr fontId="18"/>
  </si>
  <si>
    <t>BOD 67.8%、TOC 97.5%、GC 100%、UV-VIS 100% （試験期間：2 週間、被験物質濃度：100 mg/L、活性汚泥濃度：30 mg/L）</t>
    <phoneticPr fontId="18"/>
  </si>
  <si>
    <t>OH ラジカルとの反応で半減期：6.6 時間～66 時間、オゾンとの反応で半減期： 1.5 日～8.9 日</t>
    <phoneticPr fontId="18"/>
  </si>
  <si>
    <t>理論値に対するメタン生成率：75%以上（試験期間：8 週間、被験物質濃度：50 μg-C/L、活性汚泥濃度：10%）</t>
    <phoneticPr fontId="18"/>
  </si>
  <si>
    <t>0.026（マウス）</t>
    <phoneticPr fontId="18"/>
  </si>
  <si>
    <t>53（ラット）</t>
    <phoneticPr fontId="18"/>
  </si>
  <si>
    <t>粘膜変性（ラット）、湿疹（ヒト）</t>
    <rPh sb="0" eb="2">
      <t>ネンマク</t>
    </rPh>
    <rPh sb="2" eb="4">
      <t>ヘンセイ</t>
    </rPh>
    <rPh sb="10" eb="12">
      <t>シッシン</t>
    </rPh>
    <phoneticPr fontId="18"/>
  </si>
  <si>
    <t>区分1 （呼吸器、腎臓）、区分2 （肝臓）</t>
  </si>
  <si>
    <t>LC：&gt; 75 ppm [221 mg/m3] (6h)（サル）</t>
    <phoneticPr fontId="18"/>
  </si>
  <si>
    <t>LD50：294 mg/kg（ウサギ）</t>
    <phoneticPr fontId="18"/>
  </si>
  <si>
    <t>LD50：1,337 mg/kg（ラット）</t>
    <phoneticPr fontId="18"/>
  </si>
  <si>
    <t>4.25 (25℃)、4.26 (25℃)</t>
    <phoneticPr fontId="18"/>
  </si>
  <si>
    <t>安定（pH = 3, 7, 11）</t>
    <phoneticPr fontId="18"/>
  </si>
  <si>
    <t>0.35、0.46</t>
    <phoneticPr fontId="18"/>
  </si>
  <si>
    <t>4.0mmHg(25 ℃ )、3.2mmHg(20℃)</t>
    <phoneticPr fontId="18"/>
  </si>
  <si>
    <t>1.0511(20℃)</t>
    <phoneticPr fontId="18"/>
  </si>
  <si>
    <t>141℃、141.0℃、141.2℃</t>
  </si>
  <si>
    <t>12.5℃、14℃、13.5℃、12～14℃</t>
    <phoneticPr fontId="18"/>
  </si>
  <si>
    <t>C3H4O2</t>
  </si>
  <si>
    <t>acrylic acid and its water-soluble salts</t>
  </si>
  <si>
    <t>アクリル酸（アクリル酸及びその水溶性塩）</t>
    <phoneticPr fontId="18"/>
  </si>
  <si>
    <t>- (79-10-7)</t>
    <phoneticPr fontId="18"/>
  </si>
  <si>
    <t>0.039(2010)</t>
    <phoneticPr fontId="18"/>
  </si>
  <si>
    <t>0.039（全国 2010）</t>
    <phoneticPr fontId="18"/>
  </si>
  <si>
    <t>粘着・接着剤、アクリル系塗料の原料、アクリルゴム原料、皮革、紙や繊維の加工剤、自動車部品、衣料、マスカラ</t>
    <phoneticPr fontId="18"/>
  </si>
  <si>
    <t>BOD 51.5％、TOC 92.6％、GC 100％ （試験期間：2 週間、被験物質濃度：100 mg/L、活性汚泥濃度：30 mg/L）</t>
    <phoneticPr fontId="18"/>
  </si>
  <si>
    <t>OH ラジカルとの反応で半減期：4.0～40 時間、オゾンとの反応で半減期：0.47～2.8 日</t>
    <phoneticPr fontId="18"/>
  </si>
  <si>
    <t>3.6（ラット・マウス）</t>
    <phoneticPr fontId="18"/>
  </si>
  <si>
    <t>粘膜・肝障害（ラット）、湿疹（ヒト）</t>
    <rPh sb="0" eb="2">
      <t>ネンマク</t>
    </rPh>
    <rPh sb="3" eb="4">
      <t>カン</t>
    </rPh>
    <rPh sb="4" eb="6">
      <t>ショウガイ</t>
    </rPh>
    <rPh sb="12" eb="14">
      <t>シッシン</t>
    </rPh>
    <phoneticPr fontId="18"/>
  </si>
  <si>
    <t>LC：&gt; 75 ppm[&gt; 310 mg/m3] (6h)（サル）</t>
    <phoneticPr fontId="18"/>
  </si>
  <si>
    <t>LD50：1,790～1,950 mg/kg（ウサギ）</t>
    <phoneticPr fontId="18"/>
  </si>
  <si>
    <t>LD50：550～1,120 mg/kg（ラット）</t>
    <phoneticPr fontId="18"/>
  </si>
  <si>
    <t>半減期：2.8 年(pH = 7)</t>
  </si>
  <si>
    <t>1.32、1.18</t>
    <phoneticPr fontId="18"/>
  </si>
  <si>
    <t>38.6 mmHg (=5.14×103 Pa) (25℃)、29 mmHg (=3.9×103 Pa) (20℃)、28.5 mmHg (=3.8×103 Pa) (20℃)</t>
    <phoneticPr fontId="18"/>
  </si>
  <si>
    <t>0.9234(20℃)</t>
    <phoneticPr fontId="18"/>
  </si>
  <si>
    <t>98.9℃ (760 mmHg)、99.4℃ (760 mmHg)、99.5℃、100℃</t>
  </si>
  <si>
    <t xml:space="preserve"> -71℃、≦-72℃、-71.2℃、&lt;-75℃</t>
    <phoneticPr fontId="18"/>
  </si>
  <si>
    <t>ethyl acrylate</t>
  </si>
  <si>
    <t>アクリル酸エチル</t>
  </si>
  <si>
    <t>140-88-5</t>
    <phoneticPr fontId="18"/>
  </si>
  <si>
    <t>0.083(1991)</t>
    <phoneticPr fontId="18"/>
  </si>
  <si>
    <t>0.02(2001)</t>
    <phoneticPr fontId="18"/>
  </si>
  <si>
    <t>0.0022（全国1991）</t>
    <phoneticPr fontId="18"/>
  </si>
  <si>
    <t>0.0029（全国1991）</t>
    <phoneticPr fontId="18"/>
  </si>
  <si>
    <t>0.083（全国1991）</t>
    <rPh sb="6" eb="8">
      <t>ゼンコク</t>
    </rPh>
    <phoneticPr fontId="18"/>
  </si>
  <si>
    <t>凝集剤、土壌改良剤、繊維の改質及び樹脂加工、紙力増強剤、接着剤、塗料、石油回収剤</t>
    <phoneticPr fontId="18"/>
  </si>
  <si>
    <t>0.86～1.12倍（マス稚魚）</t>
    <rPh sb="13" eb="15">
      <t>チギョ</t>
    </rPh>
    <phoneticPr fontId="18"/>
  </si>
  <si>
    <t>41.5％（試験期間：2 週間、被験物質：100mg/L、活性汚泥：30mg/L）</t>
    <phoneticPr fontId="18"/>
  </si>
  <si>
    <t>OH ラジカルとの反応は半減期4.2～8.3 時間</t>
    <phoneticPr fontId="18"/>
  </si>
  <si>
    <t>嫌気土壌での14 日間培養で21.55 %分解、嫌気汚泥では56 日後でも分解されない</t>
    <rPh sb="0" eb="2">
      <t>ケンキ</t>
    </rPh>
    <rPh sb="2" eb="4">
      <t>ドジョウ</t>
    </rPh>
    <phoneticPr fontId="18"/>
  </si>
  <si>
    <t>0.2（ネコ）</t>
    <phoneticPr fontId="18"/>
  </si>
  <si>
    <t>神経障害（ネコ、ラット）</t>
    <rPh sb="0" eb="2">
      <t>シンケイ</t>
    </rPh>
    <rPh sb="2" eb="4">
      <t>ショウガイ</t>
    </rPh>
    <phoneticPr fontId="18"/>
  </si>
  <si>
    <t>区分1（神経系、眼、血液系、生殖器（男性））</t>
  </si>
  <si>
    <t>LD50：252～400 mg/kg（ラット）</t>
    <phoneticPr fontId="18"/>
  </si>
  <si>
    <t>LDLo：252 mg/kg（モルモット）</t>
    <phoneticPr fontId="18"/>
  </si>
  <si>
    <t>215.5(g/100mL, 30℃)</t>
    <phoneticPr fontId="18"/>
  </si>
  <si>
    <t xml:space="preserve">(-1.65)、-0.67、-0.78 </t>
    <phoneticPr fontId="18"/>
  </si>
  <si>
    <t>2.91(25℃,気体)</t>
    <phoneticPr fontId="18"/>
  </si>
  <si>
    <t>1.122～1.127</t>
    <phoneticPr fontId="18"/>
  </si>
  <si>
    <t>87.0～125.0℃、125℃ (3.3kPa)</t>
  </si>
  <si>
    <t>84.5℃</t>
    <phoneticPr fontId="18"/>
  </si>
  <si>
    <t>C3H5NO</t>
  </si>
  <si>
    <t>acrylamide</t>
  </si>
  <si>
    <t>アクリルアミド</t>
    <phoneticPr fontId="18"/>
  </si>
  <si>
    <t>1巻、厚労省、東京化成</t>
    <rPh sb="1" eb="2">
      <t>カン</t>
    </rPh>
    <rPh sb="3" eb="6">
      <t>コウロウショウ</t>
    </rPh>
    <rPh sb="7" eb="9">
      <t>トウキョウ</t>
    </rPh>
    <rPh sb="9" eb="11">
      <t>カセイ</t>
    </rPh>
    <phoneticPr fontId="18"/>
  </si>
  <si>
    <t>79-06-1</t>
    <phoneticPr fontId="18"/>
  </si>
  <si>
    <t>zinc compounds (water-soluble)</t>
  </si>
  <si>
    <t>総暴露量</t>
    <rPh sb="0" eb="1">
      <t>ソウ</t>
    </rPh>
    <rPh sb="1" eb="3">
      <t>バクロ</t>
    </rPh>
    <rPh sb="3" eb="4">
      <t>リョウ</t>
    </rPh>
    <phoneticPr fontId="18"/>
  </si>
  <si>
    <t>経口暴露量合計</t>
    <rPh sb="0" eb="2">
      <t>ケイコウ</t>
    </rPh>
    <rPh sb="2" eb="4">
      <t>バクロ</t>
    </rPh>
    <rPh sb="4" eb="5">
      <t>リョウ</t>
    </rPh>
    <rPh sb="5" eb="7">
      <t>ゴウケイ</t>
    </rPh>
    <phoneticPr fontId="18"/>
  </si>
  <si>
    <t>土壌曝露量</t>
    <rPh sb="0" eb="2">
      <t>ドジョウ</t>
    </rPh>
    <phoneticPr fontId="18"/>
  </si>
  <si>
    <t>食物曝露量</t>
    <rPh sb="0" eb="2">
      <t>ショクモツ</t>
    </rPh>
    <phoneticPr fontId="18"/>
  </si>
  <si>
    <t>公共用水域・淡水曝露量</t>
    <rPh sb="0" eb="3">
      <t>コウキョウヨウ</t>
    </rPh>
    <rPh sb="3" eb="5">
      <t>スイイキ</t>
    </rPh>
    <rPh sb="6" eb="8">
      <t>タンスイ</t>
    </rPh>
    <phoneticPr fontId="18"/>
  </si>
  <si>
    <t>地下水曝露量</t>
    <rPh sb="0" eb="3">
      <t>チカスイ</t>
    </rPh>
    <phoneticPr fontId="18"/>
  </si>
  <si>
    <t>飲料水曝露量</t>
    <rPh sb="0" eb="3">
      <t>インリョウスイ</t>
    </rPh>
    <phoneticPr fontId="18"/>
  </si>
  <si>
    <t>室内空気曝露量</t>
    <rPh sb="0" eb="2">
      <t>シツナイ</t>
    </rPh>
    <rPh sb="2" eb="4">
      <t>クウキ</t>
    </rPh>
    <phoneticPr fontId="18"/>
  </si>
  <si>
    <t>一般環境大気曝露量</t>
    <rPh sb="0" eb="2">
      <t>イッパン</t>
    </rPh>
    <rPh sb="2" eb="4">
      <t>カンキョウ</t>
    </rPh>
    <rPh sb="4" eb="6">
      <t>タイキ</t>
    </rPh>
    <rPh sb="6" eb="8">
      <t>バクロ</t>
    </rPh>
    <rPh sb="8" eb="9">
      <t>リョウ</t>
    </rPh>
    <phoneticPr fontId="18"/>
  </si>
  <si>
    <t>土壌濃度</t>
    <rPh sb="0" eb="2">
      <t>ドジョウ</t>
    </rPh>
    <rPh sb="2" eb="4">
      <t>ノウド</t>
    </rPh>
    <phoneticPr fontId="18"/>
  </si>
  <si>
    <t>食物濃度</t>
    <rPh sb="0" eb="2">
      <t>ショクモツ</t>
    </rPh>
    <rPh sb="2" eb="4">
      <t>ノウド</t>
    </rPh>
    <phoneticPr fontId="18"/>
  </si>
  <si>
    <t>公共用水域・淡水濃度（μg/L）</t>
    <rPh sb="0" eb="3">
      <t>コウキョウヨウ</t>
    </rPh>
    <rPh sb="3" eb="5">
      <t>スイイキ</t>
    </rPh>
    <rPh sb="6" eb="8">
      <t>タンスイ</t>
    </rPh>
    <rPh sb="8" eb="10">
      <t>ノウド</t>
    </rPh>
    <phoneticPr fontId="18"/>
  </si>
  <si>
    <t>地下水濃度（μg/L）</t>
    <rPh sb="0" eb="3">
      <t>チカスイ</t>
    </rPh>
    <rPh sb="3" eb="5">
      <t>ノウド</t>
    </rPh>
    <phoneticPr fontId="18"/>
  </si>
  <si>
    <t>飲料水濃度</t>
    <rPh sb="0" eb="3">
      <t>インリョウスイ</t>
    </rPh>
    <rPh sb="3" eb="5">
      <t>ノウド</t>
    </rPh>
    <phoneticPr fontId="18"/>
  </si>
  <si>
    <t>室内空気濃度</t>
    <rPh sb="0" eb="2">
      <t>シツナイ</t>
    </rPh>
    <rPh sb="2" eb="4">
      <t>クウキ</t>
    </rPh>
    <rPh sb="4" eb="6">
      <t>ノウド</t>
    </rPh>
    <phoneticPr fontId="18"/>
  </si>
  <si>
    <t>一般環境大気濃度</t>
    <rPh sb="0" eb="2">
      <t>イッパン</t>
    </rPh>
    <rPh sb="2" eb="4">
      <t>カンキョウ</t>
    </rPh>
    <rPh sb="4" eb="6">
      <t>タイキ</t>
    </rPh>
    <rPh sb="6" eb="8">
      <t>ノウド</t>
    </rPh>
    <phoneticPr fontId="18"/>
  </si>
  <si>
    <t>底質(公共用水域・海水)濃度（μg/L）</t>
    <rPh sb="12" eb="14">
      <t>ノウド</t>
    </rPh>
    <phoneticPr fontId="18"/>
  </si>
  <si>
    <t>底質(公共用水域・淡水)濃度（μg/L）</t>
    <rPh sb="12" eb="14">
      <t>ノウド</t>
    </rPh>
    <phoneticPr fontId="18"/>
  </si>
  <si>
    <t>公共用水域・海水濃度（μg/L）</t>
    <rPh sb="0" eb="3">
      <t>コウキョウヨウ</t>
    </rPh>
    <rPh sb="3" eb="5">
      <t>スイイキ</t>
    </rPh>
    <rPh sb="6" eb="8">
      <t>カイスイ</t>
    </rPh>
    <rPh sb="8" eb="10">
      <t>ノウド</t>
    </rPh>
    <phoneticPr fontId="18"/>
  </si>
  <si>
    <t>地下水濃度</t>
    <rPh sb="0" eb="3">
      <t>チカスイ</t>
    </rPh>
    <rPh sb="3" eb="5">
      <t>ノウド</t>
    </rPh>
    <phoneticPr fontId="18"/>
  </si>
  <si>
    <t>底質分布（％）</t>
    <rPh sb="0" eb="1">
      <t>テイ</t>
    </rPh>
    <rPh sb="1" eb="2">
      <t>シツ</t>
    </rPh>
    <rPh sb="2" eb="4">
      <t>ブンプ</t>
    </rPh>
    <phoneticPr fontId="18"/>
  </si>
  <si>
    <t>土壌分布（％）</t>
    <rPh sb="0" eb="2">
      <t>ドジョウ</t>
    </rPh>
    <rPh sb="2" eb="4">
      <t>ブンプ</t>
    </rPh>
    <phoneticPr fontId="18"/>
  </si>
  <si>
    <t>水域分布（％）</t>
    <rPh sb="0" eb="2">
      <t>スイイキ</t>
    </rPh>
    <rPh sb="2" eb="4">
      <t>ブンプ</t>
    </rPh>
    <phoneticPr fontId="18"/>
  </si>
  <si>
    <t>大気分布（％）</t>
    <rPh sb="0" eb="2">
      <t>タイキ</t>
    </rPh>
    <rPh sb="2" eb="4">
      <t>ブンプ</t>
    </rPh>
    <phoneticPr fontId="18"/>
  </si>
  <si>
    <t>神奈川-取扱量（合計）</t>
    <rPh sb="0" eb="3">
      <t>カナガワ</t>
    </rPh>
    <rPh sb="4" eb="6">
      <t>トリアツカイ</t>
    </rPh>
    <rPh sb="6" eb="7">
      <t>リョウ</t>
    </rPh>
    <phoneticPr fontId="14"/>
  </si>
  <si>
    <t>神奈川-排出量（合計）</t>
    <rPh sb="0" eb="3">
      <t>カナガワ</t>
    </rPh>
    <rPh sb="4" eb="6">
      <t>ハイシュツ</t>
    </rPh>
    <rPh sb="6" eb="7">
      <t>リョウ</t>
    </rPh>
    <rPh sb="8" eb="10">
      <t>ゴウケイ</t>
    </rPh>
    <phoneticPr fontId="14"/>
  </si>
  <si>
    <t>神奈川-排出量（埋立処分）</t>
    <rPh sb="0" eb="3">
      <t>カナガワ</t>
    </rPh>
    <rPh sb="4" eb="6">
      <t>ハイシュツ</t>
    </rPh>
    <rPh sb="6" eb="7">
      <t>リョウ</t>
    </rPh>
    <rPh sb="8" eb="9">
      <t>マイ</t>
    </rPh>
    <rPh sb="9" eb="10">
      <t>リツ</t>
    </rPh>
    <rPh sb="10" eb="12">
      <t>ショブン</t>
    </rPh>
    <phoneticPr fontId="14"/>
  </si>
  <si>
    <t>神奈川-排出量（土壌）</t>
    <rPh sb="0" eb="3">
      <t>カナガワ</t>
    </rPh>
    <rPh sb="4" eb="6">
      <t>ハイシュツ</t>
    </rPh>
    <rPh sb="6" eb="7">
      <t>リョウ</t>
    </rPh>
    <rPh sb="8" eb="10">
      <t>ドジョウ</t>
    </rPh>
    <phoneticPr fontId="14"/>
  </si>
  <si>
    <t>神奈川-排出量（公共用水域）</t>
    <rPh sb="0" eb="3">
      <t>カナガワ</t>
    </rPh>
    <rPh sb="4" eb="6">
      <t>ハイシュツ</t>
    </rPh>
    <rPh sb="6" eb="7">
      <t>リョウ</t>
    </rPh>
    <rPh sb="8" eb="11">
      <t>コウキョウヨウ</t>
    </rPh>
    <rPh sb="11" eb="13">
      <t>スイイキ</t>
    </rPh>
    <phoneticPr fontId="14"/>
  </si>
  <si>
    <t>神奈川-排出量（大気）</t>
    <rPh sb="0" eb="3">
      <t>カナガワ</t>
    </rPh>
    <rPh sb="4" eb="6">
      <t>ハイシュツ</t>
    </rPh>
    <rPh sb="6" eb="7">
      <t>リョウ</t>
    </rPh>
    <rPh sb="8" eb="10">
      <t>タイキ</t>
    </rPh>
    <phoneticPr fontId="14"/>
  </si>
  <si>
    <t>神奈川-取扱事業所数</t>
    <rPh sb="0" eb="3">
      <t>カナガワ</t>
    </rPh>
    <rPh sb="4" eb="6">
      <t>トリアツカイ</t>
    </rPh>
    <rPh sb="6" eb="9">
      <t>ジギョウショ</t>
    </rPh>
    <rPh sb="9" eb="10">
      <t>スウ</t>
    </rPh>
    <phoneticPr fontId="18"/>
  </si>
  <si>
    <t>埼玉-取扱量（合計）</t>
    <rPh sb="0" eb="2">
      <t>サイタマ</t>
    </rPh>
    <rPh sb="3" eb="5">
      <t>トリアツカイ</t>
    </rPh>
    <rPh sb="5" eb="6">
      <t>リョウ</t>
    </rPh>
    <phoneticPr fontId="14"/>
  </si>
  <si>
    <t>埼玉-排出量（合計）</t>
    <rPh sb="0" eb="2">
      <t>サイタマ</t>
    </rPh>
    <rPh sb="3" eb="5">
      <t>ハイシュツ</t>
    </rPh>
    <rPh sb="5" eb="6">
      <t>リョウ</t>
    </rPh>
    <rPh sb="7" eb="9">
      <t>ゴウケイ</t>
    </rPh>
    <phoneticPr fontId="14"/>
  </si>
  <si>
    <t>埼玉-排出量（埋立処分）</t>
    <rPh sb="0" eb="2">
      <t>サイタマ</t>
    </rPh>
    <rPh sb="3" eb="5">
      <t>ハイシュツ</t>
    </rPh>
    <rPh sb="5" eb="6">
      <t>リョウ</t>
    </rPh>
    <rPh sb="7" eb="8">
      <t>マイ</t>
    </rPh>
    <rPh sb="8" eb="9">
      <t>リツ</t>
    </rPh>
    <rPh sb="9" eb="11">
      <t>ショブン</t>
    </rPh>
    <phoneticPr fontId="14"/>
  </si>
  <si>
    <t>埼玉-排出量（土壌）</t>
    <rPh sb="0" eb="2">
      <t>サイタマ</t>
    </rPh>
    <rPh sb="3" eb="5">
      <t>ハイシュツ</t>
    </rPh>
    <rPh sb="5" eb="6">
      <t>リョウ</t>
    </rPh>
    <rPh sb="7" eb="9">
      <t>ドジョウ</t>
    </rPh>
    <phoneticPr fontId="14"/>
  </si>
  <si>
    <t>埼玉-排出量（公共用水域）</t>
    <rPh sb="0" eb="2">
      <t>サイタマ</t>
    </rPh>
    <rPh sb="3" eb="5">
      <t>ハイシュツ</t>
    </rPh>
    <rPh sb="5" eb="6">
      <t>リョウ</t>
    </rPh>
    <rPh sb="7" eb="10">
      <t>コウキョウヨウ</t>
    </rPh>
    <rPh sb="10" eb="12">
      <t>スイイキ</t>
    </rPh>
    <phoneticPr fontId="14"/>
  </si>
  <si>
    <t>埼玉-排出量（大気）</t>
    <rPh sb="0" eb="2">
      <t>サイタマ</t>
    </rPh>
    <rPh sb="3" eb="5">
      <t>ハイシュツ</t>
    </rPh>
    <rPh sb="5" eb="6">
      <t>リョウ</t>
    </rPh>
    <rPh sb="7" eb="9">
      <t>タイキ</t>
    </rPh>
    <phoneticPr fontId="14"/>
  </si>
  <si>
    <t>埼玉-取扱事業所数</t>
    <rPh sb="0" eb="2">
      <t>サイタマ</t>
    </rPh>
    <rPh sb="3" eb="5">
      <t>トリアツカイ</t>
    </rPh>
    <rPh sb="5" eb="8">
      <t>ジギョウショ</t>
    </rPh>
    <rPh sb="8" eb="9">
      <t>スウ</t>
    </rPh>
    <phoneticPr fontId="18"/>
  </si>
  <si>
    <t>愛知-取扱量（合計）</t>
    <rPh sb="3" eb="5">
      <t>トリアツカイ</t>
    </rPh>
    <rPh sb="5" eb="6">
      <t>リョウ</t>
    </rPh>
    <phoneticPr fontId="14"/>
  </si>
  <si>
    <t>愛知-排出量（合計）</t>
    <rPh sb="3" eb="5">
      <t>ハイシュツ</t>
    </rPh>
    <rPh sb="5" eb="6">
      <t>リョウ</t>
    </rPh>
    <rPh sb="7" eb="9">
      <t>ゴウケイ</t>
    </rPh>
    <phoneticPr fontId="14"/>
  </si>
  <si>
    <t>愛知-排出量（埋立処分）</t>
    <rPh sb="3" eb="5">
      <t>ハイシュツ</t>
    </rPh>
    <rPh sb="5" eb="6">
      <t>リョウ</t>
    </rPh>
    <rPh sb="7" eb="8">
      <t>マイ</t>
    </rPh>
    <rPh sb="8" eb="9">
      <t>リツ</t>
    </rPh>
    <rPh sb="9" eb="11">
      <t>ショブン</t>
    </rPh>
    <phoneticPr fontId="14"/>
  </si>
  <si>
    <t>愛知-排出量（土壌）</t>
    <rPh sb="3" eb="5">
      <t>ハイシュツ</t>
    </rPh>
    <rPh sb="5" eb="6">
      <t>リョウ</t>
    </rPh>
    <rPh sb="7" eb="9">
      <t>ドジョウ</t>
    </rPh>
    <phoneticPr fontId="14"/>
  </si>
  <si>
    <t>愛知-排出量（公共用水域）</t>
    <rPh sb="3" eb="5">
      <t>ハイシュツ</t>
    </rPh>
    <rPh sb="5" eb="6">
      <t>リョウ</t>
    </rPh>
    <rPh sb="7" eb="10">
      <t>コウキョウヨウ</t>
    </rPh>
    <rPh sb="10" eb="12">
      <t>スイイキ</t>
    </rPh>
    <phoneticPr fontId="14"/>
  </si>
  <si>
    <t>愛知-排出量（大気）</t>
    <rPh sb="0" eb="2">
      <t>アイチ</t>
    </rPh>
    <rPh sb="3" eb="5">
      <t>ハイシュツ</t>
    </rPh>
    <rPh sb="5" eb="6">
      <t>リョウ</t>
    </rPh>
    <rPh sb="7" eb="9">
      <t>タイキ</t>
    </rPh>
    <phoneticPr fontId="14"/>
  </si>
  <si>
    <t>愛知-取扱事業所数</t>
    <rPh sb="0" eb="2">
      <t>アイチ</t>
    </rPh>
    <rPh sb="3" eb="5">
      <t>トリアツカイ</t>
    </rPh>
    <rPh sb="5" eb="8">
      <t>ジギョウショ</t>
    </rPh>
    <rPh sb="8" eb="9">
      <t>スウ</t>
    </rPh>
    <phoneticPr fontId="18"/>
  </si>
  <si>
    <t>大阪-取扱量（合計）</t>
    <rPh sb="3" eb="5">
      <t>トリアツカイ</t>
    </rPh>
    <rPh sb="5" eb="6">
      <t>リョウ</t>
    </rPh>
    <phoneticPr fontId="13"/>
  </si>
  <si>
    <t>大阪-移動量（合計）</t>
    <rPh sb="3" eb="5">
      <t>イドウ</t>
    </rPh>
    <rPh sb="5" eb="6">
      <t>リョウ</t>
    </rPh>
    <phoneticPr fontId="13"/>
  </si>
  <si>
    <t>大阪-排出量（合計）</t>
    <rPh sb="3" eb="5">
      <t>ハイシュツ</t>
    </rPh>
    <rPh sb="5" eb="6">
      <t>リョウ</t>
    </rPh>
    <rPh sb="7" eb="9">
      <t>ゴウケイ</t>
    </rPh>
    <phoneticPr fontId="13"/>
  </si>
  <si>
    <t>大阪-取扱量（その他）</t>
    <rPh sb="3" eb="5">
      <t>トリアツカイ</t>
    </rPh>
    <rPh sb="5" eb="6">
      <t>リョウ</t>
    </rPh>
    <rPh sb="9" eb="10">
      <t>タ</t>
    </rPh>
    <phoneticPr fontId="13"/>
  </si>
  <si>
    <t>大阪-取扱量（使用）</t>
    <rPh sb="3" eb="5">
      <t>トリアツカイ</t>
    </rPh>
    <rPh sb="5" eb="6">
      <t>リョウ</t>
    </rPh>
    <rPh sb="7" eb="9">
      <t>シヨウ</t>
    </rPh>
    <phoneticPr fontId="13"/>
  </si>
  <si>
    <t>大阪-取扱量（製造）</t>
    <rPh sb="3" eb="5">
      <t>トリアツカイ</t>
    </rPh>
    <rPh sb="5" eb="6">
      <t>リョウ</t>
    </rPh>
    <rPh sb="7" eb="9">
      <t>セイゾウ</t>
    </rPh>
    <phoneticPr fontId="13"/>
  </si>
  <si>
    <t>大阪-移動量（廃棄物）</t>
    <rPh sb="3" eb="5">
      <t>イドウ</t>
    </rPh>
    <rPh sb="5" eb="6">
      <t>リョウ</t>
    </rPh>
    <rPh sb="7" eb="10">
      <t>ハイキブツ</t>
    </rPh>
    <phoneticPr fontId="13"/>
  </si>
  <si>
    <t>大阪-移動量（下水道）</t>
    <rPh sb="3" eb="5">
      <t>イドウ</t>
    </rPh>
    <rPh sb="5" eb="6">
      <t>リョウ</t>
    </rPh>
    <rPh sb="7" eb="10">
      <t>ゲスイドウ</t>
    </rPh>
    <phoneticPr fontId="13"/>
  </si>
  <si>
    <t>大阪-排出量（埋立処分）</t>
    <rPh sb="3" eb="5">
      <t>ハイシュツ</t>
    </rPh>
    <rPh sb="5" eb="6">
      <t>リョウ</t>
    </rPh>
    <rPh sb="7" eb="8">
      <t>マイ</t>
    </rPh>
    <rPh sb="8" eb="9">
      <t>リツ</t>
    </rPh>
    <rPh sb="9" eb="11">
      <t>ショブン</t>
    </rPh>
    <phoneticPr fontId="13"/>
  </si>
  <si>
    <t>大阪-排出量（土壌）</t>
    <rPh sb="3" eb="5">
      <t>ハイシュツ</t>
    </rPh>
    <rPh sb="5" eb="6">
      <t>リョウ</t>
    </rPh>
    <rPh sb="7" eb="9">
      <t>ドジョウ</t>
    </rPh>
    <phoneticPr fontId="13"/>
  </si>
  <si>
    <t>大阪-排出量（公共用水域）</t>
    <rPh sb="3" eb="5">
      <t>ハイシュツ</t>
    </rPh>
    <rPh sb="5" eb="6">
      <t>リョウ</t>
    </rPh>
    <rPh sb="7" eb="10">
      <t>コウキョウヨウ</t>
    </rPh>
    <rPh sb="10" eb="12">
      <t>スイイキ</t>
    </rPh>
    <phoneticPr fontId="13"/>
  </si>
  <si>
    <t>大阪-排出量（大気）</t>
    <rPh sb="3" eb="5">
      <t>ハイシュツ</t>
    </rPh>
    <rPh sb="5" eb="6">
      <t>リョウ</t>
    </rPh>
    <rPh sb="7" eb="9">
      <t>タイキ</t>
    </rPh>
    <phoneticPr fontId="13"/>
  </si>
  <si>
    <t>大阪-取扱事業所数</t>
    <rPh sb="0" eb="2">
      <t>オオサカ</t>
    </rPh>
    <rPh sb="3" eb="5">
      <t>トリアツカイ</t>
    </rPh>
    <rPh sb="5" eb="8">
      <t>ジギョウショ</t>
    </rPh>
    <rPh sb="8" eb="9">
      <t>スウ</t>
    </rPh>
    <phoneticPr fontId="14"/>
  </si>
  <si>
    <t>用途</t>
    <rPh sb="0" eb="2">
      <t>ヨウト</t>
    </rPh>
    <phoneticPr fontId="18"/>
  </si>
  <si>
    <t>排出・移動量合計</t>
  </si>
  <si>
    <t>移動量合計</t>
  </si>
  <si>
    <t>排出量合計</t>
  </si>
  <si>
    <t>土壌吸着性(Koc)</t>
    <rPh sb="0" eb="2">
      <t>ドジョウ</t>
    </rPh>
    <rPh sb="2" eb="5">
      <t>キュウチャクセイ</t>
    </rPh>
    <phoneticPr fontId="18"/>
  </si>
  <si>
    <t>生物濃縮係数</t>
    <phoneticPr fontId="18"/>
  </si>
  <si>
    <t>BOD分解度</t>
    <phoneticPr fontId="18"/>
  </si>
  <si>
    <t>非生物的分解</t>
    <rPh sb="0" eb="1">
      <t>ヒ</t>
    </rPh>
    <rPh sb="1" eb="3">
      <t>セイブツ</t>
    </rPh>
    <rPh sb="3" eb="4">
      <t>テキ</t>
    </rPh>
    <rPh sb="4" eb="6">
      <t>ブンカイ</t>
    </rPh>
    <phoneticPr fontId="18"/>
  </si>
  <si>
    <t>嫌気的分解</t>
    <rPh sb="0" eb="2">
      <t>ケンキ</t>
    </rPh>
    <rPh sb="2" eb="3">
      <t>テキ</t>
    </rPh>
    <rPh sb="3" eb="5">
      <t>ブンカイ</t>
    </rPh>
    <phoneticPr fontId="18"/>
  </si>
  <si>
    <t>好気的分解</t>
    <rPh sb="0" eb="1">
      <t>コウ</t>
    </rPh>
    <rPh sb="1" eb="2">
      <t>キ</t>
    </rPh>
    <rPh sb="2" eb="3">
      <t>テキ</t>
    </rPh>
    <rPh sb="3" eb="5">
      <t>ブンカイ</t>
    </rPh>
    <phoneticPr fontId="18"/>
  </si>
  <si>
    <t>吸入無毒性量mg/m3</t>
    <rPh sb="0" eb="2">
      <t>キュウニュウ</t>
    </rPh>
    <rPh sb="2" eb="3">
      <t>ム</t>
    </rPh>
    <rPh sb="3" eb="5">
      <t>ドクセイ</t>
    </rPh>
    <rPh sb="5" eb="6">
      <t>リョウ</t>
    </rPh>
    <phoneticPr fontId="18"/>
  </si>
  <si>
    <t>経口無毒性量mg/kg/day</t>
    <rPh sb="0" eb="2">
      <t>ケイコウ</t>
    </rPh>
    <rPh sb="2" eb="3">
      <t>ム</t>
    </rPh>
    <rPh sb="3" eb="5">
      <t>ドクセイ</t>
    </rPh>
    <rPh sb="5" eb="6">
      <t>リョウ</t>
    </rPh>
    <phoneticPr fontId="18"/>
  </si>
  <si>
    <t>生殖毒内容</t>
    <rPh sb="0" eb="2">
      <t>セイショク</t>
    </rPh>
    <rPh sb="2" eb="3">
      <t>ドク</t>
    </rPh>
    <rPh sb="3" eb="5">
      <t>ナイヨウ</t>
    </rPh>
    <phoneticPr fontId="18"/>
  </si>
  <si>
    <t>慢性症状（反復）</t>
    <rPh sb="0" eb="2">
      <t>マンセイ</t>
    </rPh>
    <rPh sb="2" eb="4">
      <t>ショウジョウ</t>
    </rPh>
    <rPh sb="5" eb="7">
      <t>ハンプク</t>
    </rPh>
    <phoneticPr fontId="18"/>
  </si>
  <si>
    <t>急性症状（単回）</t>
    <rPh sb="0" eb="2">
      <t>キュウセイ</t>
    </rPh>
    <rPh sb="2" eb="4">
      <t>ショウジョウ</t>
    </rPh>
    <rPh sb="5" eb="6">
      <t>タン</t>
    </rPh>
    <rPh sb="6" eb="7">
      <t>カイ</t>
    </rPh>
    <phoneticPr fontId="18"/>
  </si>
  <si>
    <t>吸引性呼吸器有害性</t>
  </si>
  <si>
    <t>特定標的臓器・全身毒性（反復ばく露）</t>
  </si>
  <si>
    <t>特定標的臓器・全身毒性（単回ばく露）</t>
  </si>
  <si>
    <t>生殖毒性</t>
    <rPh sb="0" eb="2">
      <t>セイショク</t>
    </rPh>
    <rPh sb="2" eb="4">
      <t>ドクセイ</t>
    </rPh>
    <phoneticPr fontId="18"/>
  </si>
  <si>
    <t>発がん性</t>
    <rPh sb="0" eb="1">
      <t>ハツ</t>
    </rPh>
    <rPh sb="3" eb="4">
      <t>セイ</t>
    </rPh>
    <phoneticPr fontId="18"/>
  </si>
  <si>
    <t>生殖細胞変異原性</t>
  </si>
  <si>
    <t>皮膚感作性</t>
  </si>
  <si>
    <t>呼吸器感作性</t>
  </si>
  <si>
    <t>眼に対する重篤な損傷・眼刺激性</t>
  </si>
  <si>
    <t>皮膚腐食性・刺激性</t>
  </si>
  <si>
    <t>急性毒性（吸入：ミスト）</t>
  </si>
  <si>
    <t>急性毒性（吸入：粉じん）</t>
  </si>
  <si>
    <t>急性毒性（吸入：蒸気）</t>
  </si>
  <si>
    <t>急性毒性（吸入：ガス）</t>
  </si>
  <si>
    <t>急性毒性（経皮）</t>
  </si>
  <si>
    <t>急性毒性（経口）</t>
    <rPh sb="5" eb="7">
      <t>ケイコウ</t>
    </rPh>
    <phoneticPr fontId="18"/>
  </si>
  <si>
    <t>致死量（吸入）</t>
    <rPh sb="0" eb="3">
      <t>チシリョウ</t>
    </rPh>
    <rPh sb="4" eb="6">
      <t>キュウニュウ</t>
    </rPh>
    <phoneticPr fontId="18"/>
  </si>
  <si>
    <t>致死量（経皮）</t>
    <rPh sb="0" eb="3">
      <t>チシリョウ</t>
    </rPh>
    <rPh sb="4" eb="5">
      <t>ケイ</t>
    </rPh>
    <rPh sb="5" eb="6">
      <t>ヒ</t>
    </rPh>
    <phoneticPr fontId="18"/>
  </si>
  <si>
    <t>致死量（経口）</t>
    <rPh sb="0" eb="3">
      <t>チシリョウ</t>
    </rPh>
    <rPh sb="4" eb="6">
      <t>ケイコウ</t>
    </rPh>
    <phoneticPr fontId="18"/>
  </si>
  <si>
    <t>水溶性</t>
    <rPh sb="0" eb="3">
      <t>スイヨウセイ</t>
    </rPh>
    <phoneticPr fontId="18"/>
  </si>
  <si>
    <t>解離定数(pKb,20 ℃)</t>
    <rPh sb="0" eb="2">
      <t>カイリ</t>
    </rPh>
    <rPh sb="2" eb="4">
      <t>テイスウ</t>
    </rPh>
    <phoneticPr fontId="18"/>
  </si>
  <si>
    <t>加水分解性</t>
    <rPh sb="0" eb="2">
      <t>カスイ</t>
    </rPh>
    <rPh sb="2" eb="4">
      <t>ブンカイ</t>
    </rPh>
    <rPh sb="4" eb="5">
      <t>セイ</t>
    </rPh>
    <phoneticPr fontId="18"/>
  </si>
  <si>
    <t>区分3.0</t>
    <rPh sb="0" eb="2">
      <t>クブン</t>
    </rPh>
    <phoneticPr fontId="18"/>
  </si>
  <si>
    <t>分配係数数値化</t>
    <rPh sb="2" eb="4">
      <t>ケイスウ</t>
    </rPh>
    <rPh sb="4" eb="7">
      <t>スウチカ</t>
    </rPh>
    <phoneticPr fontId="18"/>
  </si>
  <si>
    <t>n-オクタノール/水分配係数</t>
    <rPh sb="12" eb="14">
      <t>ケイスウ</t>
    </rPh>
    <phoneticPr fontId="18"/>
  </si>
  <si>
    <t>蒸気圧(mmHg ,25 ℃)</t>
    <rPh sb="0" eb="3">
      <t>ジョウキアツ</t>
    </rPh>
    <phoneticPr fontId="18"/>
  </si>
  <si>
    <t>比重</t>
    <rPh sb="0" eb="2">
      <t>ヒジュウ</t>
    </rPh>
    <phoneticPr fontId="18"/>
  </si>
  <si>
    <t>常温での状態</t>
    <rPh sb="0" eb="2">
      <t>ジョウオン</t>
    </rPh>
    <rPh sb="4" eb="6">
      <t>ジョウタイ</t>
    </rPh>
    <phoneticPr fontId="18"/>
  </si>
  <si>
    <t>沸点(℃)</t>
    <rPh sb="0" eb="2">
      <t>フッテン</t>
    </rPh>
    <phoneticPr fontId="18"/>
  </si>
  <si>
    <t>融点(℃)</t>
    <rPh sb="0" eb="2">
      <t>ユウテン</t>
    </rPh>
    <phoneticPr fontId="18"/>
  </si>
  <si>
    <t>分子量</t>
    <rPh sb="0" eb="3">
      <t>ブンシリョウ</t>
    </rPh>
    <phoneticPr fontId="18"/>
  </si>
  <si>
    <t>分子式</t>
    <rPh sb="0" eb="2">
      <t>ブンシ</t>
    </rPh>
    <rPh sb="2" eb="3">
      <t>シキ</t>
    </rPh>
    <phoneticPr fontId="18"/>
  </si>
  <si>
    <t>揮発性大阪分類</t>
    <rPh sb="0" eb="3">
      <t>キハツセイ</t>
    </rPh>
    <rPh sb="3" eb="5">
      <t>オオサカ</t>
    </rPh>
    <rPh sb="5" eb="7">
      <t>ブンルイ</t>
    </rPh>
    <phoneticPr fontId="18"/>
  </si>
  <si>
    <t>揮発性</t>
    <rPh sb="2" eb="3">
      <t>セイ</t>
    </rPh>
    <phoneticPr fontId="18"/>
  </si>
  <si>
    <t>無機・有機</t>
    <rPh sb="0" eb="2">
      <t>ムキ</t>
    </rPh>
    <rPh sb="3" eb="5">
      <t>ユウキ</t>
    </rPh>
    <phoneticPr fontId="18"/>
  </si>
  <si>
    <t>物質名（英名）</t>
  </si>
  <si>
    <t>物質名 *1</t>
  </si>
  <si>
    <t>掲載</t>
    <rPh sb="0" eb="2">
      <t>ケイサイ</t>
    </rPh>
    <phoneticPr fontId="18"/>
  </si>
  <si>
    <t>CAS</t>
  </si>
  <si>
    <t>政令番号</t>
    <rPh sb="2" eb="4">
      <t>バンゴウ</t>
    </rPh>
    <phoneticPr fontId="18"/>
  </si>
  <si>
    <t>【基本事項】</t>
    <rPh sb="1" eb="3">
      <t>キホン</t>
    </rPh>
    <rPh sb="3" eb="5">
      <t>ジコウ</t>
    </rPh>
    <phoneticPr fontId="3"/>
  </si>
  <si>
    <t>【現場状況】</t>
    <rPh sb="1" eb="3">
      <t>ゲンバ</t>
    </rPh>
    <rPh sb="3" eb="5">
      <t>ジョウキョウ</t>
    </rPh>
    <phoneticPr fontId="3"/>
  </si>
  <si>
    <t>漏洩先までの距離</t>
    <rPh sb="0" eb="2">
      <t>ロウエイ</t>
    </rPh>
    <rPh sb="2" eb="3">
      <t>サキ</t>
    </rPh>
    <rPh sb="6" eb="8">
      <t>キョリ</t>
    </rPh>
    <phoneticPr fontId="3"/>
  </si>
  <si>
    <t>利用可能土地面積</t>
    <rPh sb="0" eb="2">
      <t>リヨウ</t>
    </rPh>
    <rPh sb="2" eb="4">
      <t>カノウ</t>
    </rPh>
    <rPh sb="4" eb="8">
      <t>トチメンセキ</t>
    </rPh>
    <phoneticPr fontId="3"/>
  </si>
  <si>
    <t>【担当者情報】</t>
    <rPh sb="1" eb="4">
      <t>タントウシャ</t>
    </rPh>
    <rPh sb="4" eb="6">
      <t>ジョウホウ</t>
    </rPh>
    <phoneticPr fontId="3"/>
  </si>
  <si>
    <t>ー</t>
    <phoneticPr fontId="3"/>
  </si>
  <si>
    <t>原因</t>
    <rPh sb="0" eb="2">
      <t>ゲンイン</t>
    </rPh>
    <phoneticPr fontId="3"/>
  </si>
  <si>
    <t>km</t>
    <phoneticPr fontId="3"/>
  </si>
  <si>
    <t>備考</t>
    <rPh sb="0" eb="2">
      <t>ビコウ</t>
    </rPh>
    <phoneticPr fontId="8"/>
  </si>
  <si>
    <t>評価項目</t>
    <rPh sb="0" eb="2">
      <t xml:space="preserve">ヒョウカ </t>
    </rPh>
    <rPh sb="2" eb="4">
      <t xml:space="preserve">コウモク </t>
    </rPh>
    <phoneticPr fontId="8"/>
  </si>
  <si>
    <t>https://maps.gsi.go.jp/</t>
    <phoneticPr fontId="3"/>
  </si>
  <si>
    <t>①</t>
    <phoneticPr fontId="3"/>
  </si>
  <si>
    <r>
      <t>密度（g/cm</t>
    </r>
    <r>
      <rPr>
        <vertAlign val="superscript"/>
        <sz val="10"/>
        <rFont val="游ゴシック"/>
        <family val="3"/>
        <charset val="128"/>
      </rPr>
      <t>3</t>
    </r>
    <r>
      <rPr>
        <sz val="10"/>
        <rFont val="游ゴシック"/>
        <family val="3"/>
        <charset val="128"/>
      </rPr>
      <t>）</t>
    </r>
    <rPh sb="0" eb="2">
      <t>ミツド</t>
    </rPh>
    <phoneticPr fontId="18"/>
  </si>
  <si>
    <r>
      <t>換算係数(1ppm,mg/m</t>
    </r>
    <r>
      <rPr>
        <vertAlign val="superscript"/>
        <sz val="10"/>
        <rFont val="游ゴシック"/>
        <family val="3"/>
        <charset val="128"/>
      </rPr>
      <t>3</t>
    </r>
    <r>
      <rPr>
        <sz val="10"/>
        <rFont val="游ゴシック"/>
        <family val="3"/>
        <charset val="128"/>
      </rPr>
      <t>)</t>
    </r>
    <rPh sb="0" eb="2">
      <t>カンザン</t>
    </rPh>
    <rPh sb="2" eb="4">
      <t>ケイスウ</t>
    </rPh>
    <phoneticPr fontId="18"/>
  </si>
  <si>
    <r>
      <t>4.1×10</t>
    </r>
    <r>
      <rPr>
        <vertAlign val="superscript"/>
        <sz val="10"/>
        <rFont val="游ゴシック"/>
        <family val="3"/>
        <charset val="128"/>
      </rPr>
      <t>3</t>
    </r>
    <r>
      <rPr>
        <sz val="10"/>
        <rFont val="游ゴシック"/>
        <family val="3"/>
        <charset val="128"/>
      </rPr>
      <t xml:space="preserve"> mg/L (0℃)</t>
    </r>
    <phoneticPr fontId="18"/>
  </si>
  <si>
    <r>
      <t>4.92×10</t>
    </r>
    <r>
      <rPr>
        <vertAlign val="superscript"/>
        <sz val="10"/>
        <rFont val="游ゴシック"/>
        <family val="3"/>
        <charset val="128"/>
      </rPr>
      <t>6</t>
    </r>
    <r>
      <rPr>
        <sz val="10"/>
        <rFont val="游ゴシック"/>
        <family val="3"/>
        <charset val="128"/>
      </rPr>
      <t>mg/1,000 g (25℃)、4.43×10</t>
    </r>
    <r>
      <rPr>
        <vertAlign val="superscript"/>
        <sz val="10"/>
        <rFont val="游ゴシック"/>
        <family val="3"/>
        <charset val="128"/>
      </rPr>
      <t>6</t>
    </r>
    <r>
      <rPr>
        <sz val="10"/>
        <rFont val="游ゴシック"/>
        <family val="3"/>
        <charset val="128"/>
      </rPr>
      <t>mg/1,000 g (20℃)、4.924×10</t>
    </r>
    <r>
      <rPr>
        <vertAlign val="superscript"/>
        <sz val="10"/>
        <rFont val="游ゴシック"/>
        <family val="3"/>
        <charset val="128"/>
      </rPr>
      <t>6</t>
    </r>
    <r>
      <rPr>
        <sz val="10"/>
        <rFont val="游ゴシック"/>
        <family val="3"/>
        <charset val="128"/>
      </rPr>
      <t>mg/1,000 g (25℃)、4.379 (20.9℃)</t>
    </r>
    <phoneticPr fontId="18"/>
  </si>
  <si>
    <r>
      <t>3×10</t>
    </r>
    <r>
      <rPr>
        <vertAlign val="superscript"/>
        <sz val="10"/>
        <rFont val="游ゴシック"/>
        <family val="3"/>
        <charset val="128"/>
      </rPr>
      <t>3</t>
    </r>
    <r>
      <rPr>
        <sz val="10"/>
        <rFont val="游ゴシック"/>
        <family val="3"/>
        <charset val="128"/>
      </rPr>
      <t xml:space="preserve"> mg/1,000g (20℃)、453±11 mg/L (20±1℃、pH=3)</t>
    </r>
    <phoneticPr fontId="18"/>
  </si>
  <si>
    <r>
      <t>2.82×10</t>
    </r>
    <r>
      <rPr>
        <vertAlign val="superscript"/>
        <sz val="10"/>
        <rFont val="游ゴシック"/>
        <family val="3"/>
        <charset val="128"/>
      </rPr>
      <t>4</t>
    </r>
    <r>
      <rPr>
        <sz val="10"/>
        <rFont val="游ゴシック"/>
        <family val="3"/>
        <charset val="128"/>
      </rPr>
      <t xml:space="preserve"> mg/1,000g (20℃)</t>
    </r>
    <phoneticPr fontId="18"/>
  </si>
  <si>
    <r>
      <t>1.14×10</t>
    </r>
    <r>
      <rPr>
        <vertAlign val="superscript"/>
        <sz val="10"/>
        <rFont val="游ゴシック"/>
        <family val="3"/>
        <charset val="128"/>
      </rPr>
      <t>-19</t>
    </r>
    <r>
      <rPr>
        <sz val="10"/>
        <rFont val="游ゴシック"/>
        <family val="3"/>
        <charset val="128"/>
      </rPr>
      <t xml:space="preserve"> Pa at melting point</t>
    </r>
    <phoneticPr fontId="18"/>
  </si>
  <si>
    <r>
      <t>1.951×10</t>
    </r>
    <r>
      <rPr>
        <vertAlign val="superscript"/>
        <sz val="10"/>
        <rFont val="游ゴシック"/>
        <family val="3"/>
        <charset val="128"/>
      </rPr>
      <t>6</t>
    </r>
    <r>
      <rPr>
        <sz val="10"/>
        <rFont val="游ゴシック"/>
        <family val="3"/>
        <charset val="128"/>
      </rPr>
      <t xml:space="preserve"> mg/1,000g (22℃)、212g/100mL (25℃)</t>
    </r>
    <phoneticPr fontId="18"/>
  </si>
  <si>
    <r>
      <t>1.17×10</t>
    </r>
    <r>
      <rPr>
        <vertAlign val="superscript"/>
        <sz val="10"/>
        <rFont val="游ゴシック"/>
        <family val="3"/>
        <charset val="128"/>
      </rPr>
      <t>5</t>
    </r>
    <r>
      <rPr>
        <sz val="10"/>
        <rFont val="游ゴシック"/>
        <family val="3"/>
        <charset val="128"/>
      </rPr>
      <t xml:space="preserve"> mg/1,000g (20℃)</t>
    </r>
    <phoneticPr fontId="18"/>
  </si>
  <si>
    <r>
      <t>8.76×10</t>
    </r>
    <r>
      <rPr>
        <vertAlign val="superscript"/>
        <sz val="10"/>
        <rFont val="游ゴシック"/>
        <family val="3"/>
        <charset val="128"/>
      </rPr>
      <t>-5</t>
    </r>
    <r>
      <rPr>
        <sz val="10"/>
        <rFont val="游ゴシック"/>
        <family val="3"/>
        <charset val="128"/>
      </rPr>
      <t>mmHg(25℃、推定値)</t>
    </r>
    <phoneticPr fontId="18"/>
  </si>
  <si>
    <r>
      <t>2.12×10</t>
    </r>
    <r>
      <rPr>
        <vertAlign val="superscript"/>
        <sz val="10"/>
        <rFont val="游ゴシック"/>
        <family val="3"/>
        <charset val="128"/>
      </rPr>
      <t>5</t>
    </r>
    <r>
      <rPr>
        <sz val="10"/>
        <rFont val="游ゴシック"/>
        <family val="3"/>
        <charset val="128"/>
      </rPr>
      <t xml:space="preserve"> mg/L (25℃、推定値)</t>
    </r>
    <phoneticPr fontId="18"/>
  </si>
  <si>
    <r>
      <t>5.62×10</t>
    </r>
    <r>
      <rPr>
        <vertAlign val="superscript"/>
        <sz val="10"/>
        <rFont val="游ゴシック"/>
        <family val="3"/>
        <charset val="128"/>
      </rPr>
      <t>5</t>
    </r>
    <r>
      <rPr>
        <sz val="10"/>
        <rFont val="游ゴシック"/>
        <family val="3"/>
        <charset val="128"/>
      </rPr>
      <t xml:space="preserve"> mg/1,000g（25℃）、3. 6×10</t>
    </r>
    <r>
      <rPr>
        <vertAlign val="superscript"/>
        <sz val="10"/>
        <rFont val="游ゴシック"/>
        <family val="3"/>
        <charset val="128"/>
      </rPr>
      <t>5</t>
    </r>
    <r>
      <rPr>
        <sz val="10"/>
        <rFont val="游ゴシック"/>
        <family val="3"/>
        <charset val="128"/>
      </rPr>
      <t xml:space="preserve"> mg/1,000g（25℃）</t>
    </r>
    <phoneticPr fontId="18"/>
  </si>
  <si>
    <r>
      <t>1.03×10</t>
    </r>
    <r>
      <rPr>
        <vertAlign val="superscript"/>
        <sz val="10"/>
        <rFont val="游ゴシック"/>
        <family val="3"/>
        <charset val="128"/>
      </rPr>
      <t>6</t>
    </r>
    <r>
      <rPr>
        <sz val="10"/>
        <rFont val="游ゴシック"/>
        <family val="3"/>
        <charset val="128"/>
      </rPr>
      <t xml:space="preserve"> mg/1,000g（25℃）（無水物、6 水和物）、5.05×10</t>
    </r>
    <r>
      <rPr>
        <vertAlign val="superscript"/>
        <sz val="10"/>
        <rFont val="游ゴシック"/>
        <family val="3"/>
        <charset val="128"/>
      </rPr>
      <t>5</t>
    </r>
    <r>
      <rPr>
        <sz val="10"/>
        <rFont val="游ゴシック"/>
        <family val="3"/>
        <charset val="128"/>
      </rPr>
      <t xml:space="preserve"> mg/1,000g（25℃）</t>
    </r>
    <phoneticPr fontId="18"/>
  </si>
  <si>
    <r>
      <t>3.83×10</t>
    </r>
    <r>
      <rPr>
        <vertAlign val="superscript"/>
        <sz val="10"/>
        <rFont val="游ゴシック"/>
        <family val="3"/>
        <charset val="128"/>
      </rPr>
      <t>5</t>
    </r>
    <r>
      <rPr>
        <sz val="10"/>
        <rFont val="游ゴシック"/>
        <family val="3"/>
        <charset val="128"/>
      </rPr>
      <t xml:space="preserve"> mg/1,000g（25℃）（無水物、7 水和物）、2.72×10</t>
    </r>
    <r>
      <rPr>
        <vertAlign val="superscript"/>
        <sz val="10"/>
        <rFont val="游ゴシック"/>
        <family val="3"/>
        <charset val="128"/>
      </rPr>
      <t>5</t>
    </r>
    <r>
      <rPr>
        <sz val="10"/>
        <rFont val="游ゴシック"/>
        <family val="3"/>
        <charset val="128"/>
      </rPr>
      <t xml:space="preserve"> mg/1,000g（25℃）</t>
    </r>
    <phoneticPr fontId="18"/>
  </si>
  <si>
    <r>
      <t>1.132×10</t>
    </r>
    <r>
      <rPr>
        <vertAlign val="superscript"/>
        <sz val="10"/>
        <rFont val="游ゴシック"/>
        <family val="3"/>
        <charset val="128"/>
      </rPr>
      <t>6</t>
    </r>
    <r>
      <rPr>
        <sz val="10"/>
        <rFont val="游ゴシック"/>
        <family val="3"/>
        <charset val="128"/>
      </rPr>
      <t xml:space="preserve"> mg/1,000g（20℃）、1.12×10</t>
    </r>
    <r>
      <rPr>
        <vertAlign val="superscript"/>
        <sz val="10"/>
        <rFont val="游ゴシック"/>
        <family val="3"/>
        <charset val="128"/>
      </rPr>
      <t>6</t>
    </r>
    <r>
      <rPr>
        <sz val="10"/>
        <rFont val="游ゴシック"/>
        <family val="3"/>
        <charset val="128"/>
      </rPr>
      <t xml:space="preserve"> mg/1,000g（20℃）</t>
    </r>
    <phoneticPr fontId="18"/>
  </si>
  <si>
    <r>
      <t>2.64×10</t>
    </r>
    <r>
      <rPr>
        <vertAlign val="superscript"/>
        <sz val="10"/>
        <rFont val="游ゴシック"/>
        <family val="3"/>
        <charset val="128"/>
      </rPr>
      <t>5</t>
    </r>
    <r>
      <rPr>
        <sz val="10"/>
        <rFont val="游ゴシック"/>
        <family val="3"/>
        <charset val="128"/>
      </rPr>
      <t xml:space="preserve"> mg/1000g (22℃)、2.57×10</t>
    </r>
    <r>
      <rPr>
        <vertAlign val="superscript"/>
        <sz val="10"/>
        <rFont val="游ゴシック"/>
        <family val="3"/>
        <charset val="128"/>
      </rPr>
      <t>6</t>
    </r>
    <r>
      <rPr>
        <sz val="10"/>
        <rFont val="游ゴシック"/>
        <family val="3"/>
        <charset val="128"/>
      </rPr>
      <t xml:space="preserve"> mg/1000g (20℃)、384ｇ/L(20℃)</t>
    </r>
    <phoneticPr fontId="18"/>
  </si>
  <si>
    <r>
      <t>9.1×10</t>
    </r>
    <r>
      <rPr>
        <vertAlign val="superscript"/>
        <sz val="10"/>
        <rFont val="游ゴシック"/>
        <family val="3"/>
        <charset val="128"/>
      </rPr>
      <t>3</t>
    </r>
    <r>
      <rPr>
        <sz val="10"/>
        <rFont val="游ゴシック"/>
        <family val="3"/>
        <charset val="128"/>
      </rPr>
      <t>mmHg(30.8℃)</t>
    </r>
    <phoneticPr fontId="18"/>
  </si>
  <si>
    <r>
      <t>2.7×10</t>
    </r>
    <r>
      <rPr>
        <vertAlign val="superscript"/>
        <sz val="10"/>
        <rFont val="游ゴシック"/>
        <family val="3"/>
        <charset val="128"/>
      </rPr>
      <t>3</t>
    </r>
    <r>
      <rPr>
        <sz val="10"/>
        <rFont val="游ゴシック"/>
        <family val="3"/>
        <charset val="128"/>
      </rPr>
      <t xml:space="preserve"> ml/1000ml (22.5℃)、2.7×10</t>
    </r>
    <r>
      <rPr>
        <vertAlign val="superscript"/>
        <sz val="10"/>
        <rFont val="游ゴシック"/>
        <family val="3"/>
        <charset val="128"/>
      </rPr>
      <t>6</t>
    </r>
    <r>
      <rPr>
        <sz val="10"/>
        <rFont val="游ゴシック"/>
        <family val="3"/>
        <charset val="128"/>
      </rPr>
      <t xml:space="preserve"> mg/1000g (22.5℃)、2.89×10</t>
    </r>
    <r>
      <rPr>
        <vertAlign val="superscript"/>
        <sz val="10"/>
        <rFont val="游ゴシック"/>
        <family val="3"/>
        <charset val="128"/>
      </rPr>
      <t>6</t>
    </r>
    <r>
      <rPr>
        <sz val="10"/>
        <rFont val="游ゴシック"/>
        <family val="3"/>
        <charset val="128"/>
      </rPr>
      <t xml:space="preserve"> mg/1000g (20℃)</t>
    </r>
    <phoneticPr fontId="18"/>
  </si>
  <si>
    <r>
      <t>1.667×10</t>
    </r>
    <r>
      <rPr>
        <vertAlign val="superscript"/>
        <sz val="10"/>
        <rFont val="游ゴシック"/>
        <family val="3"/>
        <charset val="128"/>
      </rPr>
      <t>6</t>
    </r>
    <r>
      <rPr>
        <sz val="10"/>
        <rFont val="游ゴシック"/>
        <family val="3"/>
        <charset val="128"/>
      </rPr>
      <t xml:space="preserve"> mg/1000g (20℃)、1.67×10</t>
    </r>
    <r>
      <rPr>
        <vertAlign val="superscript"/>
        <sz val="10"/>
        <rFont val="游ゴシック"/>
        <family val="3"/>
        <charset val="128"/>
      </rPr>
      <t>6</t>
    </r>
    <r>
      <rPr>
        <sz val="10"/>
        <rFont val="游ゴシック"/>
        <family val="3"/>
        <charset val="128"/>
      </rPr>
      <t xml:space="preserve"> mg/1000g (20℃)</t>
    </r>
    <phoneticPr fontId="18"/>
  </si>
  <si>
    <r>
      <t>8.98×10</t>
    </r>
    <r>
      <rPr>
        <vertAlign val="superscript"/>
        <sz val="10"/>
        <rFont val="游ゴシック"/>
        <family val="3"/>
        <charset val="128"/>
      </rPr>
      <t>5</t>
    </r>
    <r>
      <rPr>
        <sz val="10"/>
        <rFont val="游ゴシック"/>
        <family val="3"/>
        <charset val="128"/>
      </rPr>
      <t xml:space="preserve"> mg/1000g (25℃)、4.728×10</t>
    </r>
    <r>
      <rPr>
        <vertAlign val="superscript"/>
        <sz val="10"/>
        <rFont val="游ゴシック"/>
        <family val="3"/>
        <charset val="128"/>
      </rPr>
      <t>5</t>
    </r>
    <r>
      <rPr>
        <sz val="10"/>
        <rFont val="游ゴシック"/>
        <family val="3"/>
        <charset val="128"/>
      </rPr>
      <t xml:space="preserve"> mg/1000g (24.4℃)</t>
    </r>
    <phoneticPr fontId="18"/>
  </si>
  <si>
    <r>
      <t>5.85×10</t>
    </r>
    <r>
      <rPr>
        <vertAlign val="superscript"/>
        <sz val="10"/>
        <rFont val="游ゴシック"/>
        <family val="3"/>
        <charset val="128"/>
      </rPr>
      <t>5</t>
    </r>
    <r>
      <rPr>
        <sz val="10"/>
        <rFont val="游ゴシック"/>
        <family val="3"/>
        <charset val="128"/>
      </rPr>
      <t xml:space="preserve"> mg/1000g (25℃)、3.691×10</t>
    </r>
    <r>
      <rPr>
        <vertAlign val="superscript"/>
        <sz val="10"/>
        <rFont val="游ゴシック"/>
        <family val="3"/>
        <charset val="128"/>
      </rPr>
      <t>5</t>
    </r>
    <r>
      <rPr>
        <sz val="10"/>
        <rFont val="游ゴシック"/>
        <family val="3"/>
        <charset val="128"/>
      </rPr>
      <t xml:space="preserve"> mg/1000g (25.2℃)</t>
    </r>
    <phoneticPr fontId="18"/>
  </si>
  <si>
    <r>
      <t>7.57 ×10</t>
    </r>
    <r>
      <rPr>
        <vertAlign val="superscript"/>
        <sz val="10"/>
        <rFont val="游ゴシック"/>
        <family val="3"/>
        <charset val="128"/>
      </rPr>
      <t>5</t>
    </r>
    <r>
      <rPr>
        <sz val="10"/>
        <rFont val="游ゴシック"/>
        <family val="3"/>
        <charset val="128"/>
      </rPr>
      <t xml:space="preserve"> mg/1000g(25℃)、4.38 ×10</t>
    </r>
    <r>
      <rPr>
        <vertAlign val="superscript"/>
        <sz val="10"/>
        <rFont val="游ゴシック"/>
        <family val="3"/>
        <charset val="128"/>
      </rPr>
      <t>5</t>
    </r>
    <r>
      <rPr>
        <sz val="10"/>
        <rFont val="游ゴシック"/>
        <family val="3"/>
        <charset val="128"/>
      </rPr>
      <t xml:space="preserve"> mg/1000g(25℃)</t>
    </r>
    <phoneticPr fontId="18"/>
  </si>
  <si>
    <r>
      <t>1.45×10</t>
    </r>
    <r>
      <rPr>
        <vertAlign val="superscript"/>
        <sz val="10"/>
        <rFont val="游ゴシック"/>
        <family val="3"/>
        <charset val="128"/>
      </rPr>
      <t>6</t>
    </r>
    <r>
      <rPr>
        <sz val="10"/>
        <rFont val="游ゴシック"/>
        <family val="3"/>
        <charset val="128"/>
      </rPr>
      <t>mg/1000g (25℃)、6.01 ×10</t>
    </r>
    <r>
      <rPr>
        <vertAlign val="superscript"/>
        <sz val="10"/>
        <rFont val="游ゴシック"/>
        <family val="3"/>
        <charset val="128"/>
      </rPr>
      <t>5</t>
    </r>
    <r>
      <rPr>
        <sz val="10"/>
        <rFont val="游ゴシック"/>
        <family val="3"/>
        <charset val="128"/>
      </rPr>
      <t xml:space="preserve"> mg/1000g(25℃)</t>
    </r>
    <phoneticPr fontId="18"/>
  </si>
  <si>
    <r>
      <t>2.20×10</t>
    </r>
    <r>
      <rPr>
        <vertAlign val="superscript"/>
        <sz val="10"/>
        <rFont val="游ゴシック"/>
        <family val="3"/>
        <charset val="128"/>
      </rPr>
      <t>5</t>
    </r>
    <r>
      <rPr>
        <sz val="10"/>
        <rFont val="游ゴシック"/>
        <family val="3"/>
        <charset val="128"/>
      </rPr>
      <t xml:space="preserve"> mg/1000g(25℃)、1.84×10</t>
    </r>
    <r>
      <rPr>
        <vertAlign val="superscript"/>
        <sz val="10"/>
        <rFont val="游ゴシック"/>
        <family val="3"/>
        <charset val="128"/>
      </rPr>
      <t>5</t>
    </r>
    <r>
      <rPr>
        <sz val="10"/>
        <rFont val="游ゴシック"/>
        <family val="3"/>
        <charset val="128"/>
      </rPr>
      <t xml:space="preserve"> mg/1000g(25℃)</t>
    </r>
    <phoneticPr fontId="18"/>
  </si>
  <si>
    <r>
      <t>5.52×10</t>
    </r>
    <r>
      <rPr>
        <vertAlign val="superscript"/>
        <sz val="10"/>
        <rFont val="游ゴシック"/>
        <family val="3"/>
        <charset val="128"/>
      </rPr>
      <t>5</t>
    </r>
    <r>
      <rPr>
        <sz val="10"/>
        <rFont val="游ゴシック"/>
        <family val="3"/>
        <charset val="128"/>
      </rPr>
      <t xml:space="preserve"> mg/1000g(25℃)、5×10</t>
    </r>
    <r>
      <rPr>
        <vertAlign val="superscript"/>
        <sz val="10"/>
        <rFont val="游ゴシック"/>
        <family val="3"/>
        <charset val="128"/>
      </rPr>
      <t>5</t>
    </r>
    <r>
      <rPr>
        <sz val="10"/>
        <rFont val="游ゴシック"/>
        <family val="3"/>
        <charset val="128"/>
      </rPr>
      <t xml:space="preserve"> mg/1000ｇ(25℃、無水物)</t>
    </r>
    <phoneticPr fontId="18"/>
  </si>
  <si>
    <r>
      <t>1.74×10</t>
    </r>
    <r>
      <rPr>
        <vertAlign val="superscript"/>
        <sz val="10"/>
        <rFont val="游ゴシック"/>
        <family val="3"/>
        <charset val="128"/>
      </rPr>
      <t>-3</t>
    </r>
    <r>
      <rPr>
        <sz val="10"/>
        <rFont val="游ゴシック"/>
        <family val="3"/>
        <charset val="128"/>
      </rPr>
      <t>mmHg(400℃)</t>
    </r>
    <phoneticPr fontId="18"/>
  </si>
  <si>
    <r>
      <t>1.06×10</t>
    </r>
    <r>
      <rPr>
        <vertAlign val="superscript"/>
        <sz val="10"/>
        <rFont val="游ゴシック"/>
        <family val="3"/>
        <charset val="128"/>
      </rPr>
      <t>4</t>
    </r>
    <r>
      <rPr>
        <sz val="10"/>
        <rFont val="游ゴシック"/>
        <family val="3"/>
        <charset val="128"/>
      </rPr>
      <t xml:space="preserve"> mg/1000g(25℃)</t>
    </r>
    <phoneticPr fontId="18"/>
  </si>
  <si>
    <r>
      <t>6.0×10</t>
    </r>
    <r>
      <rPr>
        <vertAlign val="superscript"/>
        <sz val="10"/>
        <rFont val="游ゴシック"/>
        <family val="3"/>
        <charset val="128"/>
      </rPr>
      <t>5</t>
    </r>
    <r>
      <rPr>
        <sz val="10"/>
        <rFont val="游ゴシック"/>
        <family val="3"/>
        <charset val="128"/>
      </rPr>
      <t xml:space="preserve"> mg/1000g(25℃)</t>
    </r>
    <phoneticPr fontId="18"/>
  </si>
  <si>
    <r>
      <t>1.19×10</t>
    </r>
    <r>
      <rPr>
        <vertAlign val="superscript"/>
        <sz val="10"/>
        <rFont val="游ゴシック"/>
        <family val="3"/>
        <charset val="128"/>
      </rPr>
      <t>3</t>
    </r>
    <r>
      <rPr>
        <sz val="10"/>
        <rFont val="游ゴシック"/>
        <family val="3"/>
        <charset val="128"/>
      </rPr>
      <t xml:space="preserve"> mg/L（25℃)</t>
    </r>
    <phoneticPr fontId="18"/>
  </si>
  <si>
    <r>
      <t>700mg/1,000g (25℃)、8×10</t>
    </r>
    <r>
      <rPr>
        <vertAlign val="superscript"/>
        <sz val="10"/>
        <rFont val="游ゴシック"/>
        <family val="3"/>
        <charset val="128"/>
      </rPr>
      <t>3</t>
    </r>
    <r>
      <rPr>
        <sz val="10"/>
        <rFont val="游ゴシック"/>
        <family val="3"/>
        <charset val="128"/>
      </rPr>
      <t>mg/L(20～25℃)</t>
    </r>
    <phoneticPr fontId="18"/>
  </si>
  <si>
    <r>
      <t>2.1×10</t>
    </r>
    <r>
      <rPr>
        <vertAlign val="superscript"/>
        <sz val="10"/>
        <rFont val="游ゴシック"/>
        <family val="3"/>
        <charset val="128"/>
      </rPr>
      <t>5</t>
    </r>
    <r>
      <rPr>
        <sz val="10"/>
        <rFont val="游ゴシック"/>
        <family val="3"/>
        <charset val="128"/>
      </rPr>
      <t xml:space="preserve"> mg/1,000g (25℃)、2.11×10</t>
    </r>
    <r>
      <rPr>
        <vertAlign val="superscript"/>
        <sz val="10"/>
        <rFont val="游ゴシック"/>
        <family val="3"/>
        <charset val="128"/>
      </rPr>
      <t>5</t>
    </r>
    <r>
      <rPr>
        <sz val="10"/>
        <rFont val="游ゴシック"/>
        <family val="3"/>
        <charset val="128"/>
      </rPr>
      <t>mg/1,000g (25℃)、2.11×10</t>
    </r>
    <r>
      <rPr>
        <vertAlign val="superscript"/>
        <sz val="10"/>
        <rFont val="游ゴシック"/>
        <family val="3"/>
        <charset val="128"/>
      </rPr>
      <t>5</t>
    </r>
    <r>
      <rPr>
        <sz val="10"/>
        <rFont val="游ゴシック"/>
        <family val="3"/>
        <charset val="128"/>
      </rPr>
      <t xml:space="preserve"> mg/L(20～25℃)</t>
    </r>
    <phoneticPr fontId="18"/>
  </si>
  <si>
    <r>
      <t>4.8×10</t>
    </r>
    <r>
      <rPr>
        <vertAlign val="superscript"/>
        <sz val="10"/>
        <rFont val="游ゴシック"/>
        <family val="3"/>
        <charset val="128"/>
      </rPr>
      <t>4</t>
    </r>
    <r>
      <rPr>
        <sz val="10"/>
        <rFont val="游ゴシック"/>
        <family val="3"/>
        <charset val="128"/>
      </rPr>
      <t xml:space="preserve"> mg/1,000g (20℃)、 5.8×10</t>
    </r>
    <r>
      <rPr>
        <vertAlign val="superscript"/>
        <sz val="10"/>
        <rFont val="游ゴシック"/>
        <family val="3"/>
        <charset val="128"/>
      </rPr>
      <t>4</t>
    </r>
    <r>
      <rPr>
        <sz val="10"/>
        <rFont val="游ゴシック"/>
        <family val="3"/>
        <charset val="128"/>
      </rPr>
      <t xml:space="preserve"> mg /L(20～25℃)、4.8×10</t>
    </r>
    <r>
      <rPr>
        <vertAlign val="superscript"/>
        <sz val="10"/>
        <rFont val="游ゴシック"/>
        <family val="3"/>
        <charset val="128"/>
      </rPr>
      <t>3</t>
    </r>
    <r>
      <rPr>
        <sz val="10"/>
        <rFont val="游ゴシック"/>
        <family val="3"/>
        <charset val="128"/>
      </rPr>
      <t xml:space="preserve"> mg/1,000g (20℃)</t>
    </r>
    <phoneticPr fontId="18"/>
  </si>
  <si>
    <r>
      <t>5.04×10</t>
    </r>
    <r>
      <rPr>
        <vertAlign val="superscript"/>
        <sz val="10"/>
        <rFont val="游ゴシック"/>
        <family val="3"/>
        <charset val="128"/>
      </rPr>
      <t>5</t>
    </r>
    <r>
      <rPr>
        <sz val="10"/>
        <rFont val="游ゴシック"/>
        <family val="3"/>
        <charset val="128"/>
      </rPr>
      <t>mg/1000g (25℃)、5.041×10</t>
    </r>
    <r>
      <rPr>
        <vertAlign val="superscript"/>
        <sz val="10"/>
        <rFont val="游ゴシック"/>
        <family val="3"/>
        <charset val="128"/>
      </rPr>
      <t>5</t>
    </r>
    <r>
      <rPr>
        <sz val="10"/>
        <rFont val="游ゴシック"/>
        <family val="3"/>
        <charset val="128"/>
      </rPr>
      <t>mg/1000g (25℃)、9.64×10</t>
    </r>
    <r>
      <rPr>
        <vertAlign val="superscript"/>
        <sz val="10"/>
        <rFont val="游ゴシック"/>
        <family val="3"/>
        <charset val="128"/>
      </rPr>
      <t>5</t>
    </r>
    <r>
      <rPr>
        <sz val="10"/>
        <rFont val="游ゴシック"/>
        <family val="3"/>
        <charset val="128"/>
      </rPr>
      <t>mg/L (21℃)</t>
    </r>
    <phoneticPr fontId="18"/>
  </si>
  <si>
    <r>
      <t>3.97×10</t>
    </r>
    <r>
      <rPr>
        <vertAlign val="superscript"/>
        <sz val="10"/>
        <rFont val="游ゴシック"/>
        <family val="3"/>
        <charset val="128"/>
      </rPr>
      <t>4</t>
    </r>
    <r>
      <rPr>
        <sz val="10"/>
        <rFont val="游ゴシック"/>
        <family val="3"/>
        <charset val="128"/>
      </rPr>
      <t>mg/1000g (25℃)、4.3×10</t>
    </r>
    <r>
      <rPr>
        <vertAlign val="superscript"/>
        <sz val="10"/>
        <rFont val="游ゴシック"/>
        <family val="3"/>
        <charset val="128"/>
      </rPr>
      <t>4</t>
    </r>
    <r>
      <rPr>
        <sz val="10"/>
        <rFont val="游ゴシック"/>
        <family val="3"/>
        <charset val="128"/>
      </rPr>
      <t>mg/L (25℃)、3.98×10</t>
    </r>
    <r>
      <rPr>
        <vertAlign val="superscript"/>
        <sz val="10"/>
        <rFont val="游ゴシック"/>
        <family val="3"/>
        <charset val="128"/>
      </rPr>
      <t>4</t>
    </r>
    <r>
      <rPr>
        <sz val="10"/>
        <rFont val="游ゴシック"/>
        <family val="3"/>
        <charset val="128"/>
      </rPr>
      <t>mg/1000g (25℃)</t>
    </r>
    <phoneticPr fontId="18"/>
  </si>
  <si>
    <r>
      <t>2.2×10</t>
    </r>
    <r>
      <rPr>
        <vertAlign val="superscript"/>
        <sz val="10"/>
        <rFont val="游ゴシック"/>
        <family val="3"/>
        <charset val="128"/>
      </rPr>
      <t>4</t>
    </r>
    <r>
      <rPr>
        <sz val="10"/>
        <rFont val="游ゴシック"/>
        <family val="3"/>
        <charset val="128"/>
      </rPr>
      <t xml:space="preserve"> mg/1000g (20℃)、4.72 ×10</t>
    </r>
    <r>
      <rPr>
        <vertAlign val="superscript"/>
        <sz val="10"/>
        <rFont val="游ゴシック"/>
        <family val="3"/>
        <charset val="128"/>
      </rPr>
      <t>4</t>
    </r>
    <r>
      <rPr>
        <sz val="10"/>
        <rFont val="游ゴシック"/>
        <family val="3"/>
        <charset val="128"/>
      </rPr>
      <t xml:space="preserve"> mg/1000g (20℃)、2.77 g/100 g water at 20</t>
    </r>
    <phoneticPr fontId="18"/>
  </si>
  <si>
    <r>
      <t>2.2×10</t>
    </r>
    <r>
      <rPr>
        <vertAlign val="superscript"/>
        <sz val="10"/>
        <rFont val="游ゴシック"/>
        <family val="3"/>
        <charset val="128"/>
      </rPr>
      <t>5</t>
    </r>
    <r>
      <rPr>
        <sz val="10"/>
        <rFont val="游ゴシック"/>
        <family val="3"/>
        <charset val="128"/>
      </rPr>
      <t xml:space="preserve"> mg/1000g (25℃)、2.0×10</t>
    </r>
    <r>
      <rPr>
        <vertAlign val="superscript"/>
        <sz val="10"/>
        <rFont val="游ゴシック"/>
        <family val="3"/>
        <charset val="128"/>
      </rPr>
      <t>5</t>
    </r>
    <r>
      <rPr>
        <sz val="10"/>
        <rFont val="游ゴシック"/>
        <family val="3"/>
        <charset val="128"/>
      </rPr>
      <t xml:space="preserve"> mg/L (20℃)、30.02 vol%</t>
    </r>
    <phoneticPr fontId="18"/>
  </si>
  <si>
    <r>
      <t>3.17×10</t>
    </r>
    <r>
      <rPr>
        <vertAlign val="superscript"/>
        <sz val="10"/>
        <rFont val="游ゴシック"/>
        <family val="3"/>
        <charset val="128"/>
      </rPr>
      <t>4</t>
    </r>
    <r>
      <rPr>
        <sz val="10"/>
        <rFont val="游ゴシック"/>
        <family val="3"/>
        <charset val="128"/>
      </rPr>
      <t xml:space="preserve"> mg/1000g (25℃)、3.13×10</t>
    </r>
    <r>
      <rPr>
        <vertAlign val="superscript"/>
        <sz val="10"/>
        <rFont val="游ゴシック"/>
        <family val="3"/>
        <charset val="128"/>
      </rPr>
      <t>4</t>
    </r>
    <r>
      <rPr>
        <sz val="10"/>
        <rFont val="游ゴシック"/>
        <family val="3"/>
        <charset val="128"/>
      </rPr>
      <t>mg/1000g (25℃)、4.974×10</t>
    </r>
    <r>
      <rPr>
        <vertAlign val="superscript"/>
        <sz val="10"/>
        <rFont val="游ゴシック"/>
        <family val="3"/>
        <charset val="128"/>
      </rPr>
      <t>4</t>
    </r>
    <r>
      <rPr>
        <sz val="10"/>
        <rFont val="游ゴシック"/>
        <family val="3"/>
        <charset val="128"/>
      </rPr>
      <t xml:space="preserve"> mg /L (20℃、pH 9.69)</t>
    </r>
    <phoneticPr fontId="18"/>
  </si>
  <si>
    <r>
      <t>3×10</t>
    </r>
    <r>
      <rPr>
        <vertAlign val="superscript"/>
        <sz val="10"/>
        <rFont val="游ゴシック"/>
        <family val="3"/>
        <charset val="128"/>
      </rPr>
      <t>4</t>
    </r>
    <r>
      <rPr>
        <sz val="10"/>
        <rFont val="游ゴシック"/>
        <family val="3"/>
        <charset val="128"/>
      </rPr>
      <t>mmHg(17℃）</t>
    </r>
    <phoneticPr fontId="18"/>
  </si>
  <si>
    <r>
      <t>3.66×10</t>
    </r>
    <r>
      <rPr>
        <vertAlign val="superscript"/>
        <sz val="10"/>
        <rFont val="游ゴシック"/>
        <family val="3"/>
        <charset val="128"/>
      </rPr>
      <t>4</t>
    </r>
    <r>
      <rPr>
        <sz val="10"/>
        <rFont val="游ゴシック"/>
        <family val="3"/>
        <charset val="128"/>
      </rPr>
      <t xml:space="preserve"> mmHg (-13℃）</t>
    </r>
    <phoneticPr fontId="18"/>
  </si>
  <si>
    <r>
      <t>3.32×10</t>
    </r>
    <r>
      <rPr>
        <vertAlign val="superscript"/>
        <sz val="10"/>
        <rFont val="游ゴシック"/>
        <family val="3"/>
        <charset val="128"/>
      </rPr>
      <t>6</t>
    </r>
    <r>
      <rPr>
        <sz val="10"/>
        <rFont val="游ゴシック"/>
        <family val="3"/>
        <charset val="128"/>
      </rPr>
      <t xml:space="preserve"> mg/1000g (0℃)</t>
    </r>
    <phoneticPr fontId="18"/>
  </si>
  <si>
    <r>
      <t>7.4×10</t>
    </r>
    <r>
      <rPr>
        <vertAlign val="superscript"/>
        <sz val="10"/>
        <rFont val="游ゴシック"/>
        <family val="3"/>
        <charset val="128"/>
      </rPr>
      <t>-7</t>
    </r>
    <r>
      <rPr>
        <sz val="10"/>
        <rFont val="游ゴシック"/>
        <family val="3"/>
        <charset val="128"/>
      </rPr>
      <t>mmHg(25℃)</t>
    </r>
    <phoneticPr fontId="18"/>
  </si>
  <si>
    <r>
      <t>5.80×10</t>
    </r>
    <r>
      <rPr>
        <vertAlign val="superscript"/>
        <sz val="10"/>
        <rFont val="游ゴシック"/>
        <family val="3"/>
        <charset val="128"/>
      </rPr>
      <t>4</t>
    </r>
    <r>
      <rPr>
        <sz val="10"/>
        <rFont val="游ゴシック"/>
        <family val="3"/>
        <charset val="128"/>
      </rPr>
      <t xml:space="preserve"> mg/1000g (25℃)、4.72×10</t>
    </r>
    <r>
      <rPr>
        <vertAlign val="superscript"/>
        <sz val="10"/>
        <rFont val="游ゴシック"/>
        <family val="3"/>
        <charset val="128"/>
      </rPr>
      <t>4</t>
    </r>
    <r>
      <rPr>
        <sz val="10"/>
        <rFont val="游ゴシック"/>
        <family val="3"/>
        <charset val="128"/>
      </rPr>
      <t>mg/1000g (20℃)</t>
    </r>
    <phoneticPr fontId="18"/>
  </si>
  <si>
    <r>
      <t>2.699×10</t>
    </r>
    <r>
      <rPr>
        <vertAlign val="superscript"/>
        <sz val="10"/>
        <rFont val="游ゴシック"/>
        <family val="3"/>
        <charset val="128"/>
      </rPr>
      <t>5</t>
    </r>
    <r>
      <rPr>
        <sz val="10"/>
        <rFont val="游ゴシック"/>
        <family val="3"/>
        <charset val="128"/>
      </rPr>
      <t xml:space="preserve"> mg/1000g(21℃、4 水和物)</t>
    </r>
    <phoneticPr fontId="18"/>
  </si>
  <si>
    <r>
      <t>8.1×10</t>
    </r>
    <r>
      <rPr>
        <vertAlign val="superscript"/>
        <sz val="10"/>
        <rFont val="游ゴシック"/>
        <family val="3"/>
        <charset val="128"/>
      </rPr>
      <t>-7</t>
    </r>
    <r>
      <rPr>
        <sz val="10"/>
        <rFont val="游ゴシック"/>
        <family val="3"/>
        <charset val="128"/>
      </rPr>
      <t>mmHg(25℃)</t>
    </r>
    <phoneticPr fontId="18"/>
  </si>
  <si>
    <r>
      <t>4.36×10</t>
    </r>
    <r>
      <rPr>
        <vertAlign val="superscript"/>
        <sz val="10"/>
        <rFont val="游ゴシック"/>
        <family val="3"/>
        <charset val="128"/>
      </rPr>
      <t>5</t>
    </r>
    <r>
      <rPr>
        <sz val="10"/>
        <rFont val="游ゴシック"/>
        <family val="3"/>
        <charset val="128"/>
      </rPr>
      <t xml:space="preserve"> mg/1000g (25℃)、723 g/L (25℃)</t>
    </r>
    <phoneticPr fontId="18"/>
  </si>
  <si>
    <r>
      <t>6.17×10</t>
    </r>
    <r>
      <rPr>
        <vertAlign val="superscript"/>
        <sz val="10"/>
        <rFont val="游ゴシック"/>
        <family val="3"/>
        <charset val="128"/>
      </rPr>
      <t>5</t>
    </r>
    <r>
      <rPr>
        <sz val="10"/>
        <rFont val="游ゴシック"/>
        <family val="3"/>
        <charset val="128"/>
      </rPr>
      <t xml:space="preserve"> mg/1000g・H2O (6 水和物、25℃)、6.174×10</t>
    </r>
    <r>
      <rPr>
        <vertAlign val="superscript"/>
        <sz val="10"/>
        <rFont val="游ゴシック"/>
        <family val="3"/>
        <charset val="128"/>
      </rPr>
      <t>5</t>
    </r>
    <r>
      <rPr>
        <sz val="10"/>
        <rFont val="游ゴシック"/>
        <family val="3"/>
        <charset val="128"/>
      </rPr>
      <t xml:space="preserve"> mg/1000g (6 水和物、25℃)、3,800 g/L (20℃)</t>
    </r>
    <phoneticPr fontId="18"/>
  </si>
  <si>
    <r>
      <t>4.16×10</t>
    </r>
    <r>
      <rPr>
        <vertAlign val="superscript"/>
        <sz val="10"/>
        <rFont val="游ゴシック"/>
        <family val="3"/>
        <charset val="128"/>
      </rPr>
      <t>-7</t>
    </r>
    <r>
      <rPr>
        <sz val="10"/>
        <rFont val="游ゴシック"/>
        <family val="3"/>
        <charset val="128"/>
      </rPr>
      <t>mmHg(527℃)</t>
    </r>
    <phoneticPr fontId="18"/>
  </si>
  <si>
    <r>
      <t>3.89×10</t>
    </r>
    <r>
      <rPr>
        <vertAlign val="superscript"/>
        <sz val="10"/>
        <rFont val="游ゴシック"/>
        <family val="3"/>
        <charset val="128"/>
      </rPr>
      <t>5</t>
    </r>
    <r>
      <rPr>
        <sz val="10"/>
        <rFont val="游ゴシック"/>
        <family val="3"/>
        <charset val="128"/>
      </rPr>
      <t xml:space="preserve"> mg/1000g (25℃)、3.92×10</t>
    </r>
    <r>
      <rPr>
        <vertAlign val="superscript"/>
        <sz val="10"/>
        <rFont val="游ゴシック"/>
        <family val="3"/>
        <charset val="128"/>
      </rPr>
      <t>5</t>
    </r>
    <r>
      <rPr>
        <sz val="10"/>
        <rFont val="游ゴシック"/>
        <family val="3"/>
        <charset val="128"/>
      </rPr>
      <t xml:space="preserve"> mg/1000g (25℃)、393 g/L</t>
    </r>
    <phoneticPr fontId="18"/>
  </si>
  <si>
    <r>
      <t>1.34×10</t>
    </r>
    <r>
      <rPr>
        <vertAlign val="superscript"/>
        <sz val="10"/>
        <rFont val="游ゴシック"/>
        <family val="3"/>
        <charset val="128"/>
      </rPr>
      <t>3</t>
    </r>
    <r>
      <rPr>
        <sz val="10"/>
        <rFont val="游ゴシック"/>
        <family val="3"/>
        <charset val="128"/>
      </rPr>
      <t xml:space="preserve"> mg/1000g (20℃)、140 mg/1000g (20℃)</t>
    </r>
    <phoneticPr fontId="18"/>
  </si>
  <si>
    <r>
      <t>3.940×10</t>
    </r>
    <r>
      <rPr>
        <vertAlign val="superscript"/>
        <sz val="10"/>
        <rFont val="游ゴシック"/>
        <family val="3"/>
        <charset val="128"/>
      </rPr>
      <t>5</t>
    </r>
    <r>
      <rPr>
        <sz val="10"/>
        <rFont val="游ゴシック"/>
        <family val="3"/>
        <charset val="128"/>
      </rPr>
      <t xml:space="preserve"> mg/1000g (25℃)、6.50×10</t>
    </r>
    <r>
      <rPr>
        <vertAlign val="superscript"/>
        <sz val="10"/>
        <rFont val="游ゴシック"/>
        <family val="3"/>
        <charset val="128"/>
      </rPr>
      <t>5</t>
    </r>
    <r>
      <rPr>
        <sz val="10"/>
        <rFont val="游ゴシック"/>
        <family val="3"/>
        <charset val="128"/>
      </rPr>
      <t xml:space="preserve"> mg/1000g (25℃)、84 g/100mL</t>
    </r>
    <phoneticPr fontId="18"/>
  </si>
  <si>
    <r>
      <t>1.33×10</t>
    </r>
    <r>
      <rPr>
        <vertAlign val="superscript"/>
        <sz val="10"/>
        <rFont val="游ゴシック"/>
        <family val="3"/>
        <charset val="128"/>
      </rPr>
      <t>3</t>
    </r>
    <r>
      <rPr>
        <sz val="10"/>
        <rFont val="游ゴシック"/>
        <family val="3"/>
        <charset val="128"/>
      </rPr>
      <t xml:space="preserve"> mg/L (18℃)</t>
    </r>
    <phoneticPr fontId="18"/>
  </si>
  <si>
    <t>②</t>
    <phoneticPr fontId="3"/>
  </si>
  <si>
    <t>③</t>
    <phoneticPr fontId="3"/>
  </si>
  <si>
    <t>④</t>
    <phoneticPr fontId="3"/>
  </si>
  <si>
    <t>シアナミド</t>
    <phoneticPr fontId="3"/>
  </si>
  <si>
    <t>⑤</t>
    <phoneticPr fontId="3"/>
  </si>
  <si>
    <t>その他</t>
    <rPh sb="2" eb="3">
      <t>タ</t>
    </rPh>
    <phoneticPr fontId="3"/>
  </si>
  <si>
    <t>非揮発</t>
    <rPh sb="0" eb="3">
      <t>ヒキハツ</t>
    </rPh>
    <phoneticPr fontId="3"/>
  </si>
  <si>
    <t>揮発</t>
    <rPh sb="0" eb="2">
      <t>キハツ</t>
    </rPh>
    <phoneticPr fontId="3"/>
  </si>
  <si>
    <r>
      <t>5.6×10</t>
    </r>
    <r>
      <rPr>
        <vertAlign val="superscript"/>
        <sz val="10"/>
        <rFont val="游ゴシック"/>
        <family val="3"/>
        <charset val="128"/>
      </rPr>
      <t>-3</t>
    </r>
    <r>
      <rPr>
        <sz val="10"/>
        <rFont val="游ゴシック"/>
        <family val="3"/>
        <charset val="128"/>
      </rPr>
      <t>mmHg(25℃）</t>
    </r>
    <phoneticPr fontId="18"/>
  </si>
  <si>
    <r>
      <t>9.7×10</t>
    </r>
    <r>
      <rPr>
        <vertAlign val="superscript"/>
        <sz val="10"/>
        <rFont val="游ゴシック"/>
        <family val="3"/>
        <charset val="128"/>
      </rPr>
      <t>2</t>
    </r>
    <r>
      <rPr>
        <sz val="10"/>
        <rFont val="游ゴシック"/>
        <family val="3"/>
        <charset val="128"/>
      </rPr>
      <t xml:space="preserve"> mg/L（25℃、実測値）</t>
    </r>
    <phoneticPr fontId="18"/>
  </si>
  <si>
    <r>
      <t>2.15×10</t>
    </r>
    <r>
      <rPr>
        <vertAlign val="superscript"/>
        <sz val="10"/>
        <rFont val="游ゴシック"/>
        <family val="3"/>
        <charset val="128"/>
      </rPr>
      <t>4</t>
    </r>
    <r>
      <rPr>
        <sz val="10"/>
        <rFont val="游ゴシック"/>
        <family val="3"/>
        <charset val="128"/>
      </rPr>
      <t xml:space="preserve"> mg/L(25℃)、1.9g/100ｍL (25℃)</t>
    </r>
    <phoneticPr fontId="18"/>
  </si>
  <si>
    <r>
      <t>6.5×10</t>
    </r>
    <r>
      <rPr>
        <vertAlign val="superscript"/>
        <sz val="10"/>
        <rFont val="游ゴシック"/>
        <family val="3"/>
        <charset val="128"/>
      </rPr>
      <t>-4</t>
    </r>
    <r>
      <rPr>
        <sz val="10"/>
        <rFont val="游ゴシック"/>
        <family val="3"/>
        <charset val="128"/>
      </rPr>
      <t xml:space="preserve"> Pa (25℃)</t>
    </r>
    <phoneticPr fontId="18"/>
  </si>
  <si>
    <r>
      <t>2.2×10</t>
    </r>
    <r>
      <rPr>
        <vertAlign val="superscript"/>
        <sz val="10"/>
        <rFont val="游ゴシック"/>
        <family val="3"/>
        <charset val="128"/>
      </rPr>
      <t>-5</t>
    </r>
    <r>
      <rPr>
        <sz val="10"/>
        <rFont val="游ゴシック"/>
        <family val="3"/>
        <charset val="128"/>
      </rPr>
      <t>mmHg(25℃)</t>
    </r>
    <phoneticPr fontId="18"/>
  </si>
  <si>
    <r>
      <t>9.75×10</t>
    </r>
    <r>
      <rPr>
        <vertAlign val="superscript"/>
        <sz val="10"/>
        <rFont val="游ゴシック"/>
        <family val="3"/>
        <charset val="128"/>
      </rPr>
      <t>-5</t>
    </r>
    <r>
      <rPr>
        <sz val="10"/>
        <rFont val="游ゴシック"/>
        <family val="3"/>
        <charset val="128"/>
      </rPr>
      <t>（25℃）</t>
    </r>
    <phoneticPr fontId="18"/>
  </si>
  <si>
    <r>
      <t>3.7×10</t>
    </r>
    <r>
      <rPr>
        <vertAlign val="superscript"/>
        <sz val="10"/>
        <rFont val="游ゴシック"/>
        <family val="3"/>
        <charset val="128"/>
      </rPr>
      <t>-8</t>
    </r>
    <r>
      <rPr>
        <sz val="10"/>
        <rFont val="游ゴシック"/>
        <family val="3"/>
        <charset val="128"/>
      </rPr>
      <t xml:space="preserve"> mmHg (25℃)</t>
    </r>
    <phoneticPr fontId="18"/>
  </si>
  <si>
    <r>
      <t>9.01×10</t>
    </r>
    <r>
      <rPr>
        <vertAlign val="superscript"/>
        <sz val="10"/>
        <rFont val="游ゴシック"/>
        <family val="3"/>
        <charset val="128"/>
      </rPr>
      <t>-5</t>
    </r>
    <r>
      <rPr>
        <sz val="10"/>
        <rFont val="游ゴシック"/>
        <family val="3"/>
        <charset val="128"/>
      </rPr>
      <t>mmHg(25℃)</t>
    </r>
    <phoneticPr fontId="18"/>
  </si>
  <si>
    <r>
      <t>5.40×10</t>
    </r>
    <r>
      <rPr>
        <vertAlign val="superscript"/>
        <sz val="10"/>
        <rFont val="游ゴシック"/>
        <family val="3"/>
        <charset val="128"/>
      </rPr>
      <t>-5</t>
    </r>
    <r>
      <rPr>
        <sz val="10"/>
        <rFont val="游ゴシック"/>
        <family val="3"/>
        <charset val="128"/>
      </rPr>
      <t>mmHg(20℃)</t>
    </r>
    <phoneticPr fontId="18"/>
  </si>
  <si>
    <r>
      <t>4.05×10</t>
    </r>
    <r>
      <rPr>
        <vertAlign val="superscript"/>
        <sz val="10"/>
        <rFont val="游ゴシック"/>
        <family val="3"/>
        <charset val="128"/>
      </rPr>
      <t>-5</t>
    </r>
    <r>
      <rPr>
        <sz val="10"/>
        <rFont val="游ゴシック"/>
        <family val="3"/>
        <charset val="128"/>
      </rPr>
      <t>mmHg(25℃)</t>
    </r>
    <phoneticPr fontId="18"/>
  </si>
  <si>
    <r>
      <t>4.58×10</t>
    </r>
    <r>
      <rPr>
        <vertAlign val="superscript"/>
        <sz val="10"/>
        <rFont val="游ゴシック"/>
        <family val="3"/>
        <charset val="128"/>
      </rPr>
      <t>-5</t>
    </r>
    <r>
      <rPr>
        <sz val="10"/>
        <rFont val="游ゴシック"/>
        <family val="3"/>
        <charset val="128"/>
      </rPr>
      <t>mmHg(25℃)</t>
    </r>
    <phoneticPr fontId="18"/>
  </si>
  <si>
    <r>
      <t>7.33×10</t>
    </r>
    <r>
      <rPr>
        <vertAlign val="superscript"/>
        <sz val="10"/>
        <rFont val="游ゴシック"/>
        <family val="3"/>
        <charset val="128"/>
      </rPr>
      <t>4</t>
    </r>
    <r>
      <rPr>
        <sz val="10"/>
        <rFont val="游ゴシック"/>
        <family val="3"/>
        <charset val="128"/>
      </rPr>
      <t>mg/L(25℃)、7.0×10</t>
    </r>
    <r>
      <rPr>
        <vertAlign val="superscript"/>
        <sz val="10"/>
        <rFont val="游ゴシック"/>
        <family val="3"/>
        <charset val="128"/>
      </rPr>
      <t>4</t>
    </r>
    <r>
      <rPr>
        <sz val="10"/>
        <rFont val="游ゴシック"/>
        <family val="3"/>
        <charset val="128"/>
      </rPr>
      <t>mg/L(25℃)</t>
    </r>
    <phoneticPr fontId="18"/>
  </si>
  <si>
    <r>
      <t>2.34×10</t>
    </r>
    <r>
      <rPr>
        <vertAlign val="superscript"/>
        <sz val="10"/>
        <rFont val="游ゴシック"/>
        <family val="3"/>
        <charset val="128"/>
      </rPr>
      <t>3</t>
    </r>
    <r>
      <rPr>
        <sz val="10"/>
        <rFont val="游ゴシック"/>
        <family val="3"/>
        <charset val="128"/>
      </rPr>
      <t>mg/1,000 g、2.45×10</t>
    </r>
    <r>
      <rPr>
        <vertAlign val="superscript"/>
        <sz val="10"/>
        <rFont val="游ゴシック"/>
        <family val="3"/>
        <charset val="128"/>
      </rPr>
      <t>3</t>
    </r>
    <r>
      <rPr>
        <sz val="10"/>
        <rFont val="游ゴシック"/>
        <family val="3"/>
        <charset val="128"/>
      </rPr>
      <t>mg/L(20℃)</t>
    </r>
    <phoneticPr fontId="18"/>
  </si>
  <si>
    <r>
      <t>7.58×10</t>
    </r>
    <r>
      <rPr>
        <vertAlign val="superscript"/>
        <sz val="10"/>
        <rFont val="游ゴシック"/>
        <family val="3"/>
        <charset val="128"/>
      </rPr>
      <t>-2</t>
    </r>
    <r>
      <rPr>
        <sz val="10"/>
        <rFont val="游ゴシック"/>
        <family val="3"/>
        <charset val="128"/>
      </rPr>
      <t>mmHg(25℃、推定値)</t>
    </r>
    <phoneticPr fontId="18"/>
  </si>
  <si>
    <r>
      <t>7.00×10</t>
    </r>
    <r>
      <rPr>
        <vertAlign val="superscript"/>
        <sz val="10"/>
        <rFont val="游ゴシック"/>
        <family val="3"/>
        <charset val="128"/>
      </rPr>
      <t>-3mmHg</t>
    </r>
    <r>
      <rPr>
        <sz val="10"/>
        <rFont val="游ゴシック"/>
        <family val="3"/>
        <charset val="128"/>
      </rPr>
      <t>(25 ℃)</t>
    </r>
    <phoneticPr fontId="18"/>
  </si>
  <si>
    <r>
      <t>1.50×10</t>
    </r>
    <r>
      <rPr>
        <vertAlign val="superscript"/>
        <sz val="10"/>
        <rFont val="游ゴシック"/>
        <family val="3"/>
        <charset val="128"/>
      </rPr>
      <t>4</t>
    </r>
    <r>
      <rPr>
        <sz val="10"/>
        <rFont val="游ゴシック"/>
        <family val="3"/>
        <charset val="128"/>
      </rPr>
      <t>mg/1,000g (25℃)、1.50×10</t>
    </r>
    <r>
      <rPr>
        <vertAlign val="superscript"/>
        <sz val="10"/>
        <rFont val="游ゴシック"/>
        <family val="3"/>
        <charset val="128"/>
      </rPr>
      <t>4</t>
    </r>
    <r>
      <rPr>
        <sz val="10"/>
        <rFont val="游ゴシック"/>
        <family val="3"/>
        <charset val="128"/>
      </rPr>
      <t xml:space="preserve"> mg/L (25℃)、2.0×10</t>
    </r>
    <r>
      <rPr>
        <vertAlign val="superscript"/>
        <sz val="10"/>
        <rFont val="游ゴシック"/>
        <family val="3"/>
        <charset val="128"/>
      </rPr>
      <t>4</t>
    </r>
    <r>
      <rPr>
        <sz val="10"/>
        <rFont val="游ゴシック"/>
        <family val="3"/>
        <charset val="128"/>
      </rPr>
      <t xml:space="preserve"> mg/L</t>
    </r>
    <phoneticPr fontId="18"/>
  </si>
  <si>
    <r>
      <t>全</t>
    </r>
    <r>
      <rPr>
        <vertAlign val="superscript"/>
        <sz val="10"/>
        <rFont val="游ゴシック"/>
        <family val="3"/>
        <charset val="128"/>
      </rPr>
      <t>14</t>
    </r>
    <r>
      <rPr>
        <sz val="10"/>
        <rFont val="游ゴシック"/>
        <family val="3"/>
        <charset val="128"/>
      </rPr>
      <t>C 量測定によるBCF=344 (ブルーギル)13)との報告あり</t>
    </r>
    <phoneticPr fontId="18"/>
  </si>
  <si>
    <r>
      <t>1×10</t>
    </r>
    <r>
      <rPr>
        <vertAlign val="superscript"/>
        <sz val="10"/>
        <rFont val="游ゴシック"/>
        <family val="3"/>
        <charset val="128"/>
      </rPr>
      <t>6</t>
    </r>
    <r>
      <rPr>
        <sz val="10"/>
        <rFont val="游ゴシック"/>
        <family val="3"/>
        <charset val="128"/>
      </rPr>
      <t xml:space="preserve"> mg/L（実測値）</t>
    </r>
    <phoneticPr fontId="18"/>
  </si>
  <si>
    <r>
      <t>2.50×10</t>
    </r>
    <r>
      <rPr>
        <vertAlign val="superscript"/>
        <sz val="10"/>
        <rFont val="游ゴシック"/>
        <family val="3"/>
        <charset val="128"/>
      </rPr>
      <t>-3</t>
    </r>
    <r>
      <rPr>
        <sz val="10"/>
        <rFont val="游ゴシック"/>
        <family val="3"/>
        <charset val="128"/>
      </rPr>
      <t xml:space="preserve"> mmHg(25℃)、2.7×10</t>
    </r>
    <r>
      <rPr>
        <vertAlign val="superscript"/>
        <sz val="10"/>
        <rFont val="游ゴシック"/>
        <family val="3"/>
        <charset val="128"/>
      </rPr>
      <t>-3</t>
    </r>
    <r>
      <rPr>
        <sz val="10"/>
        <rFont val="游ゴシック"/>
        <family val="3"/>
        <charset val="128"/>
      </rPr>
      <t xml:space="preserve"> mmHg(20℃)</t>
    </r>
    <phoneticPr fontId="18"/>
  </si>
  <si>
    <r>
      <t>OH ラジカルとの反応で半減期：0.62 時間～6.2 時間(反応速度定数：103×10</t>
    </r>
    <r>
      <rPr>
        <vertAlign val="superscript"/>
        <sz val="10"/>
        <rFont val="游ゴシック"/>
        <family val="3"/>
        <charset val="128"/>
      </rPr>
      <t>-12</t>
    </r>
    <r>
      <rPr>
        <sz val="10"/>
        <rFont val="游ゴシック"/>
        <family val="3"/>
        <charset val="128"/>
      </rPr>
      <t xml:space="preserve"> cm3/(分子･sec)（25℃、測定値）、半減期：1.1 時間～11 時間（OH ラジカル濃度を3×10</t>
    </r>
    <r>
      <rPr>
        <vertAlign val="superscript"/>
        <sz val="10"/>
        <rFont val="游ゴシック"/>
        <family val="3"/>
        <charset val="128"/>
      </rPr>
      <t>6</t>
    </r>
    <r>
      <rPr>
        <sz val="10"/>
        <rFont val="游ゴシック"/>
        <family val="3"/>
        <charset val="128"/>
      </rPr>
      <t>～3×10</t>
    </r>
    <r>
      <rPr>
        <vertAlign val="superscript"/>
        <sz val="10"/>
        <rFont val="游ゴシック"/>
        <family val="3"/>
        <charset val="128"/>
      </rPr>
      <t>5</t>
    </r>
    <r>
      <rPr>
        <sz val="10"/>
        <rFont val="游ゴシック"/>
        <family val="3"/>
        <charset val="128"/>
      </rPr>
      <t xml:space="preserve"> 分子/cm</t>
    </r>
    <r>
      <rPr>
        <vertAlign val="superscript"/>
        <sz val="10"/>
        <rFont val="游ゴシック"/>
        <family val="3"/>
        <charset val="128"/>
      </rPr>
      <t>3</t>
    </r>
    <r>
      <rPr>
        <sz val="10"/>
        <rFont val="游ゴシック"/>
        <family val="3"/>
        <charset val="128"/>
      </rPr>
      <t>と仮定し計算）、硝酸ラジカルとの反応で半減期：1.8 時間</t>
    </r>
    <phoneticPr fontId="18"/>
  </si>
  <si>
    <r>
      <t>6.1×10</t>
    </r>
    <r>
      <rPr>
        <vertAlign val="superscript"/>
        <sz val="10"/>
        <rFont val="游ゴシック"/>
        <family val="3"/>
        <charset val="128"/>
      </rPr>
      <t>-3mmHg</t>
    </r>
    <r>
      <rPr>
        <sz val="10"/>
        <rFont val="游ゴシック"/>
        <family val="3"/>
        <charset val="128"/>
      </rPr>
      <t>(25℃)</t>
    </r>
    <phoneticPr fontId="18"/>
  </si>
  <si>
    <r>
      <t>1.2 x 10</t>
    </r>
    <r>
      <rPr>
        <vertAlign val="superscript"/>
        <sz val="10"/>
        <rFont val="游ゴシック"/>
        <family val="3"/>
        <charset val="128"/>
      </rPr>
      <t>-4</t>
    </r>
    <r>
      <rPr>
        <sz val="10"/>
        <rFont val="游ゴシック"/>
        <family val="3"/>
        <charset val="128"/>
      </rPr>
      <t xml:space="preserve"> Pa (100℃)</t>
    </r>
    <phoneticPr fontId="18"/>
  </si>
  <si>
    <r>
      <t>3×10</t>
    </r>
    <r>
      <rPr>
        <vertAlign val="superscript"/>
        <sz val="10"/>
        <rFont val="游ゴシック"/>
        <family val="3"/>
        <charset val="128"/>
      </rPr>
      <t>-1</t>
    </r>
    <r>
      <rPr>
        <sz val="10"/>
        <rFont val="游ゴシック"/>
        <family val="3"/>
        <charset val="128"/>
      </rPr>
      <t xml:space="preserve"> mg/L（25℃、実測値）</t>
    </r>
    <phoneticPr fontId="18"/>
  </si>
  <si>
    <r>
      <t>4.50x10</t>
    </r>
    <r>
      <rPr>
        <vertAlign val="superscript"/>
        <sz val="10"/>
        <rFont val="游ゴシック"/>
        <family val="3"/>
        <charset val="128"/>
      </rPr>
      <t>-7mmHg</t>
    </r>
    <r>
      <rPr>
        <sz val="10"/>
        <rFont val="游ゴシック"/>
        <family val="3"/>
        <charset val="128"/>
      </rPr>
      <t>(20℃)</t>
    </r>
    <phoneticPr fontId="18"/>
  </si>
  <si>
    <r>
      <t>0.075mmHg(20℃)、4.0X10</t>
    </r>
    <r>
      <rPr>
        <vertAlign val="superscript"/>
        <sz val="10"/>
        <rFont val="游ゴシック"/>
        <family val="3"/>
        <charset val="128"/>
      </rPr>
      <t>-5</t>
    </r>
    <r>
      <rPr>
        <sz val="10"/>
        <rFont val="游ゴシック"/>
        <family val="3"/>
        <charset val="128"/>
      </rPr>
      <t xml:space="preserve"> mm Hg at 25℃</t>
    </r>
    <phoneticPr fontId="18"/>
  </si>
  <si>
    <r>
      <t>1.55×10</t>
    </r>
    <r>
      <rPr>
        <vertAlign val="superscript"/>
        <sz val="10"/>
        <rFont val="游ゴシック"/>
        <family val="3"/>
        <charset val="128"/>
      </rPr>
      <t>4</t>
    </r>
    <r>
      <rPr>
        <sz val="10"/>
        <rFont val="游ゴシック"/>
        <family val="3"/>
        <charset val="128"/>
      </rPr>
      <t xml:space="preserve"> mg/1,000 g (20℃)、1.60×10</t>
    </r>
    <r>
      <rPr>
        <vertAlign val="superscript"/>
        <sz val="10"/>
        <rFont val="游ゴシック"/>
        <family val="3"/>
        <charset val="128"/>
      </rPr>
      <t>4</t>
    </r>
    <r>
      <rPr>
        <sz val="10"/>
        <rFont val="游ゴシック"/>
        <family val="3"/>
        <charset val="128"/>
      </rPr>
      <t xml:space="preserve"> mg/L (20℃)、1.575×10</t>
    </r>
    <r>
      <rPr>
        <vertAlign val="superscript"/>
        <sz val="10"/>
        <rFont val="游ゴシック"/>
        <family val="3"/>
        <charset val="128"/>
      </rPr>
      <t>4</t>
    </r>
    <r>
      <rPr>
        <sz val="10"/>
        <rFont val="游ゴシック"/>
        <family val="3"/>
        <charset val="128"/>
      </rPr>
      <t xml:space="preserve"> mg/L(20℃)</t>
    </r>
    <phoneticPr fontId="18"/>
  </si>
  <si>
    <r>
      <t>9.55×10</t>
    </r>
    <r>
      <rPr>
        <vertAlign val="superscript"/>
        <sz val="10"/>
        <rFont val="游ゴシック"/>
        <family val="3"/>
        <charset val="128"/>
      </rPr>
      <t>-3</t>
    </r>
    <r>
      <rPr>
        <sz val="10"/>
        <rFont val="游ゴシック"/>
        <family val="3"/>
        <charset val="128"/>
      </rPr>
      <t xml:space="preserve"> mmHg（25℃)</t>
    </r>
    <phoneticPr fontId="18"/>
  </si>
  <si>
    <r>
      <t>2.56×10</t>
    </r>
    <r>
      <rPr>
        <vertAlign val="superscript"/>
        <sz val="10"/>
        <rFont val="游ゴシック"/>
        <family val="3"/>
        <charset val="128"/>
      </rPr>
      <t>4</t>
    </r>
    <r>
      <rPr>
        <sz val="10"/>
        <rFont val="游ゴシック"/>
        <family val="3"/>
        <charset val="128"/>
      </rPr>
      <t>mg/1,000 g (20℃)、2.70×10</t>
    </r>
    <r>
      <rPr>
        <vertAlign val="superscript"/>
        <sz val="10"/>
        <rFont val="游ゴシック"/>
        <family val="3"/>
        <charset val="128"/>
      </rPr>
      <t>4</t>
    </r>
    <r>
      <rPr>
        <sz val="10"/>
        <rFont val="游ゴシック"/>
        <family val="3"/>
        <charset val="128"/>
      </rPr>
      <t xml:space="preserve"> mg/L (20℃)、2.6×10</t>
    </r>
    <r>
      <rPr>
        <vertAlign val="superscript"/>
        <sz val="10"/>
        <rFont val="游ゴシック"/>
        <family val="3"/>
        <charset val="128"/>
      </rPr>
      <t>4</t>
    </r>
    <r>
      <rPr>
        <sz val="10"/>
        <rFont val="游ゴシック"/>
        <family val="3"/>
        <charset val="128"/>
      </rPr>
      <t xml:space="preserve"> mg/L、2.5×10</t>
    </r>
    <r>
      <rPr>
        <vertAlign val="superscript"/>
        <sz val="10"/>
        <rFont val="游ゴシック"/>
        <family val="3"/>
        <charset val="128"/>
      </rPr>
      <t>4</t>
    </r>
    <r>
      <rPr>
        <sz val="10"/>
        <rFont val="游ゴシック"/>
        <family val="3"/>
        <charset val="128"/>
      </rPr>
      <t xml:space="preserve"> mg/L (20℃)</t>
    </r>
    <phoneticPr fontId="18"/>
  </si>
  <si>
    <r>
      <t>5.3×10</t>
    </r>
    <r>
      <rPr>
        <vertAlign val="superscript"/>
        <sz val="10"/>
        <rFont val="游ゴシック"/>
        <family val="3"/>
        <charset val="128"/>
      </rPr>
      <t>5</t>
    </r>
    <r>
      <rPr>
        <sz val="10"/>
        <rFont val="游ゴシック"/>
        <family val="3"/>
        <charset val="128"/>
      </rPr>
      <t xml:space="preserve"> mg/1,000 g (8.7℃)、1.78×10</t>
    </r>
    <r>
      <rPr>
        <vertAlign val="superscript"/>
        <sz val="10"/>
        <rFont val="游ゴシック"/>
        <family val="3"/>
        <charset val="128"/>
      </rPr>
      <t>5</t>
    </r>
    <r>
      <rPr>
        <sz val="10"/>
        <rFont val="游ゴシック"/>
        <family val="3"/>
        <charset val="128"/>
      </rPr>
      <t xml:space="preserve"> mg/1,000 g (50℃)、83g/L (20℃)</t>
    </r>
    <phoneticPr fontId="18"/>
  </si>
  <si>
    <r>
      <t>2.67×10</t>
    </r>
    <r>
      <rPr>
        <vertAlign val="superscript"/>
        <sz val="10"/>
        <rFont val="游ゴシック"/>
        <family val="3"/>
        <charset val="128"/>
      </rPr>
      <t>-6</t>
    </r>
    <r>
      <rPr>
        <sz val="10"/>
        <rFont val="游ゴシック"/>
        <family val="3"/>
        <charset val="128"/>
      </rPr>
      <t>mmHg (25℃、外挿値)、1.96×10</t>
    </r>
    <r>
      <rPr>
        <vertAlign val="superscript"/>
        <sz val="10"/>
        <rFont val="游ゴシック"/>
        <family val="3"/>
        <charset val="128"/>
      </rPr>
      <t>-4</t>
    </r>
    <r>
      <rPr>
        <sz val="10"/>
        <rFont val="游ゴシック"/>
        <family val="3"/>
        <charset val="128"/>
      </rPr>
      <t>mmHg (20℃)</t>
    </r>
    <phoneticPr fontId="18"/>
  </si>
  <si>
    <r>
      <t>4.76×10</t>
    </r>
    <r>
      <rPr>
        <vertAlign val="superscript"/>
        <sz val="10"/>
        <rFont val="游ゴシック"/>
        <family val="3"/>
        <charset val="128"/>
      </rPr>
      <t>-4</t>
    </r>
    <r>
      <rPr>
        <sz val="10"/>
        <rFont val="游ゴシック"/>
        <family val="3"/>
        <charset val="128"/>
      </rPr>
      <t>mmHg(20℃)、3×10</t>
    </r>
    <r>
      <rPr>
        <vertAlign val="superscript"/>
        <sz val="10"/>
        <rFont val="游ゴシック"/>
        <family val="3"/>
        <charset val="128"/>
      </rPr>
      <t>-4</t>
    </r>
    <r>
      <rPr>
        <sz val="10"/>
        <rFont val="游ゴシック"/>
        <family val="3"/>
        <charset val="128"/>
      </rPr>
      <t>mmHg(20℃)</t>
    </r>
    <phoneticPr fontId="18"/>
  </si>
  <si>
    <r>
      <t>1.73×10</t>
    </r>
    <r>
      <rPr>
        <vertAlign val="superscript"/>
        <sz val="10"/>
        <rFont val="游ゴシック"/>
        <family val="3"/>
        <charset val="128"/>
      </rPr>
      <t>2</t>
    </r>
    <r>
      <rPr>
        <sz val="10"/>
        <rFont val="游ゴシック"/>
        <family val="3"/>
        <charset val="128"/>
      </rPr>
      <t>mmHg(25℃)</t>
    </r>
    <phoneticPr fontId="18"/>
  </si>
  <si>
    <r>
      <t>8.9×10</t>
    </r>
    <r>
      <rPr>
        <vertAlign val="superscript"/>
        <sz val="10"/>
        <rFont val="游ゴシック"/>
        <family val="3"/>
        <charset val="128"/>
      </rPr>
      <t>4</t>
    </r>
    <r>
      <rPr>
        <sz val="10"/>
        <rFont val="游ゴシック"/>
        <family val="3"/>
        <charset val="128"/>
      </rPr>
      <t xml:space="preserve"> mg/L（25℃、実測値）</t>
    </r>
    <phoneticPr fontId="18"/>
  </si>
  <si>
    <r>
      <t>&lt;10</t>
    </r>
    <r>
      <rPr>
        <vertAlign val="superscript"/>
        <sz val="10"/>
        <rFont val="游ゴシック"/>
        <family val="3"/>
        <charset val="128"/>
      </rPr>
      <t>-4</t>
    </r>
    <phoneticPr fontId="18"/>
  </si>
  <si>
    <r>
      <t>3.91×10</t>
    </r>
    <r>
      <rPr>
        <vertAlign val="superscript"/>
        <sz val="10"/>
        <rFont val="游ゴシック"/>
        <family val="3"/>
        <charset val="128"/>
      </rPr>
      <t>-7</t>
    </r>
    <r>
      <rPr>
        <sz val="10"/>
        <rFont val="游ゴシック"/>
        <family val="3"/>
        <charset val="128"/>
      </rPr>
      <t>mmHg(25℃、推定値)</t>
    </r>
    <phoneticPr fontId="18"/>
  </si>
  <si>
    <r>
      <t>9.68×10</t>
    </r>
    <r>
      <rPr>
        <vertAlign val="superscript"/>
        <sz val="10"/>
        <rFont val="游ゴシック"/>
        <family val="3"/>
        <charset val="128"/>
      </rPr>
      <t>-16</t>
    </r>
    <r>
      <rPr>
        <sz val="10"/>
        <rFont val="游ゴシック"/>
        <family val="3"/>
        <charset val="128"/>
      </rPr>
      <t>mmHg(推定値)</t>
    </r>
    <phoneticPr fontId="18"/>
  </si>
  <si>
    <r>
      <t>1.59×10</t>
    </r>
    <r>
      <rPr>
        <vertAlign val="superscript"/>
        <sz val="10"/>
        <rFont val="游ゴシック"/>
        <family val="3"/>
        <charset val="128"/>
      </rPr>
      <t>-4</t>
    </r>
    <r>
      <rPr>
        <sz val="10"/>
        <rFont val="游ゴシック"/>
        <family val="3"/>
        <charset val="128"/>
      </rPr>
      <t xml:space="preserve"> mg/L (推定値)</t>
    </r>
    <phoneticPr fontId="18"/>
  </si>
  <si>
    <r>
      <t>1.00×10</t>
    </r>
    <r>
      <rPr>
        <vertAlign val="superscript"/>
        <sz val="10"/>
        <rFont val="游ゴシック"/>
        <family val="3"/>
        <charset val="128"/>
      </rPr>
      <t>-6</t>
    </r>
    <r>
      <rPr>
        <sz val="10"/>
        <rFont val="游ゴシック"/>
        <family val="3"/>
        <charset val="128"/>
      </rPr>
      <t xml:space="preserve"> mmHg(25℃)</t>
    </r>
    <phoneticPr fontId="18"/>
  </si>
  <si>
    <r>
      <t xml:space="preserve"> 6.54x10</t>
    </r>
    <r>
      <rPr>
        <vertAlign val="superscript"/>
        <sz val="10"/>
        <rFont val="游ゴシック"/>
        <family val="3"/>
        <charset val="128"/>
      </rPr>
      <t>-6</t>
    </r>
    <r>
      <rPr>
        <sz val="10"/>
        <rFont val="游ゴシック"/>
        <family val="3"/>
        <charset val="128"/>
      </rPr>
      <t xml:space="preserve"> Pa （25℃） </t>
    </r>
    <phoneticPr fontId="18"/>
  </si>
  <si>
    <r>
      <t>5.01×10</t>
    </r>
    <r>
      <rPr>
        <vertAlign val="superscript"/>
        <sz val="10"/>
        <rFont val="游ゴシック"/>
        <family val="3"/>
        <charset val="128"/>
      </rPr>
      <t>-3</t>
    </r>
    <r>
      <rPr>
        <sz val="10"/>
        <rFont val="游ゴシック"/>
        <family val="3"/>
        <charset val="128"/>
      </rPr>
      <t>mmHg(25℃）</t>
    </r>
    <phoneticPr fontId="18"/>
  </si>
  <si>
    <r>
      <t>3×10</t>
    </r>
    <r>
      <rPr>
        <vertAlign val="superscript"/>
        <sz val="10"/>
        <rFont val="游ゴシック"/>
        <family val="3"/>
        <charset val="128"/>
      </rPr>
      <t>-5</t>
    </r>
    <r>
      <rPr>
        <sz val="10"/>
        <rFont val="游ゴシック"/>
        <family val="3"/>
        <charset val="128"/>
      </rPr>
      <t>mmHg(25℃）</t>
    </r>
    <phoneticPr fontId="18"/>
  </si>
  <si>
    <r>
      <t>3×10</t>
    </r>
    <r>
      <rPr>
        <vertAlign val="superscript"/>
        <sz val="10"/>
        <rFont val="游ゴシック"/>
        <family val="3"/>
        <charset val="128"/>
      </rPr>
      <t>-1</t>
    </r>
    <r>
      <rPr>
        <sz val="10"/>
        <rFont val="游ゴシック"/>
        <family val="3"/>
        <charset val="128"/>
      </rPr>
      <t xml:space="preserve"> mg/L（20℃、実測値）</t>
    </r>
    <phoneticPr fontId="18"/>
  </si>
  <si>
    <r>
      <t>3×10</t>
    </r>
    <r>
      <rPr>
        <vertAlign val="superscript"/>
        <sz val="10"/>
        <rFont val="游ゴシック"/>
        <family val="3"/>
        <charset val="128"/>
      </rPr>
      <t>-2</t>
    </r>
    <r>
      <rPr>
        <sz val="10"/>
        <rFont val="游ゴシック"/>
        <family val="3"/>
        <charset val="128"/>
      </rPr>
      <t>mmHg(20℃）</t>
    </r>
    <phoneticPr fontId="18"/>
  </si>
  <si>
    <r>
      <t>2×10</t>
    </r>
    <r>
      <rPr>
        <vertAlign val="superscript"/>
        <sz val="10"/>
        <rFont val="游ゴシック"/>
        <family val="3"/>
        <charset val="128"/>
      </rPr>
      <t>3</t>
    </r>
    <r>
      <rPr>
        <sz val="10"/>
        <rFont val="游ゴシック"/>
        <family val="3"/>
        <charset val="128"/>
      </rPr>
      <t xml:space="preserve"> mg/L（20℃、実測値）</t>
    </r>
    <phoneticPr fontId="18"/>
  </si>
  <si>
    <r>
      <t>4.98×10</t>
    </r>
    <r>
      <rPr>
        <vertAlign val="superscript"/>
        <sz val="10"/>
        <rFont val="游ゴシック"/>
        <family val="3"/>
        <charset val="128"/>
      </rPr>
      <t>-13</t>
    </r>
    <r>
      <rPr>
        <sz val="10"/>
        <rFont val="游ゴシック"/>
        <family val="3"/>
        <charset val="128"/>
      </rPr>
      <t>mmHg(25℃)</t>
    </r>
    <phoneticPr fontId="18"/>
  </si>
  <si>
    <r>
      <t>7.5×10</t>
    </r>
    <r>
      <rPr>
        <vertAlign val="superscript"/>
        <sz val="10"/>
        <rFont val="游ゴシック"/>
        <family val="3"/>
        <charset val="128"/>
      </rPr>
      <t>-8</t>
    </r>
    <r>
      <rPr>
        <sz val="10"/>
        <rFont val="游ゴシック"/>
        <family val="3"/>
        <charset val="128"/>
      </rPr>
      <t xml:space="preserve"> mmHg(25℃)</t>
    </r>
    <phoneticPr fontId="18"/>
  </si>
  <si>
    <r>
      <t>1.81×10</t>
    </r>
    <r>
      <rPr>
        <vertAlign val="superscript"/>
        <sz val="10"/>
        <rFont val="游ゴシック"/>
        <family val="3"/>
        <charset val="128"/>
      </rPr>
      <t>-6</t>
    </r>
    <r>
      <rPr>
        <sz val="10"/>
        <rFont val="游ゴシック"/>
        <family val="3"/>
        <charset val="128"/>
      </rPr>
      <t>mmHg(25℃、推定値）</t>
    </r>
    <phoneticPr fontId="18"/>
  </si>
  <si>
    <r>
      <t>7.08×10</t>
    </r>
    <r>
      <rPr>
        <vertAlign val="superscript"/>
        <sz val="10"/>
        <rFont val="游ゴシック"/>
        <family val="3"/>
        <charset val="128"/>
      </rPr>
      <t>5</t>
    </r>
    <r>
      <rPr>
        <sz val="10"/>
        <rFont val="游ゴシック"/>
        <family val="3"/>
        <charset val="128"/>
      </rPr>
      <t xml:space="preserve"> mg/L（20℃）</t>
    </r>
    <phoneticPr fontId="18"/>
  </si>
  <si>
    <r>
      <t>8.13x10</t>
    </r>
    <r>
      <rPr>
        <vertAlign val="superscript"/>
        <sz val="10"/>
        <rFont val="游ゴシック"/>
        <family val="3"/>
        <charset val="128"/>
      </rPr>
      <t>-7</t>
    </r>
    <r>
      <rPr>
        <sz val="10"/>
        <rFont val="游ゴシック"/>
        <family val="3"/>
        <charset val="128"/>
      </rPr>
      <t xml:space="preserve"> Pa(25℃換算)</t>
    </r>
    <phoneticPr fontId="18"/>
  </si>
  <si>
    <r>
      <t>9.50×10</t>
    </r>
    <r>
      <rPr>
        <vertAlign val="superscript"/>
        <sz val="10"/>
        <rFont val="游ゴシック"/>
        <family val="3"/>
        <charset val="128"/>
      </rPr>
      <t>4</t>
    </r>
    <r>
      <rPr>
        <sz val="10"/>
        <rFont val="游ゴシック"/>
        <family val="3"/>
        <charset val="128"/>
      </rPr>
      <t xml:space="preserve"> mg/L(25℃)、5.9×10</t>
    </r>
    <r>
      <rPr>
        <vertAlign val="superscript"/>
        <sz val="10"/>
        <rFont val="游ゴシック"/>
        <family val="3"/>
        <charset val="128"/>
      </rPr>
      <t>4</t>
    </r>
    <r>
      <rPr>
        <sz val="10"/>
        <rFont val="游ゴシック"/>
        <family val="3"/>
        <charset val="128"/>
      </rPr>
      <t xml:space="preserve"> mg/L(20℃)、8.24×10</t>
    </r>
    <r>
      <rPr>
        <vertAlign val="superscript"/>
        <sz val="10"/>
        <rFont val="游ゴシック"/>
        <family val="3"/>
        <charset val="128"/>
      </rPr>
      <t>4</t>
    </r>
    <r>
      <rPr>
        <sz val="10"/>
        <rFont val="游ゴシック"/>
        <family val="3"/>
        <charset val="128"/>
      </rPr>
      <t xml:space="preserve"> mg/L(25℃)</t>
    </r>
    <phoneticPr fontId="18"/>
  </si>
  <si>
    <r>
      <t>1.4×10</t>
    </r>
    <r>
      <rPr>
        <vertAlign val="superscript"/>
        <sz val="10"/>
        <rFont val="游ゴシック"/>
        <family val="3"/>
        <charset val="128"/>
      </rPr>
      <t>-3</t>
    </r>
    <r>
      <rPr>
        <sz val="10"/>
        <rFont val="游ゴシック"/>
        <family val="3"/>
        <charset val="128"/>
      </rPr>
      <t>mmHg(25℃、計算値）</t>
    </r>
    <rPh sb="17" eb="20">
      <t>ケイサンチ</t>
    </rPh>
    <phoneticPr fontId="18"/>
  </si>
  <si>
    <r>
      <t>1.60×10</t>
    </r>
    <r>
      <rPr>
        <vertAlign val="superscript"/>
        <sz val="10"/>
        <rFont val="游ゴシック"/>
        <family val="3"/>
        <charset val="128"/>
      </rPr>
      <t>-3</t>
    </r>
    <r>
      <rPr>
        <sz val="10"/>
        <rFont val="游ゴシック"/>
        <family val="3"/>
        <charset val="128"/>
      </rPr>
      <t>mmHg(25℃)</t>
    </r>
    <phoneticPr fontId="18"/>
  </si>
  <si>
    <r>
      <t>6.05×10</t>
    </r>
    <r>
      <rPr>
        <vertAlign val="superscript"/>
        <sz val="10"/>
        <rFont val="游ゴシック"/>
        <family val="3"/>
        <charset val="128"/>
      </rPr>
      <t>3</t>
    </r>
    <r>
      <rPr>
        <sz val="10"/>
        <rFont val="游ゴシック"/>
        <family val="3"/>
        <charset val="128"/>
      </rPr>
      <t xml:space="preserve"> mg/L (25℃)</t>
    </r>
    <phoneticPr fontId="18"/>
  </si>
  <si>
    <r>
      <t>3.85×10</t>
    </r>
    <r>
      <rPr>
        <vertAlign val="superscript"/>
        <sz val="10"/>
        <rFont val="游ゴシック"/>
        <family val="3"/>
        <charset val="128"/>
      </rPr>
      <t>-5</t>
    </r>
    <r>
      <rPr>
        <sz val="10"/>
        <rFont val="游ゴシック"/>
        <family val="3"/>
        <charset val="128"/>
      </rPr>
      <t>Pa (25℃)</t>
    </r>
    <phoneticPr fontId="18"/>
  </si>
  <si>
    <r>
      <t>LCLo 30 ％［768 g/m</t>
    </r>
    <r>
      <rPr>
        <vertAlign val="superscript"/>
        <sz val="10"/>
        <rFont val="游ゴシック"/>
        <family val="3"/>
        <charset val="128"/>
      </rPr>
      <t>3</t>
    </r>
    <r>
      <rPr>
        <sz val="10"/>
        <rFont val="游ゴシック"/>
        <family val="3"/>
        <charset val="128"/>
      </rPr>
      <t>］（モルモット）</t>
    </r>
    <phoneticPr fontId="18"/>
  </si>
  <si>
    <r>
      <t>1.53×10</t>
    </r>
    <r>
      <rPr>
        <vertAlign val="superscript"/>
        <sz val="10"/>
        <rFont val="游ゴシック"/>
        <family val="3"/>
        <charset val="128"/>
      </rPr>
      <t>-1</t>
    </r>
    <r>
      <rPr>
        <sz val="10"/>
        <rFont val="游ゴシック"/>
        <family val="3"/>
        <charset val="128"/>
      </rPr>
      <t>mmHg(25℃、推定値）</t>
    </r>
    <phoneticPr fontId="18"/>
  </si>
  <si>
    <r>
      <t>7.5×10</t>
    </r>
    <r>
      <rPr>
        <vertAlign val="superscript"/>
        <sz val="10"/>
        <rFont val="游ゴシック"/>
        <family val="3"/>
        <charset val="128"/>
      </rPr>
      <t>-2</t>
    </r>
    <r>
      <rPr>
        <sz val="10"/>
        <rFont val="游ゴシック"/>
        <family val="3"/>
        <charset val="128"/>
      </rPr>
      <t>mmHg(25℃)</t>
    </r>
    <phoneticPr fontId="18"/>
  </si>
  <si>
    <r>
      <t>2.54×10</t>
    </r>
    <r>
      <rPr>
        <vertAlign val="superscript"/>
        <sz val="10"/>
        <rFont val="游ゴシック"/>
        <family val="3"/>
        <charset val="128"/>
      </rPr>
      <t>3</t>
    </r>
    <r>
      <rPr>
        <sz val="10"/>
        <rFont val="游ゴシック"/>
        <family val="3"/>
        <charset val="128"/>
      </rPr>
      <t>mmHg(25℃、実測値）</t>
    </r>
    <phoneticPr fontId="18"/>
  </si>
  <si>
    <r>
      <t>1.40×10</t>
    </r>
    <r>
      <rPr>
        <vertAlign val="superscript"/>
        <sz val="10"/>
        <rFont val="游ゴシック"/>
        <family val="3"/>
        <charset val="128"/>
      </rPr>
      <t>3</t>
    </r>
    <r>
      <rPr>
        <sz val="10"/>
        <rFont val="游ゴシック"/>
        <family val="3"/>
        <charset val="128"/>
      </rPr>
      <t xml:space="preserve"> mg/L（25℃、実測値）</t>
    </r>
    <phoneticPr fontId="18"/>
  </si>
  <si>
    <r>
      <t>7.25×10</t>
    </r>
    <r>
      <rPr>
        <vertAlign val="superscript"/>
        <sz val="10"/>
        <rFont val="游ゴシック"/>
        <family val="3"/>
        <charset val="128"/>
      </rPr>
      <t>3</t>
    </r>
    <r>
      <rPr>
        <sz val="10"/>
        <rFont val="游ゴシック"/>
        <family val="3"/>
        <charset val="128"/>
      </rPr>
      <t>mmHg(25℃、実測値）</t>
    </r>
    <phoneticPr fontId="18"/>
  </si>
  <si>
    <r>
      <t>4.85×10</t>
    </r>
    <r>
      <rPr>
        <vertAlign val="superscript"/>
        <sz val="10"/>
        <rFont val="游ゴシック"/>
        <family val="3"/>
        <charset val="128"/>
      </rPr>
      <t>-4</t>
    </r>
    <r>
      <rPr>
        <sz val="10"/>
        <rFont val="游ゴシック"/>
        <family val="3"/>
        <charset val="128"/>
      </rPr>
      <t>mmHg(25℃、推定値)</t>
    </r>
    <phoneticPr fontId="18"/>
  </si>
  <si>
    <r>
      <t>9.33×10</t>
    </r>
    <r>
      <rPr>
        <vertAlign val="superscript"/>
        <sz val="10"/>
        <rFont val="游ゴシック"/>
        <family val="3"/>
        <charset val="128"/>
      </rPr>
      <t>2</t>
    </r>
    <r>
      <rPr>
        <sz val="10"/>
        <rFont val="游ゴシック"/>
        <family val="3"/>
        <charset val="128"/>
      </rPr>
      <t xml:space="preserve"> mg/L（25℃、推定値）</t>
    </r>
    <phoneticPr fontId="18"/>
  </si>
  <si>
    <r>
      <t>8.1×10</t>
    </r>
    <r>
      <rPr>
        <vertAlign val="superscript"/>
        <sz val="10"/>
        <rFont val="游ゴシック"/>
        <family val="3"/>
        <charset val="128"/>
      </rPr>
      <t>-7</t>
    </r>
    <r>
      <rPr>
        <sz val="10"/>
        <rFont val="游ゴシック"/>
        <family val="3"/>
        <charset val="128"/>
      </rPr>
      <t xml:space="preserve"> Pa (20℃)</t>
    </r>
    <phoneticPr fontId="18"/>
  </si>
  <si>
    <r>
      <t>1.3×e</t>
    </r>
    <r>
      <rPr>
        <vertAlign val="superscript"/>
        <sz val="10"/>
        <rFont val="游ゴシック"/>
        <family val="3"/>
        <charset val="128"/>
      </rPr>
      <t>-8</t>
    </r>
    <r>
      <rPr>
        <sz val="10"/>
        <rFont val="游ゴシック"/>
        <family val="3"/>
        <charset val="128"/>
      </rPr>
      <t xml:space="preserve"> (20℃)</t>
    </r>
    <phoneticPr fontId="18"/>
  </si>
  <si>
    <r>
      <t>1.98×10</t>
    </r>
    <r>
      <rPr>
        <vertAlign val="superscript"/>
        <sz val="10"/>
        <rFont val="游ゴシック"/>
        <family val="3"/>
        <charset val="128"/>
      </rPr>
      <t>-1</t>
    </r>
    <r>
      <rPr>
        <sz val="10"/>
        <rFont val="游ゴシック"/>
        <family val="3"/>
        <charset val="128"/>
      </rPr>
      <t>mPa (20℃)</t>
    </r>
    <phoneticPr fontId="18"/>
  </si>
  <si>
    <r>
      <t>3.4×10</t>
    </r>
    <r>
      <rPr>
        <vertAlign val="superscript"/>
        <sz val="10"/>
        <rFont val="游ゴシック"/>
        <family val="3"/>
        <charset val="128"/>
      </rPr>
      <t>-1</t>
    </r>
    <r>
      <rPr>
        <sz val="10"/>
        <rFont val="游ゴシック"/>
        <family val="3"/>
        <charset val="128"/>
      </rPr>
      <t>mPa (25℃)</t>
    </r>
    <phoneticPr fontId="18"/>
  </si>
  <si>
    <r>
      <t>2.27×10</t>
    </r>
    <r>
      <rPr>
        <vertAlign val="superscript"/>
        <sz val="10"/>
        <rFont val="游ゴシック"/>
        <family val="3"/>
        <charset val="128"/>
      </rPr>
      <t>4</t>
    </r>
    <r>
      <rPr>
        <sz val="10"/>
        <rFont val="游ゴシック"/>
        <family val="3"/>
        <charset val="128"/>
      </rPr>
      <t>mg/1,000 g (25℃)、1.14×10</t>
    </r>
    <r>
      <rPr>
        <vertAlign val="superscript"/>
        <sz val="10"/>
        <rFont val="游ゴシック"/>
        <family val="3"/>
        <charset val="128"/>
      </rPr>
      <t>4</t>
    </r>
    <r>
      <rPr>
        <sz val="10"/>
        <rFont val="游ゴシック"/>
        <family val="3"/>
        <charset val="128"/>
      </rPr>
      <t>mg/L (25℃)、2.85×10</t>
    </r>
    <r>
      <rPr>
        <vertAlign val="superscript"/>
        <sz val="10"/>
        <rFont val="游ゴシック"/>
        <family val="3"/>
        <charset val="128"/>
      </rPr>
      <t>4</t>
    </r>
    <r>
      <rPr>
        <sz val="10"/>
        <rFont val="游ゴシック"/>
        <family val="3"/>
        <charset val="128"/>
      </rPr>
      <t>mg/L (20℃)</t>
    </r>
    <phoneticPr fontId="18"/>
  </si>
  <si>
    <r>
      <t>LC50：210 mg/m</t>
    </r>
    <r>
      <rPr>
        <vertAlign val="superscript"/>
        <sz val="10"/>
        <rFont val="游ゴシック"/>
        <family val="3"/>
        <charset val="128"/>
      </rPr>
      <t>3</t>
    </r>
    <r>
      <rPr>
        <sz val="10"/>
        <rFont val="游ゴシック"/>
        <family val="3"/>
        <charset val="128"/>
      </rPr>
      <t>（ヒト）</t>
    </r>
    <phoneticPr fontId="18"/>
  </si>
  <si>
    <r>
      <t>2.40×10</t>
    </r>
    <r>
      <rPr>
        <vertAlign val="superscript"/>
        <sz val="10"/>
        <rFont val="游ゴシック"/>
        <family val="3"/>
        <charset val="128"/>
      </rPr>
      <t>4</t>
    </r>
    <r>
      <rPr>
        <sz val="10"/>
        <rFont val="游ゴシック"/>
        <family val="3"/>
        <charset val="128"/>
      </rPr>
      <t xml:space="preserve"> mg/L (25℃)、2.71×10</t>
    </r>
    <r>
      <rPr>
        <vertAlign val="superscript"/>
        <sz val="10"/>
        <rFont val="游ゴシック"/>
        <family val="3"/>
        <charset val="128"/>
      </rPr>
      <t>4</t>
    </r>
    <r>
      <rPr>
        <sz val="10"/>
        <rFont val="游ゴシック"/>
        <family val="3"/>
        <charset val="128"/>
      </rPr>
      <t xml:space="preserve"> mg/L (20℃)</t>
    </r>
    <phoneticPr fontId="18"/>
  </si>
  <si>
    <r>
      <t>367 mmHg (=4.89×10</t>
    </r>
    <r>
      <rPr>
        <vertAlign val="superscript"/>
        <sz val="10"/>
        <rFont val="游ゴシック"/>
        <family val="3"/>
        <charset val="128"/>
      </rPr>
      <t>4</t>
    </r>
    <r>
      <rPr>
        <sz val="10"/>
        <rFont val="游ゴシック"/>
        <family val="3"/>
        <charset val="128"/>
      </rPr>
      <t xml:space="preserve"> Pa) (25℃)、368 mmHg (=4.9×10</t>
    </r>
    <r>
      <rPr>
        <vertAlign val="superscript"/>
        <sz val="10"/>
        <rFont val="游ゴシック"/>
        <family val="3"/>
        <charset val="128"/>
      </rPr>
      <t>4</t>
    </r>
    <r>
      <rPr>
        <sz val="10"/>
        <rFont val="游ゴシック"/>
        <family val="3"/>
        <charset val="128"/>
      </rPr>
      <t xml:space="preserve"> Pa) (25℃)、340 mmHg (=4.5×10</t>
    </r>
    <r>
      <rPr>
        <vertAlign val="superscript"/>
        <sz val="10"/>
        <rFont val="游ゴシック"/>
        <family val="3"/>
        <charset val="128"/>
      </rPr>
      <t>4</t>
    </r>
    <r>
      <rPr>
        <sz val="10"/>
        <rFont val="游ゴシック"/>
        <family val="3"/>
        <charset val="128"/>
      </rPr>
      <t xml:space="preserve"> Pa) (20℃)</t>
    </r>
    <phoneticPr fontId="18"/>
  </si>
  <si>
    <r>
      <t>4×10</t>
    </r>
    <r>
      <rPr>
        <vertAlign val="superscript"/>
        <sz val="10"/>
        <rFont val="游ゴシック"/>
        <family val="3"/>
        <charset val="128"/>
      </rPr>
      <t>3</t>
    </r>
    <r>
      <rPr>
        <sz val="10"/>
        <rFont val="游ゴシック"/>
        <family val="3"/>
        <charset val="128"/>
      </rPr>
      <t>mg/1,000 g(25℃)、3.37×10</t>
    </r>
    <r>
      <rPr>
        <vertAlign val="superscript"/>
        <sz val="10"/>
        <rFont val="游ゴシック"/>
        <family val="3"/>
        <charset val="128"/>
      </rPr>
      <t>3</t>
    </r>
    <r>
      <rPr>
        <sz val="10"/>
        <rFont val="游ゴシック"/>
        <family val="3"/>
        <charset val="128"/>
      </rPr>
      <t xml:space="preserve"> mg/L(25℃)、100 mg/L</t>
    </r>
    <phoneticPr fontId="18"/>
  </si>
  <si>
    <r>
      <t>8.0×10</t>
    </r>
    <r>
      <rPr>
        <vertAlign val="superscript"/>
        <sz val="10"/>
        <rFont val="游ゴシック"/>
        <family val="3"/>
        <charset val="128"/>
      </rPr>
      <t>-15</t>
    </r>
    <r>
      <rPr>
        <sz val="10"/>
        <rFont val="游ゴシック"/>
        <family val="3"/>
        <charset val="128"/>
      </rPr>
      <t>Pa（25℃）</t>
    </r>
    <phoneticPr fontId="18"/>
  </si>
  <si>
    <r>
      <t>5×10</t>
    </r>
    <r>
      <rPr>
        <vertAlign val="superscript"/>
        <sz val="10"/>
        <rFont val="游ゴシック"/>
        <family val="3"/>
        <charset val="128"/>
      </rPr>
      <t>-2</t>
    </r>
    <r>
      <rPr>
        <sz val="10"/>
        <rFont val="游ゴシック"/>
        <family val="3"/>
        <charset val="128"/>
      </rPr>
      <t>mmHg(20℃）</t>
    </r>
    <phoneticPr fontId="18"/>
  </si>
  <si>
    <r>
      <t>3.83×10</t>
    </r>
    <r>
      <rPr>
        <vertAlign val="superscript"/>
        <sz val="10"/>
        <rFont val="游ゴシック"/>
        <family val="3"/>
        <charset val="128"/>
      </rPr>
      <t>3</t>
    </r>
    <r>
      <rPr>
        <sz val="10"/>
        <rFont val="游ゴシック"/>
        <family val="3"/>
        <charset val="128"/>
      </rPr>
      <t xml:space="preserve"> mg/L（25℃、実測値）</t>
    </r>
    <phoneticPr fontId="18"/>
  </si>
  <si>
    <r>
      <t>1.02×10</t>
    </r>
    <r>
      <rPr>
        <vertAlign val="superscript"/>
        <sz val="10"/>
        <rFont val="游ゴシック"/>
        <family val="3"/>
        <charset val="128"/>
      </rPr>
      <t>2</t>
    </r>
    <r>
      <rPr>
        <sz val="10"/>
        <rFont val="游ゴシック"/>
        <family val="3"/>
        <charset val="128"/>
      </rPr>
      <t>mmHg(20℃）</t>
    </r>
    <phoneticPr fontId="18"/>
  </si>
  <si>
    <r>
      <t>1.4×10</t>
    </r>
    <r>
      <rPr>
        <vertAlign val="superscript"/>
        <sz val="10"/>
        <rFont val="游ゴシック"/>
        <family val="3"/>
        <charset val="128"/>
      </rPr>
      <t>3</t>
    </r>
    <r>
      <rPr>
        <sz val="10"/>
        <rFont val="游ゴシック"/>
        <family val="3"/>
        <charset val="128"/>
      </rPr>
      <t xml:space="preserve"> mg/L(25℃、実測値)</t>
    </r>
    <phoneticPr fontId="18"/>
  </si>
  <si>
    <r>
      <t>2.29×10</t>
    </r>
    <r>
      <rPr>
        <vertAlign val="superscript"/>
        <sz val="10"/>
        <rFont val="游ゴシック"/>
        <family val="3"/>
        <charset val="128"/>
      </rPr>
      <t>5</t>
    </r>
    <r>
      <rPr>
        <sz val="10"/>
        <rFont val="游ゴシック"/>
        <family val="3"/>
        <charset val="128"/>
      </rPr>
      <t xml:space="preserve"> mg/L (20℃)、2.3×10</t>
    </r>
    <r>
      <rPr>
        <vertAlign val="superscript"/>
        <sz val="10"/>
        <rFont val="游ゴシック"/>
        <family val="3"/>
        <charset val="128"/>
      </rPr>
      <t>5</t>
    </r>
    <r>
      <rPr>
        <sz val="10"/>
        <rFont val="游ゴシック"/>
        <family val="3"/>
        <charset val="128"/>
      </rPr>
      <t xml:space="preserve"> mg/L (20℃)、1.4×10</t>
    </r>
    <r>
      <rPr>
        <vertAlign val="superscript"/>
        <sz val="10"/>
        <rFont val="游ゴシック"/>
        <family val="3"/>
        <charset val="128"/>
      </rPr>
      <t>5</t>
    </r>
    <r>
      <rPr>
        <sz val="10"/>
        <rFont val="游ゴシック"/>
        <family val="3"/>
        <charset val="128"/>
      </rPr>
      <t xml:space="preserve"> mg/L</t>
    </r>
    <phoneticPr fontId="18"/>
  </si>
  <si>
    <r>
      <t>3.75×10</t>
    </r>
    <r>
      <rPr>
        <vertAlign val="superscript"/>
        <sz val="10"/>
        <rFont val="游ゴシック"/>
        <family val="3"/>
        <charset val="128"/>
      </rPr>
      <t>-3</t>
    </r>
    <r>
      <rPr>
        <sz val="10"/>
        <rFont val="游ゴシック"/>
        <family val="3"/>
        <charset val="128"/>
      </rPr>
      <t>mmHg(20℃）</t>
    </r>
    <phoneticPr fontId="18"/>
  </si>
  <si>
    <r>
      <t>5×10</t>
    </r>
    <r>
      <rPr>
        <vertAlign val="superscript"/>
        <sz val="10"/>
        <rFont val="游ゴシック"/>
        <family val="3"/>
        <charset val="128"/>
      </rPr>
      <t>5</t>
    </r>
    <r>
      <rPr>
        <sz val="10"/>
        <rFont val="游ゴシック"/>
        <family val="3"/>
        <charset val="128"/>
      </rPr>
      <t xml:space="preserve"> mg/L（25℃、実測値）</t>
    </r>
    <phoneticPr fontId="18"/>
  </si>
  <si>
    <r>
      <t>9.87×10</t>
    </r>
    <r>
      <rPr>
        <vertAlign val="superscript"/>
        <sz val="10"/>
        <rFont val="游ゴシック"/>
        <family val="3"/>
        <charset val="128"/>
      </rPr>
      <t>-7</t>
    </r>
    <r>
      <rPr>
        <sz val="10"/>
        <rFont val="游ゴシック"/>
        <family val="3"/>
        <charset val="128"/>
      </rPr>
      <t xml:space="preserve"> Pa (25℃)</t>
    </r>
    <phoneticPr fontId="18"/>
  </si>
  <si>
    <r>
      <t>6.38×10</t>
    </r>
    <r>
      <rPr>
        <vertAlign val="superscript"/>
        <sz val="10"/>
        <rFont val="游ゴシック"/>
        <family val="3"/>
        <charset val="128"/>
      </rPr>
      <t>3</t>
    </r>
    <r>
      <rPr>
        <sz val="10"/>
        <rFont val="游ゴシック"/>
        <family val="3"/>
        <charset val="128"/>
      </rPr>
      <t xml:space="preserve"> μg/L (25℃)</t>
    </r>
    <phoneticPr fontId="18"/>
  </si>
  <si>
    <r>
      <t>4.68×10</t>
    </r>
    <r>
      <rPr>
        <vertAlign val="superscript"/>
        <sz val="10"/>
        <rFont val="游ゴシック"/>
        <family val="3"/>
        <charset val="128"/>
      </rPr>
      <t>-2</t>
    </r>
    <r>
      <rPr>
        <sz val="10"/>
        <rFont val="游ゴシック"/>
        <family val="3"/>
        <charset val="128"/>
      </rPr>
      <t>mmHg(25℃、推定値）</t>
    </r>
    <phoneticPr fontId="18"/>
  </si>
  <si>
    <r>
      <t>1.95×10</t>
    </r>
    <r>
      <rPr>
        <vertAlign val="superscript"/>
        <sz val="10"/>
        <rFont val="游ゴシック"/>
        <family val="3"/>
        <charset val="128"/>
      </rPr>
      <t>4</t>
    </r>
    <r>
      <rPr>
        <sz val="10"/>
        <rFont val="游ゴシック"/>
        <family val="3"/>
        <charset val="128"/>
      </rPr>
      <t xml:space="preserve"> mg/L（25℃、推定値）</t>
    </r>
    <phoneticPr fontId="18"/>
  </si>
  <si>
    <r>
      <t>1×10</t>
    </r>
    <r>
      <rPr>
        <vertAlign val="superscript"/>
        <sz val="10"/>
        <rFont val="游ゴシック"/>
        <family val="3"/>
        <charset val="128"/>
      </rPr>
      <t>6</t>
    </r>
    <r>
      <rPr>
        <sz val="10"/>
        <rFont val="游ゴシック"/>
        <family val="3"/>
        <charset val="128"/>
      </rPr>
      <t xml:space="preserve"> mg/L（25℃、実測値）</t>
    </r>
    <phoneticPr fontId="18"/>
  </si>
  <si>
    <r>
      <t>TCLo 1,720 mg/m</t>
    </r>
    <r>
      <rPr>
        <vertAlign val="superscript"/>
        <sz val="10"/>
        <rFont val="游ゴシック"/>
        <family val="3"/>
        <charset val="128"/>
      </rPr>
      <t>3</t>
    </r>
    <r>
      <rPr>
        <sz val="10"/>
        <rFont val="游ゴシック"/>
        <family val="3"/>
        <charset val="128"/>
      </rPr>
      <t>（ヒト）</t>
    </r>
    <phoneticPr fontId="18"/>
  </si>
  <si>
    <r>
      <t>7.9×10</t>
    </r>
    <r>
      <rPr>
        <vertAlign val="superscript"/>
        <sz val="10"/>
        <rFont val="游ゴシック"/>
        <family val="3"/>
        <charset val="128"/>
      </rPr>
      <t>1</t>
    </r>
    <r>
      <rPr>
        <sz val="10"/>
        <rFont val="游ゴシック"/>
        <family val="3"/>
        <charset val="128"/>
      </rPr>
      <t>mmHg(20℃）</t>
    </r>
    <phoneticPr fontId="18"/>
  </si>
  <si>
    <r>
      <t>3.8×10</t>
    </r>
    <r>
      <rPr>
        <vertAlign val="superscript"/>
        <sz val="10"/>
        <rFont val="游ゴシック"/>
        <family val="3"/>
        <charset val="128"/>
      </rPr>
      <t>-8</t>
    </r>
    <r>
      <rPr>
        <sz val="10"/>
        <rFont val="游ゴシック"/>
        <family val="3"/>
        <charset val="128"/>
      </rPr>
      <t>mmHg(25℃）</t>
    </r>
    <phoneticPr fontId="18"/>
  </si>
  <si>
    <r>
      <t>9.75×10</t>
    </r>
    <r>
      <rPr>
        <vertAlign val="superscript"/>
        <sz val="10"/>
        <rFont val="游ゴシック"/>
        <family val="3"/>
        <charset val="128"/>
      </rPr>
      <t>-3</t>
    </r>
    <r>
      <rPr>
        <sz val="10"/>
        <rFont val="游ゴシック"/>
        <family val="3"/>
        <charset val="128"/>
      </rPr>
      <t>mmHg(20℃)、0.015mmHg(20℃)、0.00632 mm Hg 25℃</t>
    </r>
    <phoneticPr fontId="18"/>
  </si>
  <si>
    <r>
      <t>2.42×10</t>
    </r>
    <r>
      <rPr>
        <vertAlign val="superscript"/>
        <sz val="10"/>
        <rFont val="游ゴシック"/>
        <family val="3"/>
        <charset val="128"/>
      </rPr>
      <t>3</t>
    </r>
    <r>
      <rPr>
        <sz val="10"/>
        <rFont val="游ゴシック"/>
        <family val="3"/>
        <charset val="128"/>
      </rPr>
      <t xml:space="preserve"> mg/1000g(25℃)、2.25×10</t>
    </r>
    <r>
      <rPr>
        <vertAlign val="superscript"/>
        <sz val="10"/>
        <rFont val="游ゴシック"/>
        <family val="3"/>
        <charset val="128"/>
      </rPr>
      <t>3</t>
    </r>
    <r>
      <rPr>
        <sz val="10"/>
        <rFont val="游ゴシック"/>
        <family val="3"/>
        <charset val="128"/>
      </rPr>
      <t xml:space="preserve"> mg/L (25℃)、2.245×10</t>
    </r>
    <r>
      <rPr>
        <vertAlign val="superscript"/>
        <sz val="10"/>
        <rFont val="游ゴシック"/>
        <family val="3"/>
        <charset val="128"/>
      </rPr>
      <t>3</t>
    </r>
    <r>
      <rPr>
        <sz val="10"/>
        <rFont val="游ゴシック"/>
        <family val="3"/>
        <charset val="128"/>
      </rPr>
      <t xml:space="preserve"> mg/L(25℃)</t>
    </r>
    <phoneticPr fontId="18"/>
  </si>
  <si>
    <r>
      <t>3.50×10</t>
    </r>
    <r>
      <rPr>
        <vertAlign val="superscript"/>
        <sz val="10"/>
        <rFont val="游ゴシック"/>
        <family val="3"/>
        <charset val="128"/>
      </rPr>
      <t>3</t>
    </r>
    <r>
      <rPr>
        <sz val="10"/>
        <rFont val="游ゴシック"/>
        <family val="3"/>
        <charset val="128"/>
      </rPr>
      <t xml:space="preserve"> mg/1000g (25℃)、5.1×10</t>
    </r>
    <r>
      <rPr>
        <vertAlign val="superscript"/>
        <sz val="10"/>
        <rFont val="游ゴシック"/>
        <family val="3"/>
        <charset val="128"/>
      </rPr>
      <t>3</t>
    </r>
    <r>
      <rPr>
        <sz val="10"/>
        <rFont val="游ゴシック"/>
        <family val="3"/>
        <charset val="128"/>
      </rPr>
      <t xml:space="preserve"> mg/L (20℃)</t>
    </r>
    <phoneticPr fontId="18"/>
  </si>
  <si>
    <r>
      <t>3.9×10</t>
    </r>
    <r>
      <rPr>
        <vertAlign val="superscript"/>
        <sz val="10"/>
        <rFont val="游ゴシック"/>
        <family val="3"/>
        <charset val="128"/>
      </rPr>
      <t>-6</t>
    </r>
    <r>
      <rPr>
        <sz val="10"/>
        <rFont val="游ゴシック"/>
        <family val="3"/>
        <charset val="128"/>
      </rPr>
      <t>mmHg(MPBPWIN5)により計算、25℃)</t>
    </r>
    <phoneticPr fontId="18"/>
  </si>
  <si>
    <r>
      <t>4.85×10</t>
    </r>
    <r>
      <rPr>
        <vertAlign val="superscript"/>
        <sz val="10"/>
        <rFont val="游ゴシック"/>
        <family val="3"/>
        <charset val="128"/>
      </rPr>
      <t>3</t>
    </r>
    <r>
      <rPr>
        <sz val="10"/>
        <rFont val="游ゴシック"/>
        <family val="3"/>
        <charset val="128"/>
      </rPr>
      <t>mmHg(25℃）</t>
    </r>
    <phoneticPr fontId="18"/>
  </si>
  <si>
    <r>
      <t>2.8×10</t>
    </r>
    <r>
      <rPr>
        <vertAlign val="superscript"/>
        <sz val="10"/>
        <rFont val="游ゴシック"/>
        <family val="3"/>
        <charset val="128"/>
      </rPr>
      <t>2</t>
    </r>
    <r>
      <rPr>
        <sz val="10"/>
        <rFont val="游ゴシック"/>
        <family val="3"/>
        <charset val="128"/>
      </rPr>
      <t xml:space="preserve"> mg/L（25℃）</t>
    </r>
    <phoneticPr fontId="18"/>
  </si>
  <si>
    <r>
      <t>8.5×10</t>
    </r>
    <r>
      <rPr>
        <vertAlign val="superscript"/>
        <sz val="10"/>
        <rFont val="游ゴシック"/>
        <family val="3"/>
        <charset val="128"/>
      </rPr>
      <t>-5</t>
    </r>
    <r>
      <rPr>
        <sz val="10"/>
        <rFont val="游ゴシック"/>
        <family val="3"/>
        <charset val="128"/>
      </rPr>
      <t>mmHg(25℃)、1.1×10</t>
    </r>
    <r>
      <rPr>
        <vertAlign val="superscript"/>
        <sz val="10"/>
        <rFont val="游ゴシック"/>
        <family val="3"/>
        <charset val="128"/>
      </rPr>
      <t>-4</t>
    </r>
    <r>
      <rPr>
        <sz val="10"/>
        <rFont val="游ゴシック"/>
        <family val="3"/>
        <charset val="128"/>
      </rPr>
      <t>mmHg(25℃)</t>
    </r>
    <phoneticPr fontId="18"/>
  </si>
  <si>
    <r>
      <t>1.6×10</t>
    </r>
    <r>
      <rPr>
        <vertAlign val="superscript"/>
        <sz val="10"/>
        <rFont val="游ゴシック"/>
        <family val="3"/>
        <charset val="128"/>
      </rPr>
      <t>3</t>
    </r>
    <phoneticPr fontId="18"/>
  </si>
  <si>
    <r>
      <t>7.18×10</t>
    </r>
    <r>
      <rPr>
        <vertAlign val="superscript"/>
        <sz val="10"/>
        <rFont val="游ゴシック"/>
        <family val="3"/>
        <charset val="128"/>
      </rPr>
      <t>2</t>
    </r>
    <r>
      <rPr>
        <sz val="10"/>
        <rFont val="游ゴシック"/>
        <family val="3"/>
        <charset val="128"/>
      </rPr>
      <t>mmHg(25℃）</t>
    </r>
    <phoneticPr fontId="18"/>
  </si>
  <si>
    <r>
      <t>2.1×10</t>
    </r>
    <r>
      <rPr>
        <vertAlign val="superscript"/>
        <sz val="10"/>
        <rFont val="游ゴシック"/>
        <family val="3"/>
        <charset val="128"/>
      </rPr>
      <t>3</t>
    </r>
    <r>
      <rPr>
        <sz val="10"/>
        <rFont val="游ゴシック"/>
        <family val="3"/>
        <charset val="128"/>
      </rPr>
      <t xml:space="preserve"> mg /L (25℃、実測値)</t>
    </r>
    <phoneticPr fontId="18"/>
  </si>
  <si>
    <r>
      <t>4.58×10</t>
    </r>
    <r>
      <rPr>
        <vertAlign val="superscript"/>
        <sz val="10"/>
        <rFont val="游ゴシック"/>
        <family val="3"/>
        <charset val="128"/>
      </rPr>
      <t>-1</t>
    </r>
    <r>
      <rPr>
        <sz val="10"/>
        <rFont val="游ゴシック"/>
        <family val="3"/>
        <charset val="128"/>
      </rPr>
      <t>mmHg(25℃）</t>
    </r>
    <phoneticPr fontId="18"/>
  </si>
  <si>
    <r>
      <t>1.03×10</t>
    </r>
    <r>
      <rPr>
        <vertAlign val="superscript"/>
        <sz val="10"/>
        <rFont val="游ゴシック"/>
        <family val="3"/>
        <charset val="128"/>
      </rPr>
      <t>-2</t>
    </r>
    <r>
      <rPr>
        <sz val="10"/>
        <rFont val="游ゴシック"/>
        <family val="3"/>
        <charset val="128"/>
      </rPr>
      <t>mmHg(25℃、外挿値）</t>
    </r>
    <phoneticPr fontId="18"/>
  </si>
  <si>
    <r>
      <t>1.21×10</t>
    </r>
    <r>
      <rPr>
        <vertAlign val="superscript"/>
        <sz val="10"/>
        <rFont val="游ゴシック"/>
        <family val="3"/>
        <charset val="128"/>
      </rPr>
      <t>2</t>
    </r>
    <r>
      <rPr>
        <sz val="10"/>
        <rFont val="游ゴシック"/>
        <family val="3"/>
        <charset val="128"/>
      </rPr>
      <t xml:space="preserve"> mg/L（20℃、実測値）</t>
    </r>
    <phoneticPr fontId="18"/>
  </si>
  <si>
    <r>
      <t>3.8×10</t>
    </r>
    <r>
      <rPr>
        <vertAlign val="superscript"/>
        <sz val="10"/>
        <rFont val="游ゴシック"/>
        <family val="3"/>
        <charset val="128"/>
      </rPr>
      <t>-3</t>
    </r>
    <r>
      <rPr>
        <sz val="10"/>
        <rFont val="游ゴシック"/>
        <family val="3"/>
        <charset val="128"/>
      </rPr>
      <t xml:space="preserve"> mmHg(25℃)、&lt;0.5 mmHg(20℃)</t>
    </r>
    <phoneticPr fontId="18"/>
  </si>
  <si>
    <r>
      <t>8.25×10</t>
    </r>
    <r>
      <rPr>
        <vertAlign val="superscript"/>
        <sz val="10"/>
        <rFont val="游ゴシック"/>
        <family val="3"/>
        <charset val="128"/>
      </rPr>
      <t>-5</t>
    </r>
    <r>
      <rPr>
        <sz val="10"/>
        <rFont val="游ゴシック"/>
        <family val="3"/>
        <charset val="128"/>
      </rPr>
      <t>mmHg(20℃）</t>
    </r>
    <phoneticPr fontId="18"/>
  </si>
  <si>
    <r>
      <t>6.0×10</t>
    </r>
    <r>
      <rPr>
        <vertAlign val="superscript"/>
        <sz val="10"/>
        <rFont val="游ゴシック"/>
        <family val="3"/>
        <charset val="128"/>
      </rPr>
      <t>2</t>
    </r>
    <r>
      <rPr>
        <sz val="10"/>
        <rFont val="游ゴシック"/>
        <family val="3"/>
        <charset val="128"/>
      </rPr>
      <t>mmHg(25℃）</t>
    </r>
    <phoneticPr fontId="18"/>
  </si>
  <si>
    <r>
      <t>4.2×10</t>
    </r>
    <r>
      <rPr>
        <vertAlign val="superscript"/>
        <sz val="10"/>
        <rFont val="游ゴシック"/>
        <family val="3"/>
        <charset val="128"/>
      </rPr>
      <t>2</t>
    </r>
    <r>
      <rPr>
        <sz val="10"/>
        <rFont val="游ゴシック"/>
        <family val="3"/>
        <charset val="128"/>
      </rPr>
      <t xml:space="preserve"> mg/L（25℃、実測値）</t>
    </r>
    <phoneticPr fontId="18"/>
  </si>
  <si>
    <r>
      <t>1.36×10</t>
    </r>
    <r>
      <rPr>
        <vertAlign val="superscript"/>
        <sz val="10"/>
        <rFont val="游ゴシック"/>
        <family val="3"/>
        <charset val="128"/>
      </rPr>
      <t>3</t>
    </r>
    <r>
      <rPr>
        <sz val="10"/>
        <rFont val="游ゴシック"/>
        <family val="3"/>
        <charset val="128"/>
      </rPr>
      <t>mmHg(25℃）</t>
    </r>
    <phoneticPr fontId="18"/>
  </si>
  <si>
    <r>
      <t>1.88×10</t>
    </r>
    <r>
      <rPr>
        <vertAlign val="superscript"/>
        <sz val="10"/>
        <rFont val="游ゴシック"/>
        <family val="3"/>
        <charset val="128"/>
      </rPr>
      <t>4</t>
    </r>
    <r>
      <rPr>
        <sz val="10"/>
        <rFont val="游ゴシック"/>
        <family val="3"/>
        <charset val="128"/>
      </rPr>
      <t xml:space="preserve"> mg /L (25℃、実測値)</t>
    </r>
    <phoneticPr fontId="18"/>
  </si>
  <si>
    <r>
      <t>7×10</t>
    </r>
    <r>
      <rPr>
        <vertAlign val="superscript"/>
        <sz val="10"/>
        <rFont val="游ゴシック"/>
        <family val="3"/>
        <charset val="128"/>
      </rPr>
      <t>-6</t>
    </r>
    <r>
      <rPr>
        <sz val="10"/>
        <rFont val="游ゴシック"/>
        <family val="3"/>
        <charset val="128"/>
      </rPr>
      <t>mmHg(22℃)、4.5×10</t>
    </r>
    <r>
      <rPr>
        <vertAlign val="superscript"/>
        <sz val="10"/>
        <rFont val="游ゴシック"/>
        <family val="3"/>
        <charset val="128"/>
      </rPr>
      <t>-9</t>
    </r>
    <r>
      <rPr>
        <sz val="10"/>
        <rFont val="游ゴシック"/>
        <family val="3"/>
        <charset val="128"/>
      </rPr>
      <t>mmHg(20℃)、4.2×10</t>
    </r>
    <r>
      <rPr>
        <vertAlign val="superscript"/>
        <sz val="10"/>
        <rFont val="游ゴシック"/>
        <family val="3"/>
        <charset val="128"/>
      </rPr>
      <t>-7</t>
    </r>
    <r>
      <rPr>
        <sz val="10"/>
        <rFont val="游ゴシック"/>
        <family val="3"/>
        <charset val="128"/>
      </rPr>
      <t xml:space="preserve"> mmHg(20℃)、2.56E-07 mm Hg (25℃)</t>
    </r>
    <phoneticPr fontId="18"/>
  </si>
  <si>
    <r>
      <t>4.54×10</t>
    </r>
    <r>
      <rPr>
        <vertAlign val="superscript"/>
        <sz val="10"/>
        <rFont val="游ゴシック"/>
        <family val="3"/>
        <charset val="128"/>
      </rPr>
      <t>-8</t>
    </r>
    <r>
      <rPr>
        <sz val="10"/>
        <rFont val="游ゴシック"/>
        <family val="3"/>
        <charset val="128"/>
      </rPr>
      <t>mmHg(25℃、推定値)</t>
    </r>
    <phoneticPr fontId="18"/>
  </si>
  <si>
    <r>
      <t>5.64×10</t>
    </r>
    <r>
      <rPr>
        <vertAlign val="superscript"/>
        <sz val="10"/>
        <rFont val="游ゴシック"/>
        <family val="3"/>
        <charset val="128"/>
      </rPr>
      <t>-2</t>
    </r>
    <r>
      <rPr>
        <sz val="10"/>
        <rFont val="游ゴシック"/>
        <family val="3"/>
        <charset val="128"/>
      </rPr>
      <t xml:space="preserve"> mg/L（25℃、実測値）</t>
    </r>
    <phoneticPr fontId="18"/>
  </si>
  <si>
    <r>
      <t>1.41×10</t>
    </r>
    <r>
      <rPr>
        <vertAlign val="superscript"/>
        <sz val="10"/>
        <rFont val="游ゴシック"/>
        <family val="3"/>
        <charset val="128"/>
      </rPr>
      <t>-4</t>
    </r>
    <r>
      <rPr>
        <sz val="10"/>
        <rFont val="游ゴシック"/>
        <family val="3"/>
        <charset val="128"/>
      </rPr>
      <t>（25℃）</t>
    </r>
    <phoneticPr fontId="18"/>
  </si>
  <si>
    <r>
      <t>3.38×10</t>
    </r>
    <r>
      <rPr>
        <vertAlign val="superscript"/>
        <sz val="10"/>
        <rFont val="游ゴシック"/>
        <family val="3"/>
        <charset val="128"/>
      </rPr>
      <t>-6</t>
    </r>
    <r>
      <rPr>
        <sz val="10"/>
        <rFont val="游ゴシック"/>
        <family val="3"/>
        <charset val="128"/>
      </rPr>
      <t xml:space="preserve"> mmHg(25℃)</t>
    </r>
    <phoneticPr fontId="18"/>
  </si>
  <si>
    <r>
      <t>8.25×10</t>
    </r>
    <r>
      <rPr>
        <vertAlign val="superscript"/>
        <sz val="10"/>
        <rFont val="游ゴシック"/>
        <family val="3"/>
        <charset val="128"/>
      </rPr>
      <t>-6</t>
    </r>
    <r>
      <rPr>
        <sz val="10"/>
        <rFont val="游ゴシック"/>
        <family val="3"/>
        <charset val="128"/>
      </rPr>
      <t>mmHg(25℃）</t>
    </r>
    <phoneticPr fontId="18"/>
  </si>
  <si>
    <r>
      <t>1.25×10</t>
    </r>
    <r>
      <rPr>
        <vertAlign val="superscript"/>
        <sz val="10"/>
        <rFont val="游ゴシック"/>
        <family val="3"/>
        <charset val="128"/>
      </rPr>
      <t>-34</t>
    </r>
    <r>
      <rPr>
        <sz val="10"/>
        <rFont val="游ゴシック"/>
        <family val="3"/>
        <charset val="128"/>
      </rPr>
      <t>mmHg(25℃、推定値）</t>
    </r>
    <phoneticPr fontId="18"/>
  </si>
  <si>
    <r>
      <t>5.10×10</t>
    </r>
    <r>
      <rPr>
        <vertAlign val="superscript"/>
        <sz val="10"/>
        <rFont val="游ゴシック"/>
        <family val="3"/>
        <charset val="128"/>
      </rPr>
      <t>-3</t>
    </r>
    <r>
      <rPr>
        <sz val="10"/>
        <rFont val="游ゴシック"/>
        <family val="3"/>
        <charset val="128"/>
      </rPr>
      <t>mmHg(20℃)</t>
    </r>
    <phoneticPr fontId="18"/>
  </si>
  <si>
    <r>
      <t>690 mg/1,000g (25℃)、2.79×10</t>
    </r>
    <r>
      <rPr>
        <vertAlign val="superscript"/>
        <sz val="10"/>
        <rFont val="游ゴシック"/>
        <family val="3"/>
        <charset val="128"/>
      </rPr>
      <t>3</t>
    </r>
    <r>
      <rPr>
        <sz val="10"/>
        <rFont val="游ゴシック"/>
        <family val="3"/>
        <charset val="128"/>
      </rPr>
      <t xml:space="preserve"> mg/L (20℃)、464.7 mg/L (25℃)、5.6×10</t>
    </r>
    <r>
      <rPr>
        <vertAlign val="superscript"/>
        <sz val="10"/>
        <rFont val="游ゴシック"/>
        <family val="3"/>
        <charset val="128"/>
      </rPr>
      <t>3</t>
    </r>
    <r>
      <rPr>
        <sz val="10"/>
        <rFont val="游ゴシック"/>
        <family val="3"/>
        <charset val="128"/>
      </rPr>
      <t xml:space="preserve"> mg/L (18℃)</t>
    </r>
    <phoneticPr fontId="18"/>
  </si>
  <si>
    <r>
      <t>8.05×10</t>
    </r>
    <r>
      <rPr>
        <vertAlign val="superscript"/>
        <sz val="10"/>
        <rFont val="游ゴシック"/>
        <family val="3"/>
        <charset val="128"/>
      </rPr>
      <t>-4</t>
    </r>
    <r>
      <rPr>
        <sz val="10"/>
        <rFont val="游ゴシック"/>
        <family val="3"/>
        <charset val="128"/>
      </rPr>
      <t xml:space="preserve"> mmHg(20℃、外挿値)、1.6×10</t>
    </r>
    <r>
      <rPr>
        <vertAlign val="superscript"/>
        <sz val="10"/>
        <rFont val="游ゴシック"/>
        <family val="3"/>
        <charset val="128"/>
      </rPr>
      <t>-4</t>
    </r>
    <r>
      <rPr>
        <sz val="10"/>
        <rFont val="游ゴシック"/>
        <family val="3"/>
        <charset val="128"/>
      </rPr>
      <t xml:space="preserve"> mmHg(20℃)</t>
    </r>
    <phoneticPr fontId="18"/>
  </si>
  <si>
    <r>
      <t>8.45×10</t>
    </r>
    <r>
      <rPr>
        <vertAlign val="superscript"/>
        <sz val="10"/>
        <rFont val="游ゴシック"/>
        <family val="3"/>
        <charset val="128"/>
      </rPr>
      <t>-6</t>
    </r>
    <r>
      <rPr>
        <sz val="10"/>
        <rFont val="游ゴシック"/>
        <family val="3"/>
        <charset val="128"/>
      </rPr>
      <t>mmHg(25℃、推定値)</t>
    </r>
    <phoneticPr fontId="18"/>
  </si>
  <si>
    <r>
      <t>1.0×10</t>
    </r>
    <r>
      <rPr>
        <vertAlign val="superscript"/>
        <sz val="10"/>
        <rFont val="游ゴシック"/>
        <family val="3"/>
        <charset val="128"/>
      </rPr>
      <t>3</t>
    </r>
    <r>
      <rPr>
        <sz val="10"/>
        <rFont val="游ゴシック"/>
        <family val="3"/>
        <charset val="128"/>
      </rPr>
      <t xml:space="preserve"> mg/L（25℃、実測値）</t>
    </r>
    <phoneticPr fontId="18"/>
  </si>
  <si>
    <r>
      <t>8.3×10</t>
    </r>
    <r>
      <rPr>
        <vertAlign val="superscript"/>
        <sz val="10"/>
        <rFont val="游ゴシック"/>
        <family val="3"/>
        <charset val="128"/>
      </rPr>
      <t>-3</t>
    </r>
    <r>
      <rPr>
        <sz val="10"/>
        <rFont val="游ゴシック"/>
        <family val="3"/>
        <charset val="128"/>
      </rPr>
      <t xml:space="preserve"> mmHg(20℃)、5.16×10</t>
    </r>
    <r>
      <rPr>
        <vertAlign val="superscript"/>
        <sz val="10"/>
        <rFont val="游ゴシック"/>
        <family val="3"/>
        <charset val="128"/>
      </rPr>
      <t>-3</t>
    </r>
    <r>
      <rPr>
        <sz val="10"/>
        <rFont val="游ゴシック"/>
        <family val="3"/>
        <charset val="128"/>
      </rPr>
      <t xml:space="preserve"> mmHg(25℃、外挿値)</t>
    </r>
    <phoneticPr fontId="18"/>
  </si>
  <si>
    <r>
      <t>4.77×10</t>
    </r>
    <r>
      <rPr>
        <vertAlign val="superscript"/>
        <sz val="10"/>
        <rFont val="游ゴシック"/>
        <family val="3"/>
        <charset val="128"/>
      </rPr>
      <t>-3</t>
    </r>
    <r>
      <rPr>
        <sz val="10"/>
        <rFont val="游ゴシック"/>
        <family val="3"/>
        <charset val="128"/>
      </rPr>
      <t>mmHg(25℃、外挿値）</t>
    </r>
    <phoneticPr fontId="18"/>
  </si>
  <si>
    <r>
      <t>3.5×10</t>
    </r>
    <r>
      <rPr>
        <vertAlign val="superscript"/>
        <sz val="10"/>
        <rFont val="游ゴシック"/>
        <family val="3"/>
        <charset val="128"/>
      </rPr>
      <t>1</t>
    </r>
    <r>
      <rPr>
        <sz val="10"/>
        <rFont val="游ゴシック"/>
        <family val="3"/>
        <charset val="128"/>
      </rPr>
      <t xml:space="preserve"> mg/L（25℃、実測値）</t>
    </r>
    <phoneticPr fontId="18"/>
  </si>
  <si>
    <r>
      <t>2.51×10</t>
    </r>
    <r>
      <rPr>
        <vertAlign val="superscript"/>
        <sz val="10"/>
        <rFont val="游ゴシック"/>
        <family val="3"/>
        <charset val="128"/>
      </rPr>
      <t>3</t>
    </r>
    <r>
      <rPr>
        <sz val="10"/>
        <rFont val="游ゴシック"/>
        <family val="3"/>
        <charset val="128"/>
      </rPr>
      <t xml:space="preserve"> mg/1000g (30℃)、2.7×10</t>
    </r>
    <r>
      <rPr>
        <vertAlign val="superscript"/>
        <sz val="10"/>
        <rFont val="游ゴシック"/>
        <family val="3"/>
        <charset val="128"/>
      </rPr>
      <t>3</t>
    </r>
    <r>
      <rPr>
        <sz val="10"/>
        <rFont val="游ゴシック"/>
        <family val="3"/>
        <charset val="128"/>
      </rPr>
      <t xml:space="preserve"> mg/L (20℃)、4.4×10</t>
    </r>
    <r>
      <rPr>
        <vertAlign val="superscript"/>
        <sz val="10"/>
        <rFont val="游ゴシック"/>
        <family val="3"/>
        <charset val="128"/>
      </rPr>
      <t>3</t>
    </r>
    <r>
      <rPr>
        <sz val="10"/>
        <rFont val="游ゴシック"/>
        <family val="3"/>
        <charset val="128"/>
      </rPr>
      <t xml:space="preserve"> mg/L (22℃) 、1.1×10</t>
    </r>
    <r>
      <rPr>
        <vertAlign val="superscript"/>
        <sz val="10"/>
        <rFont val="游ゴシック"/>
        <family val="3"/>
        <charset val="128"/>
      </rPr>
      <t>3</t>
    </r>
    <r>
      <rPr>
        <sz val="10"/>
        <rFont val="游ゴシック"/>
        <family val="3"/>
        <charset val="128"/>
      </rPr>
      <t xml:space="preserve"> mg/L (30℃)</t>
    </r>
    <phoneticPr fontId="18"/>
  </si>
  <si>
    <r>
      <t>1.7×10</t>
    </r>
    <r>
      <rPr>
        <vertAlign val="superscript"/>
        <sz val="10"/>
        <rFont val="游ゴシック"/>
        <family val="3"/>
        <charset val="128"/>
      </rPr>
      <t>-6</t>
    </r>
    <r>
      <rPr>
        <sz val="10"/>
        <rFont val="游ゴシック"/>
        <family val="3"/>
        <charset val="128"/>
      </rPr>
      <t>mmHg(25℃）</t>
    </r>
    <phoneticPr fontId="18"/>
  </si>
  <si>
    <r>
      <t>8.18×10</t>
    </r>
    <r>
      <rPr>
        <vertAlign val="superscript"/>
        <sz val="10"/>
        <rFont val="游ゴシック"/>
        <family val="3"/>
        <charset val="128"/>
      </rPr>
      <t>5</t>
    </r>
    <r>
      <rPr>
        <sz val="10"/>
        <rFont val="游ゴシック"/>
        <family val="3"/>
        <charset val="128"/>
      </rPr>
      <t xml:space="preserve"> mg/L（25℃、実測値）</t>
    </r>
    <phoneticPr fontId="18"/>
  </si>
  <si>
    <r>
      <t>5.289×10</t>
    </r>
    <r>
      <rPr>
        <vertAlign val="superscript"/>
        <sz val="10"/>
        <rFont val="游ゴシック"/>
        <family val="3"/>
        <charset val="128"/>
      </rPr>
      <t>5</t>
    </r>
    <r>
      <rPr>
        <sz val="10"/>
        <rFont val="游ゴシック"/>
        <family val="3"/>
        <charset val="128"/>
      </rPr>
      <t>mg/L(4.50℃)、&gt;1×10</t>
    </r>
    <r>
      <rPr>
        <vertAlign val="superscript"/>
        <sz val="10"/>
        <rFont val="游ゴシック"/>
        <family val="3"/>
        <charset val="128"/>
      </rPr>
      <t>6</t>
    </r>
    <r>
      <rPr>
        <sz val="10"/>
        <rFont val="游ゴシック"/>
        <family val="3"/>
        <charset val="128"/>
      </rPr>
      <t>mg/L(20℃)</t>
    </r>
    <phoneticPr fontId="18"/>
  </si>
  <si>
    <r>
      <t>3.7×10</t>
    </r>
    <r>
      <rPr>
        <vertAlign val="superscript"/>
        <sz val="10"/>
        <rFont val="游ゴシック"/>
        <family val="3"/>
        <charset val="128"/>
      </rPr>
      <t>3</t>
    </r>
    <r>
      <rPr>
        <sz val="10"/>
        <rFont val="游ゴシック"/>
        <family val="3"/>
        <charset val="128"/>
      </rPr>
      <t xml:space="preserve"> mg/L (25℃、WSKOWWINにより計算)</t>
    </r>
    <phoneticPr fontId="18"/>
  </si>
  <si>
    <r>
      <t>8.24×10</t>
    </r>
    <r>
      <rPr>
        <vertAlign val="superscript"/>
        <sz val="10"/>
        <rFont val="游ゴシック"/>
        <family val="3"/>
        <charset val="128"/>
      </rPr>
      <t>3</t>
    </r>
    <r>
      <rPr>
        <sz val="10"/>
        <rFont val="游ゴシック"/>
        <family val="3"/>
        <charset val="128"/>
      </rPr>
      <t xml:space="preserve"> mg/L (25℃)</t>
    </r>
    <phoneticPr fontId="18"/>
  </si>
  <si>
    <r>
      <t>7×10</t>
    </r>
    <r>
      <rPr>
        <vertAlign val="superscript"/>
        <sz val="10"/>
        <rFont val="游ゴシック"/>
        <family val="3"/>
        <charset val="128"/>
      </rPr>
      <t>-1</t>
    </r>
    <r>
      <rPr>
        <sz val="10"/>
        <rFont val="游ゴシック"/>
        <family val="3"/>
        <charset val="128"/>
      </rPr>
      <t>mmHg(25℃）</t>
    </r>
    <phoneticPr fontId="18"/>
  </si>
  <si>
    <r>
      <t>1.45×10</t>
    </r>
    <r>
      <rPr>
        <vertAlign val="superscript"/>
        <sz val="10"/>
        <rFont val="游ゴシック"/>
        <family val="3"/>
        <charset val="128"/>
      </rPr>
      <t>3</t>
    </r>
    <r>
      <rPr>
        <sz val="10"/>
        <rFont val="游ゴシック"/>
        <family val="3"/>
        <charset val="128"/>
      </rPr>
      <t xml:space="preserve"> mg/L（25℃、実測値）</t>
    </r>
    <phoneticPr fontId="18"/>
  </si>
  <si>
    <r>
      <t>1.3×10</t>
    </r>
    <r>
      <rPr>
        <vertAlign val="superscript"/>
        <sz val="10"/>
        <rFont val="游ゴシック"/>
        <family val="3"/>
        <charset val="128"/>
      </rPr>
      <t>3</t>
    </r>
    <r>
      <rPr>
        <sz val="10"/>
        <rFont val="游ゴシック"/>
        <family val="3"/>
        <charset val="128"/>
      </rPr>
      <t>mmHg(20℃)</t>
    </r>
    <phoneticPr fontId="18"/>
  </si>
  <si>
    <r>
      <t>1.63×10</t>
    </r>
    <r>
      <rPr>
        <vertAlign val="superscript"/>
        <sz val="10"/>
        <rFont val="游ゴシック"/>
        <family val="3"/>
        <charset val="128"/>
      </rPr>
      <t>6</t>
    </r>
    <r>
      <rPr>
        <sz val="10"/>
        <rFont val="游ゴシック"/>
        <family val="3"/>
        <charset val="128"/>
      </rPr>
      <t>(40℃)、自由に混和</t>
    </r>
    <phoneticPr fontId="18"/>
  </si>
  <si>
    <r>
      <t>6.23×10</t>
    </r>
    <r>
      <rPr>
        <vertAlign val="superscript"/>
        <sz val="10"/>
        <rFont val="游ゴシック"/>
        <family val="3"/>
        <charset val="128"/>
      </rPr>
      <t>-8</t>
    </r>
    <r>
      <rPr>
        <sz val="10"/>
        <rFont val="游ゴシック"/>
        <family val="3"/>
        <charset val="128"/>
      </rPr>
      <t>mmHg(25℃)</t>
    </r>
    <phoneticPr fontId="18"/>
  </si>
  <si>
    <r>
      <t>1.63×10</t>
    </r>
    <r>
      <rPr>
        <vertAlign val="superscript"/>
        <sz val="10"/>
        <rFont val="游ゴシック"/>
        <family val="3"/>
        <charset val="128"/>
      </rPr>
      <t>-2</t>
    </r>
    <r>
      <rPr>
        <sz val="10"/>
        <rFont val="游ゴシック"/>
        <family val="3"/>
        <charset val="128"/>
      </rPr>
      <t>mmHg(25℃、実測値）</t>
    </r>
    <phoneticPr fontId="18"/>
  </si>
  <si>
    <r>
      <t>4.93 × 10</t>
    </r>
    <r>
      <rPr>
        <vertAlign val="superscript"/>
        <sz val="10"/>
        <rFont val="游ゴシック"/>
        <family val="3"/>
        <charset val="128"/>
      </rPr>
      <t>-6</t>
    </r>
    <r>
      <rPr>
        <sz val="10"/>
        <rFont val="游ゴシック"/>
        <family val="3"/>
        <charset val="128"/>
      </rPr>
      <t>mmHg</t>
    </r>
    <phoneticPr fontId="18"/>
  </si>
  <si>
    <r>
      <t>2.3×10</t>
    </r>
    <r>
      <rPr>
        <vertAlign val="superscript"/>
        <sz val="10"/>
        <rFont val="游ゴシック"/>
        <family val="3"/>
        <charset val="128"/>
      </rPr>
      <t>4</t>
    </r>
    <phoneticPr fontId="18"/>
  </si>
  <si>
    <r>
      <t>6.9×10</t>
    </r>
    <r>
      <rPr>
        <vertAlign val="superscript"/>
        <sz val="10"/>
        <rFont val="游ゴシック"/>
        <family val="3"/>
        <charset val="128"/>
      </rPr>
      <t>-7</t>
    </r>
    <r>
      <rPr>
        <sz val="10"/>
        <rFont val="游ゴシック"/>
        <family val="3"/>
        <charset val="128"/>
      </rPr>
      <t>mmHg(25℃）</t>
    </r>
    <phoneticPr fontId="18"/>
  </si>
  <si>
    <r>
      <t>1.0×10</t>
    </r>
    <r>
      <rPr>
        <vertAlign val="superscript"/>
        <sz val="10"/>
        <rFont val="游ゴシック"/>
        <family val="3"/>
        <charset val="128"/>
      </rPr>
      <t>-1</t>
    </r>
    <r>
      <rPr>
        <sz val="10"/>
        <rFont val="游ゴシック"/>
        <family val="3"/>
        <charset val="128"/>
      </rPr>
      <t>mmHg(25℃、40％水素化物)、13 Pa (25℃)</t>
    </r>
    <phoneticPr fontId="18"/>
  </si>
  <si>
    <r>
      <t>&lt; 1.88×10</t>
    </r>
    <r>
      <rPr>
        <vertAlign val="superscript"/>
        <sz val="10"/>
        <rFont val="游ゴシック"/>
        <family val="3"/>
        <charset val="128"/>
      </rPr>
      <t>-6</t>
    </r>
    <r>
      <rPr>
        <sz val="10"/>
        <rFont val="游ゴシック"/>
        <family val="3"/>
        <charset val="128"/>
      </rPr>
      <t>mmHg(20℃)(外挿値)</t>
    </r>
    <phoneticPr fontId="18"/>
  </si>
  <si>
    <r>
      <t>3.01×10</t>
    </r>
    <r>
      <rPr>
        <vertAlign val="superscript"/>
        <sz val="10"/>
        <rFont val="游ゴシック"/>
        <family val="3"/>
        <charset val="128"/>
      </rPr>
      <t>-3</t>
    </r>
    <r>
      <rPr>
        <sz val="10"/>
        <rFont val="游ゴシック"/>
        <family val="3"/>
        <charset val="128"/>
      </rPr>
      <t>mmHg(25℃、推定値）</t>
    </r>
    <phoneticPr fontId="18"/>
  </si>
  <si>
    <r>
      <t>7.87×10</t>
    </r>
    <r>
      <rPr>
        <vertAlign val="superscript"/>
        <sz val="10"/>
        <rFont val="游ゴシック"/>
        <family val="3"/>
        <charset val="128"/>
      </rPr>
      <t>-2</t>
    </r>
    <r>
      <rPr>
        <sz val="10"/>
        <rFont val="游ゴシック"/>
        <family val="3"/>
        <charset val="128"/>
      </rPr>
      <t>mmHg(25℃、推定）</t>
    </r>
    <phoneticPr fontId="18"/>
  </si>
  <si>
    <r>
      <t>1.7×10</t>
    </r>
    <r>
      <rPr>
        <vertAlign val="superscript"/>
        <sz val="10"/>
        <rFont val="游ゴシック"/>
        <family val="3"/>
        <charset val="128"/>
      </rPr>
      <t>-5</t>
    </r>
    <r>
      <rPr>
        <sz val="10"/>
        <rFont val="游ゴシック"/>
        <family val="3"/>
        <charset val="128"/>
      </rPr>
      <t>mmHg(25℃)、1.1×10</t>
    </r>
    <r>
      <rPr>
        <vertAlign val="superscript"/>
        <sz val="10"/>
        <rFont val="游ゴシック"/>
        <family val="3"/>
        <charset val="128"/>
      </rPr>
      <t>-5</t>
    </r>
    <r>
      <rPr>
        <sz val="10"/>
        <rFont val="游ゴシック"/>
        <family val="3"/>
        <charset val="128"/>
      </rPr>
      <t>mmHg(20℃)</t>
    </r>
    <phoneticPr fontId="18"/>
  </si>
  <si>
    <r>
      <t>3×10</t>
    </r>
    <r>
      <rPr>
        <vertAlign val="superscript"/>
        <sz val="10"/>
        <rFont val="游ゴシック"/>
        <family val="3"/>
        <charset val="128"/>
      </rPr>
      <t>-10</t>
    </r>
    <r>
      <rPr>
        <sz val="10"/>
        <rFont val="游ゴシック"/>
        <family val="3"/>
        <charset val="128"/>
      </rPr>
      <t>mmHg(25℃、推定値）</t>
    </r>
    <phoneticPr fontId="18"/>
  </si>
  <si>
    <r>
      <t>9.8×10</t>
    </r>
    <r>
      <rPr>
        <vertAlign val="superscript"/>
        <sz val="10"/>
        <rFont val="游ゴシック"/>
        <family val="3"/>
        <charset val="128"/>
      </rPr>
      <t>-7</t>
    </r>
    <r>
      <rPr>
        <sz val="10"/>
        <rFont val="游ゴシック"/>
        <family val="3"/>
        <charset val="128"/>
      </rPr>
      <t>mmHg(25℃)、1.01×10</t>
    </r>
    <r>
      <rPr>
        <vertAlign val="superscript"/>
        <sz val="10"/>
        <rFont val="游ゴシック"/>
        <family val="3"/>
        <charset val="128"/>
      </rPr>
      <t>-6</t>
    </r>
    <r>
      <rPr>
        <sz val="10"/>
        <rFont val="游ゴシック"/>
        <family val="3"/>
        <charset val="128"/>
      </rPr>
      <t>mmHg(25℃)</t>
    </r>
    <phoneticPr fontId="18"/>
  </si>
  <si>
    <r>
      <t>9.8×10</t>
    </r>
    <r>
      <rPr>
        <vertAlign val="superscript"/>
        <sz val="10"/>
        <rFont val="游ゴシック"/>
        <family val="3"/>
        <charset val="128"/>
      </rPr>
      <t>-4</t>
    </r>
    <r>
      <rPr>
        <sz val="10"/>
        <rFont val="游ゴシック"/>
        <family val="3"/>
        <charset val="128"/>
      </rPr>
      <t>mmHg(25℃)</t>
    </r>
    <phoneticPr fontId="18"/>
  </si>
  <si>
    <r>
      <t>7.4×10</t>
    </r>
    <r>
      <rPr>
        <vertAlign val="superscript"/>
        <sz val="10"/>
        <rFont val="游ゴシック"/>
        <family val="3"/>
        <charset val="128"/>
      </rPr>
      <t>-6</t>
    </r>
    <r>
      <rPr>
        <sz val="10"/>
        <rFont val="游ゴシック"/>
        <family val="3"/>
        <charset val="128"/>
      </rPr>
      <t>mmHg(25℃、外挿値)</t>
    </r>
    <phoneticPr fontId="18"/>
  </si>
  <si>
    <r>
      <t>&lt; 3.2×10</t>
    </r>
    <r>
      <rPr>
        <vertAlign val="superscript"/>
        <sz val="10"/>
        <rFont val="游ゴシック"/>
        <family val="3"/>
        <charset val="128"/>
      </rPr>
      <t>-6</t>
    </r>
    <r>
      <rPr>
        <sz val="10"/>
        <rFont val="游ゴシック"/>
        <family val="3"/>
        <charset val="128"/>
      </rPr>
      <t>mmHg(25℃)</t>
    </r>
    <phoneticPr fontId="18"/>
  </si>
  <si>
    <r>
      <t>7.49×10</t>
    </r>
    <r>
      <rPr>
        <vertAlign val="superscript"/>
        <sz val="10"/>
        <rFont val="游ゴシック"/>
        <family val="3"/>
        <charset val="128"/>
      </rPr>
      <t>-8</t>
    </r>
    <r>
      <rPr>
        <sz val="10"/>
        <rFont val="游ゴシック"/>
        <family val="3"/>
        <charset val="128"/>
      </rPr>
      <t xml:space="preserve"> mmHg(20℃)、2.8×10</t>
    </r>
    <r>
      <rPr>
        <vertAlign val="superscript"/>
        <sz val="10"/>
        <rFont val="游ゴシック"/>
        <family val="3"/>
        <charset val="128"/>
      </rPr>
      <t>-3</t>
    </r>
    <r>
      <rPr>
        <sz val="10"/>
        <rFont val="游ゴシック"/>
        <family val="3"/>
        <charset val="128"/>
      </rPr>
      <t xml:space="preserve"> mmHg(25℃)、1.41X10-7 mm Hg (25℃)</t>
    </r>
    <phoneticPr fontId="18"/>
  </si>
  <si>
    <r>
      <t>1.06×10</t>
    </r>
    <r>
      <rPr>
        <vertAlign val="superscript"/>
        <sz val="10"/>
        <rFont val="游ゴシック"/>
        <family val="3"/>
        <charset val="128"/>
      </rPr>
      <t>5</t>
    </r>
    <r>
      <rPr>
        <sz val="10"/>
        <rFont val="游ゴシック"/>
        <family val="3"/>
        <charset val="128"/>
      </rPr>
      <t>mg/1,000 g (20℃)、1.42×10</t>
    </r>
    <r>
      <rPr>
        <vertAlign val="superscript"/>
        <sz val="10"/>
        <rFont val="游ゴシック"/>
        <family val="3"/>
        <charset val="128"/>
      </rPr>
      <t>5</t>
    </r>
    <r>
      <rPr>
        <sz val="10"/>
        <rFont val="游ゴシック"/>
        <family val="3"/>
        <charset val="128"/>
      </rPr>
      <t xml:space="preserve"> mg/L (25℃)</t>
    </r>
    <phoneticPr fontId="18"/>
  </si>
  <si>
    <r>
      <t>1.20×10</t>
    </r>
    <r>
      <rPr>
        <vertAlign val="superscript"/>
        <sz val="10"/>
        <rFont val="游ゴシック"/>
        <family val="3"/>
        <charset val="128"/>
      </rPr>
      <t>-8</t>
    </r>
    <r>
      <rPr>
        <sz val="10"/>
        <rFont val="游ゴシック"/>
        <family val="3"/>
        <charset val="128"/>
      </rPr>
      <t>mmHg(20℃)</t>
    </r>
    <phoneticPr fontId="18"/>
  </si>
  <si>
    <r>
      <t>1.87×10</t>
    </r>
    <r>
      <rPr>
        <vertAlign val="superscript"/>
        <sz val="10"/>
        <rFont val="游ゴシック"/>
        <family val="3"/>
        <charset val="128"/>
      </rPr>
      <t>-5</t>
    </r>
    <r>
      <rPr>
        <sz val="10"/>
        <rFont val="游ゴシック"/>
        <family val="3"/>
        <charset val="128"/>
      </rPr>
      <t>mmHg(25℃)、1.70×10</t>
    </r>
    <r>
      <rPr>
        <vertAlign val="superscript"/>
        <sz val="10"/>
        <rFont val="游ゴシック"/>
        <family val="3"/>
        <charset val="128"/>
      </rPr>
      <t>-5</t>
    </r>
    <r>
      <rPr>
        <sz val="10"/>
        <rFont val="游ゴシック"/>
        <family val="3"/>
        <charset val="128"/>
      </rPr>
      <t>mmHg(25℃)、1.88×10</t>
    </r>
    <r>
      <rPr>
        <vertAlign val="superscript"/>
        <sz val="10"/>
        <rFont val="游ゴシック"/>
        <family val="3"/>
        <charset val="128"/>
      </rPr>
      <t>-5</t>
    </r>
    <r>
      <rPr>
        <sz val="10"/>
        <rFont val="游ゴシック"/>
        <family val="3"/>
        <charset val="128"/>
      </rPr>
      <t>mmHg(20℃)</t>
    </r>
    <phoneticPr fontId="18"/>
  </si>
  <si>
    <r>
      <t>4.7×10</t>
    </r>
    <r>
      <rPr>
        <vertAlign val="superscript"/>
        <sz val="10"/>
        <rFont val="游ゴシック"/>
        <family val="3"/>
        <charset val="128"/>
      </rPr>
      <t>-12</t>
    </r>
    <r>
      <rPr>
        <sz val="10"/>
        <rFont val="游ゴシック"/>
        <family val="3"/>
        <charset val="128"/>
      </rPr>
      <t>mmHg(25℃、計算値）</t>
    </r>
    <rPh sb="18" eb="21">
      <t>ケイサンチ</t>
    </rPh>
    <phoneticPr fontId="18"/>
  </si>
  <si>
    <r>
      <t>4.1×10</t>
    </r>
    <r>
      <rPr>
        <vertAlign val="superscript"/>
        <sz val="10"/>
        <rFont val="游ゴシック"/>
        <family val="3"/>
        <charset val="128"/>
      </rPr>
      <t>5</t>
    </r>
    <phoneticPr fontId="18"/>
  </si>
  <si>
    <r>
      <t>8.51×10</t>
    </r>
    <r>
      <rPr>
        <vertAlign val="superscript"/>
        <sz val="10"/>
        <rFont val="游ゴシック"/>
        <family val="3"/>
        <charset val="128"/>
      </rPr>
      <t>-3</t>
    </r>
    <r>
      <rPr>
        <sz val="10"/>
        <rFont val="游ゴシック"/>
        <family val="3"/>
        <charset val="128"/>
      </rPr>
      <t>mmHg(25℃)</t>
    </r>
    <phoneticPr fontId="18"/>
  </si>
  <si>
    <r>
      <t>3.4×10</t>
    </r>
    <r>
      <rPr>
        <vertAlign val="superscript"/>
        <sz val="10"/>
        <rFont val="游ゴシック"/>
        <family val="3"/>
        <charset val="128"/>
      </rPr>
      <t>-7</t>
    </r>
    <r>
      <rPr>
        <sz val="10"/>
        <rFont val="游ゴシック"/>
        <family val="3"/>
        <charset val="128"/>
      </rPr>
      <t>mmHg(25℃）</t>
    </r>
    <phoneticPr fontId="18"/>
  </si>
  <si>
    <r>
      <t>＜0.001Pa (25℃)、5.1X10</t>
    </r>
    <r>
      <rPr>
        <vertAlign val="superscript"/>
        <sz val="10"/>
        <rFont val="游ゴシック"/>
        <family val="3"/>
        <charset val="128"/>
      </rPr>
      <t>-6</t>
    </r>
    <r>
      <rPr>
        <sz val="10"/>
        <rFont val="游ゴシック"/>
        <family val="3"/>
        <charset val="128"/>
      </rPr>
      <t>mmHg(25℃)</t>
    </r>
    <phoneticPr fontId="18"/>
  </si>
  <si>
    <r>
      <t>1.725×10</t>
    </r>
    <r>
      <rPr>
        <vertAlign val="superscript"/>
        <sz val="10"/>
        <rFont val="游ゴシック"/>
        <family val="3"/>
        <charset val="128"/>
      </rPr>
      <t>-5</t>
    </r>
    <r>
      <rPr>
        <sz val="10"/>
        <rFont val="游ゴシック"/>
        <family val="3"/>
        <charset val="128"/>
      </rPr>
      <t>mmHg(25℃)</t>
    </r>
    <phoneticPr fontId="18"/>
  </si>
  <si>
    <r>
      <t>9.20×10</t>
    </r>
    <r>
      <rPr>
        <vertAlign val="superscript"/>
        <sz val="10"/>
        <rFont val="游ゴシック"/>
        <family val="3"/>
        <charset val="128"/>
      </rPr>
      <t>-6</t>
    </r>
    <r>
      <rPr>
        <sz val="10"/>
        <rFont val="游ゴシック"/>
        <family val="3"/>
        <charset val="128"/>
      </rPr>
      <t>mmHg(25℃、外挿値)</t>
    </r>
    <phoneticPr fontId="18"/>
  </si>
  <si>
    <r>
      <t>2.52×10</t>
    </r>
    <r>
      <rPr>
        <vertAlign val="superscript"/>
        <sz val="10"/>
        <rFont val="游ゴシック"/>
        <family val="3"/>
        <charset val="128"/>
      </rPr>
      <t>-2</t>
    </r>
    <r>
      <rPr>
        <sz val="10"/>
        <rFont val="游ゴシック"/>
        <family val="3"/>
        <charset val="128"/>
      </rPr>
      <t>mmHg(25℃、推定値）</t>
    </r>
    <phoneticPr fontId="18"/>
  </si>
  <si>
    <r>
      <t>8×10</t>
    </r>
    <r>
      <rPr>
        <vertAlign val="superscript"/>
        <sz val="10"/>
        <rFont val="游ゴシック"/>
        <family val="3"/>
        <charset val="128"/>
      </rPr>
      <t>-7</t>
    </r>
    <r>
      <rPr>
        <sz val="10"/>
        <rFont val="游ゴシック"/>
        <family val="3"/>
        <charset val="128"/>
      </rPr>
      <t>mmHg(25℃）</t>
    </r>
    <phoneticPr fontId="18"/>
  </si>
  <si>
    <r>
      <t>6.54×10</t>
    </r>
    <r>
      <rPr>
        <vertAlign val="superscript"/>
        <sz val="10"/>
        <rFont val="游ゴシック"/>
        <family val="3"/>
        <charset val="128"/>
      </rPr>
      <t>6</t>
    </r>
    <r>
      <rPr>
        <sz val="10"/>
        <rFont val="游ゴシック"/>
        <family val="3"/>
        <charset val="128"/>
      </rPr>
      <t xml:space="preserve"> mg/L（実測値）</t>
    </r>
    <phoneticPr fontId="18"/>
  </si>
  <si>
    <r>
      <t>7.37×10</t>
    </r>
    <r>
      <rPr>
        <vertAlign val="superscript"/>
        <sz val="10"/>
        <rFont val="游ゴシック"/>
        <family val="3"/>
        <charset val="128"/>
      </rPr>
      <t>4</t>
    </r>
    <r>
      <rPr>
        <sz val="10"/>
        <rFont val="游ゴシック"/>
        <family val="3"/>
        <charset val="128"/>
      </rPr>
      <t xml:space="preserve"> mg/1000g (25℃)、1.5×10</t>
    </r>
    <r>
      <rPr>
        <vertAlign val="superscript"/>
        <sz val="10"/>
        <rFont val="游ゴシック"/>
        <family val="3"/>
        <charset val="128"/>
      </rPr>
      <t>4</t>
    </r>
    <r>
      <rPr>
        <sz val="10"/>
        <rFont val="游ゴシック"/>
        <family val="3"/>
        <charset val="128"/>
      </rPr>
      <t xml:space="preserve"> mg/L (20℃)</t>
    </r>
    <phoneticPr fontId="18"/>
  </si>
  <si>
    <r>
      <t>9.8×10</t>
    </r>
    <r>
      <rPr>
        <vertAlign val="superscript"/>
        <sz val="10"/>
        <rFont val="游ゴシック"/>
        <family val="3"/>
        <charset val="128"/>
      </rPr>
      <t>-3</t>
    </r>
    <r>
      <rPr>
        <sz val="10"/>
        <rFont val="游ゴシック"/>
        <family val="3"/>
        <charset val="128"/>
      </rPr>
      <t>mmHg(20℃)、 4.12E-04 mm Hg 25℃</t>
    </r>
    <phoneticPr fontId="18"/>
  </si>
  <si>
    <r>
      <t>8.269×10</t>
    </r>
    <r>
      <rPr>
        <vertAlign val="superscript"/>
        <sz val="10"/>
        <rFont val="游ゴシック"/>
        <family val="3"/>
        <charset val="128"/>
      </rPr>
      <t>5</t>
    </r>
    <r>
      <rPr>
        <sz val="10"/>
        <rFont val="游ゴシック"/>
        <family val="3"/>
        <charset val="128"/>
      </rPr>
      <t xml:space="preserve"> mg/L (4.5℃)</t>
    </r>
    <phoneticPr fontId="18"/>
  </si>
  <si>
    <r>
      <t>4.42×10</t>
    </r>
    <r>
      <rPr>
        <vertAlign val="superscript"/>
        <sz val="10"/>
        <rFont val="游ゴシック"/>
        <family val="3"/>
        <charset val="128"/>
      </rPr>
      <t>3</t>
    </r>
    <r>
      <rPr>
        <sz val="10"/>
        <rFont val="游ゴシック"/>
        <family val="3"/>
        <charset val="128"/>
      </rPr>
      <t xml:space="preserve"> mg/L (25℃)、4.5×10</t>
    </r>
    <r>
      <rPr>
        <vertAlign val="superscript"/>
        <sz val="10"/>
        <rFont val="游ゴシック"/>
        <family val="3"/>
        <charset val="128"/>
      </rPr>
      <t>3</t>
    </r>
    <r>
      <rPr>
        <sz val="10"/>
        <rFont val="游ゴシック"/>
        <family val="3"/>
        <charset val="128"/>
      </rPr>
      <t xml:space="preserve"> mg/L (20℃)</t>
    </r>
    <phoneticPr fontId="18"/>
  </si>
  <si>
    <r>
      <t>6.0×10</t>
    </r>
    <r>
      <rPr>
        <vertAlign val="superscript"/>
        <sz val="10"/>
        <rFont val="游ゴシック"/>
        <family val="3"/>
        <charset val="128"/>
      </rPr>
      <t>-2</t>
    </r>
    <r>
      <rPr>
        <sz val="10"/>
        <rFont val="游ゴシック"/>
        <family val="3"/>
        <charset val="128"/>
      </rPr>
      <t>mmHg(25℃、外挿値）</t>
    </r>
    <phoneticPr fontId="18"/>
  </si>
  <si>
    <r>
      <t>4.4×10</t>
    </r>
    <r>
      <rPr>
        <vertAlign val="superscript"/>
        <sz val="10"/>
        <rFont val="游ゴシック"/>
        <family val="3"/>
        <charset val="128"/>
      </rPr>
      <t>4</t>
    </r>
    <r>
      <rPr>
        <sz val="10"/>
        <rFont val="游ゴシック"/>
        <family val="3"/>
        <charset val="128"/>
      </rPr>
      <t xml:space="preserve"> mg/L（25℃、実測値）</t>
    </r>
    <phoneticPr fontId="18"/>
  </si>
  <si>
    <r>
      <t>1.62×10</t>
    </r>
    <r>
      <rPr>
        <vertAlign val="superscript"/>
        <sz val="10"/>
        <rFont val="游ゴシック"/>
        <family val="3"/>
        <charset val="128"/>
      </rPr>
      <t>3</t>
    </r>
    <r>
      <rPr>
        <sz val="10"/>
        <rFont val="游ゴシック"/>
        <family val="3"/>
        <charset val="128"/>
      </rPr>
      <t xml:space="preserve"> mg/1000g (25℃)、1.621×10</t>
    </r>
    <r>
      <rPr>
        <vertAlign val="superscript"/>
        <sz val="10"/>
        <rFont val="游ゴシック"/>
        <family val="3"/>
        <charset val="128"/>
      </rPr>
      <t>3</t>
    </r>
    <r>
      <rPr>
        <sz val="10"/>
        <rFont val="游ゴシック"/>
        <family val="3"/>
        <charset val="128"/>
      </rPr>
      <t xml:space="preserve"> mg/L(25℃)、1.62×10</t>
    </r>
    <r>
      <rPr>
        <vertAlign val="superscript"/>
        <sz val="10"/>
        <rFont val="游ゴシック"/>
        <family val="3"/>
        <charset val="128"/>
      </rPr>
      <t>3</t>
    </r>
    <r>
      <rPr>
        <sz val="10"/>
        <rFont val="游ゴシック"/>
        <family val="3"/>
        <charset val="128"/>
      </rPr>
      <t xml:space="preserve"> mg/L (25℃)、2.0×10</t>
    </r>
    <r>
      <rPr>
        <vertAlign val="superscript"/>
        <sz val="10"/>
        <rFont val="游ゴシック"/>
        <family val="3"/>
        <charset val="128"/>
      </rPr>
      <t>3</t>
    </r>
    <r>
      <rPr>
        <sz val="10"/>
        <rFont val="游ゴシック"/>
        <family val="3"/>
        <charset val="128"/>
      </rPr>
      <t xml:space="preserve"> mg/L</t>
    </r>
    <phoneticPr fontId="18"/>
  </si>
  <si>
    <r>
      <t>1.26×10</t>
    </r>
    <r>
      <rPr>
        <vertAlign val="superscript"/>
        <sz val="10"/>
        <rFont val="游ゴシック"/>
        <family val="3"/>
        <charset val="128"/>
      </rPr>
      <t>-6</t>
    </r>
    <r>
      <rPr>
        <sz val="10"/>
        <rFont val="游ゴシック"/>
        <family val="3"/>
        <charset val="128"/>
      </rPr>
      <t>mmHg（25℃）</t>
    </r>
    <phoneticPr fontId="18"/>
  </si>
  <si>
    <r>
      <t>4.4×10</t>
    </r>
    <r>
      <rPr>
        <vertAlign val="superscript"/>
        <sz val="10"/>
        <rFont val="游ゴシック"/>
        <family val="3"/>
        <charset val="128"/>
      </rPr>
      <t>2</t>
    </r>
    <r>
      <rPr>
        <sz val="10"/>
        <rFont val="游ゴシック"/>
        <family val="3"/>
        <charset val="128"/>
      </rPr>
      <t xml:space="preserve"> mg/L（25℃、実測値）</t>
    </r>
    <phoneticPr fontId="18"/>
  </si>
  <si>
    <r>
      <t>半減期：&gt;8×10</t>
    </r>
    <r>
      <rPr>
        <vertAlign val="superscript"/>
        <sz val="10"/>
        <rFont val="游ゴシック"/>
        <family val="3"/>
        <charset val="128"/>
      </rPr>
      <t>6</t>
    </r>
    <r>
      <rPr>
        <sz val="10"/>
        <rFont val="游ゴシック"/>
        <family val="3"/>
        <charset val="128"/>
      </rPr>
      <t xml:space="preserve"> 年(中性)</t>
    </r>
    <phoneticPr fontId="18"/>
  </si>
  <si>
    <r>
      <t>8.03×10</t>
    </r>
    <r>
      <rPr>
        <vertAlign val="superscript"/>
        <sz val="10"/>
        <rFont val="游ゴシック"/>
        <family val="3"/>
        <charset val="128"/>
      </rPr>
      <t>2</t>
    </r>
    <r>
      <rPr>
        <sz val="10"/>
        <rFont val="游ゴシック"/>
        <family val="3"/>
        <charset val="128"/>
      </rPr>
      <t>mmHg(25℃）</t>
    </r>
    <phoneticPr fontId="18"/>
  </si>
  <si>
    <r>
      <t>1.1×10</t>
    </r>
    <r>
      <rPr>
        <vertAlign val="superscript"/>
        <sz val="10"/>
        <rFont val="游ゴシック"/>
        <family val="3"/>
        <charset val="128"/>
      </rPr>
      <t>3</t>
    </r>
    <r>
      <rPr>
        <sz val="10"/>
        <rFont val="游ゴシック"/>
        <family val="3"/>
        <charset val="128"/>
      </rPr>
      <t>（25℃、実測値）</t>
    </r>
    <phoneticPr fontId="18"/>
  </si>
  <si>
    <r>
      <t>2×10</t>
    </r>
    <r>
      <rPr>
        <vertAlign val="superscript"/>
        <sz val="10"/>
        <rFont val="游ゴシック"/>
        <family val="3"/>
        <charset val="128"/>
      </rPr>
      <t>3</t>
    </r>
    <r>
      <rPr>
        <sz val="10"/>
        <rFont val="游ゴシック"/>
        <family val="3"/>
        <charset val="128"/>
      </rPr>
      <t>(25℃)、1.75×10</t>
    </r>
    <r>
      <rPr>
        <vertAlign val="superscript"/>
        <sz val="10"/>
        <rFont val="游ゴシック"/>
        <family val="3"/>
        <charset val="128"/>
      </rPr>
      <t>3</t>
    </r>
    <r>
      <rPr>
        <sz val="10"/>
        <rFont val="游ゴシック"/>
        <family val="3"/>
        <charset val="128"/>
      </rPr>
      <t>(25℃)</t>
    </r>
    <phoneticPr fontId="18"/>
  </si>
  <si>
    <r>
      <t>3.2×10</t>
    </r>
    <r>
      <rPr>
        <vertAlign val="superscript"/>
        <sz val="10"/>
        <rFont val="游ゴシック"/>
        <family val="3"/>
        <charset val="128"/>
      </rPr>
      <t>-4</t>
    </r>
    <r>
      <rPr>
        <sz val="10"/>
        <rFont val="游ゴシック"/>
        <family val="3"/>
        <charset val="128"/>
      </rPr>
      <t>mmHg(25℃)</t>
    </r>
    <phoneticPr fontId="18"/>
  </si>
  <si>
    <r>
      <t>1.50×10</t>
    </r>
    <r>
      <rPr>
        <vertAlign val="superscript"/>
        <sz val="10"/>
        <rFont val="游ゴシック"/>
        <family val="3"/>
        <charset val="128"/>
      </rPr>
      <t>4</t>
    </r>
    <r>
      <rPr>
        <sz val="10"/>
        <rFont val="游ゴシック"/>
        <family val="3"/>
        <charset val="128"/>
      </rPr>
      <t xml:space="preserve"> mg/L (20℃)</t>
    </r>
    <phoneticPr fontId="18"/>
  </si>
  <si>
    <r>
      <t>3.38ｘ10</t>
    </r>
    <r>
      <rPr>
        <vertAlign val="superscript"/>
        <sz val="10"/>
        <rFont val="游ゴシック"/>
        <family val="3"/>
        <charset val="128"/>
      </rPr>
      <t>-5</t>
    </r>
    <r>
      <rPr>
        <sz val="10"/>
        <rFont val="游ゴシック"/>
        <family val="3"/>
        <charset val="128"/>
      </rPr>
      <t xml:space="preserve"> mmHg(25℃)</t>
    </r>
    <phoneticPr fontId="18"/>
  </si>
  <si>
    <r>
      <t>3.00×10</t>
    </r>
    <r>
      <rPr>
        <vertAlign val="superscript"/>
        <sz val="10"/>
        <rFont val="游ゴシック"/>
        <family val="3"/>
        <charset val="128"/>
      </rPr>
      <t>-5</t>
    </r>
    <r>
      <rPr>
        <sz val="10"/>
        <rFont val="游ゴシック"/>
        <family val="3"/>
        <charset val="128"/>
      </rPr>
      <t>mmHg(25℃)</t>
    </r>
    <phoneticPr fontId="18"/>
  </si>
  <si>
    <r>
      <t>5.91×10</t>
    </r>
    <r>
      <rPr>
        <vertAlign val="superscript"/>
        <sz val="10"/>
        <rFont val="游ゴシック"/>
        <family val="3"/>
        <charset val="128"/>
      </rPr>
      <t>4</t>
    </r>
    <r>
      <rPr>
        <sz val="10"/>
        <rFont val="游ゴシック"/>
        <family val="3"/>
        <charset val="128"/>
      </rPr>
      <t xml:space="preserve"> mg/L (25℃)、5.906×10</t>
    </r>
    <r>
      <rPr>
        <vertAlign val="superscript"/>
        <sz val="10"/>
        <rFont val="游ゴシック"/>
        <family val="3"/>
        <charset val="128"/>
      </rPr>
      <t>4</t>
    </r>
    <r>
      <rPr>
        <sz val="10"/>
        <rFont val="游ゴシック"/>
        <family val="3"/>
        <charset val="128"/>
      </rPr>
      <t xml:space="preserve"> mg/L(25℃)、6.490×10</t>
    </r>
    <r>
      <rPr>
        <vertAlign val="superscript"/>
        <sz val="10"/>
        <rFont val="游ゴシック"/>
        <family val="3"/>
        <charset val="128"/>
      </rPr>
      <t>4</t>
    </r>
    <r>
      <rPr>
        <sz val="10"/>
        <rFont val="游ゴシック"/>
        <family val="3"/>
        <charset val="128"/>
      </rPr>
      <t xml:space="preserve"> mg/L (25.1℃)</t>
    </r>
    <phoneticPr fontId="18"/>
  </si>
  <si>
    <r>
      <t>4.0×10</t>
    </r>
    <r>
      <rPr>
        <vertAlign val="superscript"/>
        <sz val="10"/>
        <rFont val="游ゴシック"/>
        <family val="3"/>
        <charset val="128"/>
      </rPr>
      <t>-4</t>
    </r>
    <r>
      <rPr>
        <sz val="10"/>
        <rFont val="游ゴシック"/>
        <family val="3"/>
        <charset val="128"/>
      </rPr>
      <t>mmHg(25℃、外挿値）</t>
    </r>
    <phoneticPr fontId="18"/>
  </si>
  <si>
    <r>
      <t>1.38×10</t>
    </r>
    <r>
      <rPr>
        <vertAlign val="superscript"/>
        <sz val="10"/>
        <rFont val="游ゴシック"/>
        <family val="3"/>
        <charset val="128"/>
      </rPr>
      <t>3</t>
    </r>
    <r>
      <rPr>
        <sz val="10"/>
        <rFont val="游ゴシック"/>
        <family val="3"/>
        <charset val="128"/>
      </rPr>
      <t xml:space="preserve"> mg/L(20℃)</t>
    </r>
    <phoneticPr fontId="18"/>
  </si>
  <si>
    <r>
      <t>1.11×10</t>
    </r>
    <r>
      <rPr>
        <vertAlign val="superscript"/>
        <sz val="10"/>
        <rFont val="游ゴシック"/>
        <family val="3"/>
        <charset val="128"/>
      </rPr>
      <t>5</t>
    </r>
    <r>
      <rPr>
        <sz val="10"/>
        <rFont val="游ゴシック"/>
        <family val="3"/>
        <charset val="128"/>
      </rPr>
      <t xml:space="preserve"> mg/L (25℃)、9.934×10</t>
    </r>
    <r>
      <rPr>
        <vertAlign val="superscript"/>
        <sz val="10"/>
        <rFont val="游ゴシック"/>
        <family val="3"/>
        <charset val="128"/>
      </rPr>
      <t>4</t>
    </r>
    <r>
      <rPr>
        <sz val="10"/>
        <rFont val="游ゴシック"/>
        <family val="3"/>
        <charset val="128"/>
      </rPr>
      <t>mg/L (25℃)</t>
    </r>
    <phoneticPr fontId="18"/>
  </si>
  <si>
    <r>
      <t>2.4×10</t>
    </r>
    <r>
      <rPr>
        <vertAlign val="superscript"/>
        <sz val="10"/>
        <rFont val="游ゴシック"/>
        <family val="3"/>
        <charset val="128"/>
      </rPr>
      <t>-5</t>
    </r>
    <r>
      <rPr>
        <sz val="10"/>
        <rFont val="游ゴシック"/>
        <family val="3"/>
        <charset val="128"/>
      </rPr>
      <t>mmHg(25 ℃）</t>
    </r>
    <phoneticPr fontId="18"/>
  </si>
  <si>
    <r>
      <t>9.91×10</t>
    </r>
    <r>
      <rPr>
        <vertAlign val="superscript"/>
        <sz val="10"/>
        <rFont val="游ゴシック"/>
        <family val="3"/>
        <charset val="128"/>
      </rPr>
      <t>3</t>
    </r>
    <r>
      <rPr>
        <sz val="10"/>
        <rFont val="游ゴシック"/>
        <family val="3"/>
        <charset val="128"/>
      </rPr>
      <t xml:space="preserve"> mg/L(25℃、推定値）</t>
    </r>
    <phoneticPr fontId="18"/>
  </si>
  <si>
    <r>
      <t>3.45×10</t>
    </r>
    <r>
      <rPr>
        <vertAlign val="superscript"/>
        <sz val="10"/>
        <rFont val="游ゴシック"/>
        <family val="3"/>
        <charset val="128"/>
      </rPr>
      <t>-10</t>
    </r>
    <r>
      <rPr>
        <sz val="10"/>
        <rFont val="游ゴシック"/>
        <family val="3"/>
        <charset val="128"/>
      </rPr>
      <t>mmHg(25℃)</t>
    </r>
    <phoneticPr fontId="18"/>
  </si>
  <si>
    <r>
      <t>7.5×10</t>
    </r>
    <r>
      <rPr>
        <vertAlign val="superscript"/>
        <sz val="10"/>
        <rFont val="游ゴシック"/>
        <family val="3"/>
        <charset val="128"/>
      </rPr>
      <t>-9</t>
    </r>
    <r>
      <rPr>
        <sz val="10"/>
        <rFont val="游ゴシック"/>
        <family val="3"/>
        <charset val="128"/>
      </rPr>
      <t>mmHg(外挿値）</t>
    </r>
    <phoneticPr fontId="18"/>
  </si>
  <si>
    <r>
      <t>6.5×10</t>
    </r>
    <r>
      <rPr>
        <vertAlign val="superscript"/>
        <sz val="10"/>
        <rFont val="游ゴシック"/>
        <family val="3"/>
        <charset val="128"/>
      </rPr>
      <t>1</t>
    </r>
    <r>
      <rPr>
        <sz val="10"/>
        <rFont val="游ゴシック"/>
        <family val="3"/>
        <charset val="128"/>
      </rPr>
      <t xml:space="preserve"> mg/L（25℃、推定値）</t>
    </r>
    <phoneticPr fontId="18"/>
  </si>
  <si>
    <r>
      <t>7.51×10</t>
    </r>
    <r>
      <rPr>
        <vertAlign val="superscript"/>
        <sz val="10"/>
        <rFont val="游ゴシック"/>
        <family val="3"/>
        <charset val="128"/>
      </rPr>
      <t>-6</t>
    </r>
    <r>
      <rPr>
        <sz val="10"/>
        <rFont val="游ゴシック"/>
        <family val="3"/>
        <charset val="128"/>
      </rPr>
      <t>mmHg(25℃、計算値)</t>
    </r>
    <phoneticPr fontId="18"/>
  </si>
  <si>
    <r>
      <t>6.7×10</t>
    </r>
    <r>
      <rPr>
        <vertAlign val="superscript"/>
        <sz val="10"/>
        <rFont val="游ゴシック"/>
        <family val="3"/>
        <charset val="128"/>
      </rPr>
      <t>-4</t>
    </r>
    <r>
      <rPr>
        <sz val="10"/>
        <rFont val="游ゴシック"/>
        <family val="3"/>
        <charset val="128"/>
      </rPr>
      <t>mmHg(25℃) (外挿値)</t>
    </r>
    <phoneticPr fontId="18"/>
  </si>
  <si>
    <r>
      <t>2.75×10</t>
    </r>
    <r>
      <rPr>
        <vertAlign val="superscript"/>
        <sz val="10"/>
        <rFont val="游ゴシック"/>
        <family val="3"/>
        <charset val="128"/>
      </rPr>
      <t>4</t>
    </r>
    <r>
      <rPr>
        <sz val="10"/>
        <rFont val="游ゴシック"/>
        <family val="3"/>
        <charset val="128"/>
      </rPr>
      <t xml:space="preserve"> mg/L (20℃)</t>
    </r>
    <phoneticPr fontId="18"/>
  </si>
  <si>
    <r>
      <t>8.93×10-</t>
    </r>
    <r>
      <rPr>
        <vertAlign val="superscript"/>
        <sz val="10"/>
        <rFont val="游ゴシック"/>
        <family val="3"/>
        <charset val="128"/>
      </rPr>
      <t>3</t>
    </r>
    <r>
      <rPr>
        <sz val="10"/>
        <rFont val="游ゴシック"/>
        <family val="3"/>
        <charset val="128"/>
      </rPr>
      <t>mmHg(25 ℃)</t>
    </r>
    <phoneticPr fontId="18"/>
  </si>
  <si>
    <r>
      <t>2×10</t>
    </r>
    <r>
      <rPr>
        <vertAlign val="superscript"/>
        <sz val="10"/>
        <rFont val="游ゴシック"/>
        <family val="3"/>
        <charset val="128"/>
      </rPr>
      <t>-3</t>
    </r>
    <r>
      <rPr>
        <sz val="10"/>
        <rFont val="游ゴシック"/>
        <family val="3"/>
        <charset val="128"/>
      </rPr>
      <t>mmHg(25℃、実測値）</t>
    </r>
    <phoneticPr fontId="18"/>
  </si>
  <si>
    <r>
      <t>7.0×10</t>
    </r>
    <r>
      <rPr>
        <vertAlign val="superscript"/>
        <sz val="10"/>
        <rFont val="游ゴシック"/>
        <family val="3"/>
        <charset val="128"/>
      </rPr>
      <t>2</t>
    </r>
    <r>
      <rPr>
        <sz val="10"/>
        <rFont val="游ゴシック"/>
        <family val="3"/>
        <charset val="128"/>
      </rPr>
      <t xml:space="preserve"> mg/L（25℃、実測値）</t>
    </r>
    <phoneticPr fontId="18"/>
  </si>
  <si>
    <r>
      <t>8.99×10</t>
    </r>
    <r>
      <rPr>
        <vertAlign val="superscript"/>
        <sz val="10"/>
        <rFont val="游ゴシック"/>
        <family val="3"/>
        <charset val="128"/>
      </rPr>
      <t>-7</t>
    </r>
    <r>
      <rPr>
        <sz val="10"/>
        <rFont val="游ゴシック"/>
        <family val="3"/>
        <charset val="128"/>
      </rPr>
      <t>mmHg(25℃、推定値）</t>
    </r>
    <phoneticPr fontId="18"/>
  </si>
  <si>
    <r>
      <t>6.97×10</t>
    </r>
    <r>
      <rPr>
        <vertAlign val="superscript"/>
        <sz val="10"/>
        <rFont val="游ゴシック"/>
        <family val="3"/>
        <charset val="128"/>
      </rPr>
      <t>3</t>
    </r>
    <r>
      <rPr>
        <sz val="10"/>
        <rFont val="游ゴシック"/>
        <family val="3"/>
        <charset val="128"/>
      </rPr>
      <t xml:space="preserve"> mg/L(25℃、推定値）</t>
    </r>
    <phoneticPr fontId="18"/>
  </si>
  <si>
    <r>
      <t>9.8×10</t>
    </r>
    <r>
      <rPr>
        <vertAlign val="superscript"/>
        <sz val="10"/>
        <rFont val="游ゴシック"/>
        <family val="3"/>
        <charset val="128"/>
      </rPr>
      <t>-3</t>
    </r>
    <r>
      <rPr>
        <sz val="10"/>
        <rFont val="游ゴシック"/>
        <family val="3"/>
        <charset val="128"/>
      </rPr>
      <t>mmHg(20℃)</t>
    </r>
    <phoneticPr fontId="18"/>
  </si>
  <si>
    <r>
      <t>3.02×10</t>
    </r>
    <r>
      <rPr>
        <vertAlign val="superscript"/>
        <sz val="10"/>
        <rFont val="游ゴシック"/>
        <family val="3"/>
        <charset val="128"/>
      </rPr>
      <t>4</t>
    </r>
    <r>
      <rPr>
        <sz val="10"/>
        <rFont val="游ゴシック"/>
        <family val="3"/>
        <charset val="128"/>
      </rPr>
      <t xml:space="preserve"> mg/1,000g(20℃)、4.2×10</t>
    </r>
    <r>
      <rPr>
        <vertAlign val="superscript"/>
        <sz val="10"/>
        <rFont val="游ゴシック"/>
        <family val="3"/>
        <charset val="128"/>
      </rPr>
      <t>4</t>
    </r>
    <r>
      <rPr>
        <sz val="10"/>
        <rFont val="游ゴシック"/>
        <family val="3"/>
        <charset val="128"/>
      </rPr>
      <t xml:space="preserve"> mg/L(35℃)</t>
    </r>
    <phoneticPr fontId="18"/>
  </si>
  <si>
    <r>
      <t>4×10</t>
    </r>
    <r>
      <rPr>
        <vertAlign val="superscript"/>
        <sz val="10"/>
        <rFont val="游ゴシック"/>
        <family val="3"/>
        <charset val="128"/>
      </rPr>
      <t>-3</t>
    </r>
    <r>
      <rPr>
        <sz val="10"/>
        <rFont val="游ゴシック"/>
        <family val="3"/>
        <charset val="128"/>
      </rPr>
      <t>mmHg(20℃)</t>
    </r>
    <phoneticPr fontId="18"/>
  </si>
  <si>
    <r>
      <t>3.48×10</t>
    </r>
    <r>
      <rPr>
        <vertAlign val="superscript"/>
        <sz val="10"/>
        <rFont val="游ゴシック"/>
        <family val="3"/>
        <charset val="128"/>
      </rPr>
      <t>4</t>
    </r>
    <r>
      <rPr>
        <sz val="10"/>
        <rFont val="游ゴシック"/>
        <family val="3"/>
        <charset val="128"/>
      </rPr>
      <t xml:space="preserve"> mg/1000g(20℃)、2.38×10</t>
    </r>
    <r>
      <rPr>
        <vertAlign val="superscript"/>
        <sz val="10"/>
        <rFont val="游ゴシック"/>
        <family val="3"/>
        <charset val="128"/>
      </rPr>
      <t>5</t>
    </r>
    <r>
      <rPr>
        <sz val="10"/>
        <rFont val="游ゴシック"/>
        <family val="3"/>
        <charset val="128"/>
      </rPr>
      <t xml:space="preserve"> mg/L(20℃)、3.51×10</t>
    </r>
    <r>
      <rPr>
        <vertAlign val="superscript"/>
        <sz val="10"/>
        <rFont val="游ゴシック"/>
        <family val="3"/>
        <charset val="128"/>
      </rPr>
      <t>5</t>
    </r>
    <r>
      <rPr>
        <sz val="10"/>
        <rFont val="游ゴシック"/>
        <family val="3"/>
        <charset val="128"/>
      </rPr>
      <t xml:space="preserve"> mg/L(25℃)、2.69×10</t>
    </r>
    <r>
      <rPr>
        <vertAlign val="superscript"/>
        <sz val="10"/>
        <rFont val="游ゴシック"/>
        <family val="3"/>
        <charset val="128"/>
      </rPr>
      <t>5</t>
    </r>
    <r>
      <rPr>
        <sz val="10"/>
        <rFont val="游ゴシック"/>
        <family val="3"/>
        <charset val="128"/>
      </rPr>
      <t xml:space="preserve"> mg/L(24℃)、3.57×10</t>
    </r>
    <r>
      <rPr>
        <vertAlign val="superscript"/>
        <sz val="10"/>
        <rFont val="游ゴシック"/>
        <family val="3"/>
        <charset val="128"/>
      </rPr>
      <t>5</t>
    </r>
    <r>
      <rPr>
        <sz val="10"/>
        <rFont val="游ゴシック"/>
        <family val="3"/>
        <charset val="128"/>
      </rPr>
      <t xml:space="preserve"> mg/L(25℃)</t>
    </r>
    <phoneticPr fontId="18"/>
  </si>
  <si>
    <r>
      <t>9.75×10</t>
    </r>
    <r>
      <rPr>
        <vertAlign val="superscript"/>
        <sz val="10"/>
        <rFont val="游ゴシック"/>
        <family val="3"/>
        <charset val="128"/>
      </rPr>
      <t>-9</t>
    </r>
    <r>
      <rPr>
        <sz val="10"/>
        <rFont val="游ゴシック"/>
        <family val="3"/>
        <charset val="128"/>
      </rPr>
      <t>mmHg(20℃)、3.38×10</t>
    </r>
    <r>
      <rPr>
        <vertAlign val="superscript"/>
        <sz val="10"/>
        <rFont val="游ゴシック"/>
        <family val="3"/>
        <charset val="128"/>
      </rPr>
      <t>-7</t>
    </r>
    <r>
      <rPr>
        <sz val="10"/>
        <rFont val="游ゴシック"/>
        <family val="3"/>
        <charset val="128"/>
      </rPr>
      <t>mmHg(25℃)</t>
    </r>
    <phoneticPr fontId="18"/>
  </si>
  <si>
    <r>
      <t>1.60×10</t>
    </r>
    <r>
      <rPr>
        <vertAlign val="superscript"/>
        <sz val="10"/>
        <rFont val="游ゴシック"/>
        <family val="3"/>
        <charset val="128"/>
      </rPr>
      <t>-4</t>
    </r>
    <r>
      <rPr>
        <sz val="10"/>
        <rFont val="游ゴシック"/>
        <family val="3"/>
        <charset val="128"/>
      </rPr>
      <t>mmHg(25℃)</t>
    </r>
    <phoneticPr fontId="18"/>
  </si>
  <si>
    <r>
      <t>1.65×10</t>
    </r>
    <r>
      <rPr>
        <vertAlign val="superscript"/>
        <sz val="10"/>
        <rFont val="游ゴシック"/>
        <family val="3"/>
        <charset val="128"/>
      </rPr>
      <t>-3</t>
    </r>
    <r>
      <rPr>
        <sz val="10"/>
        <rFont val="游ゴシック"/>
        <family val="3"/>
        <charset val="128"/>
      </rPr>
      <t>mmHg(25℃)、2.1×10</t>
    </r>
    <r>
      <rPr>
        <vertAlign val="superscript"/>
        <sz val="10"/>
        <rFont val="游ゴシック"/>
        <family val="3"/>
        <charset val="128"/>
      </rPr>
      <t>-3</t>
    </r>
    <r>
      <rPr>
        <sz val="10"/>
        <rFont val="游ゴシック"/>
        <family val="3"/>
        <charset val="128"/>
      </rPr>
      <t>mmHg(25℃)</t>
    </r>
    <phoneticPr fontId="18"/>
  </si>
  <si>
    <r>
      <t>2.28×10-</t>
    </r>
    <r>
      <rPr>
        <vertAlign val="superscript"/>
        <sz val="10"/>
        <rFont val="游ゴシック"/>
        <family val="3"/>
        <charset val="128"/>
      </rPr>
      <t>7</t>
    </r>
    <r>
      <rPr>
        <sz val="10"/>
        <rFont val="游ゴシック"/>
        <family val="3"/>
        <charset val="128"/>
      </rPr>
      <t>mmHg(20 ℃)</t>
    </r>
    <phoneticPr fontId="18"/>
  </si>
  <si>
    <r>
      <t>8.6×10</t>
    </r>
    <r>
      <rPr>
        <vertAlign val="superscript"/>
        <sz val="10"/>
        <rFont val="游ゴシック"/>
        <family val="3"/>
        <charset val="128"/>
      </rPr>
      <t>-6</t>
    </r>
    <r>
      <rPr>
        <sz val="10"/>
        <rFont val="游ゴシック"/>
        <family val="3"/>
        <charset val="128"/>
      </rPr>
      <t>mmHg(20℃)</t>
    </r>
    <phoneticPr fontId="18"/>
  </si>
  <si>
    <r>
      <t>4.2×10</t>
    </r>
    <r>
      <rPr>
        <vertAlign val="superscript"/>
        <sz val="10"/>
        <rFont val="游ゴシック"/>
        <family val="3"/>
        <charset val="128"/>
      </rPr>
      <t>-5</t>
    </r>
    <r>
      <rPr>
        <sz val="10"/>
        <rFont val="游ゴシック"/>
        <family val="3"/>
        <charset val="128"/>
      </rPr>
      <t xml:space="preserve"> Pa（20℃） </t>
    </r>
    <phoneticPr fontId="18"/>
  </si>
  <si>
    <r>
      <t>5.0 x 10</t>
    </r>
    <r>
      <rPr>
        <vertAlign val="superscript"/>
        <sz val="10"/>
        <rFont val="游ゴシック"/>
        <family val="3"/>
        <charset val="128"/>
      </rPr>
      <t>-6</t>
    </r>
    <r>
      <rPr>
        <sz val="10"/>
        <rFont val="游ゴシック"/>
        <family val="3"/>
        <charset val="128"/>
      </rPr>
      <t xml:space="preserve">  Pa以下 mmHg(25℃） </t>
    </r>
    <phoneticPr fontId="18"/>
  </si>
  <si>
    <r>
      <t>8.4 x 10</t>
    </r>
    <r>
      <rPr>
        <vertAlign val="superscript"/>
        <sz val="10"/>
        <rFont val="游ゴシック"/>
        <family val="3"/>
        <charset val="128"/>
      </rPr>
      <t>-4</t>
    </r>
    <r>
      <rPr>
        <sz val="10"/>
        <rFont val="游ゴシック"/>
        <family val="3"/>
        <charset val="128"/>
      </rPr>
      <t>g/L (20℃）</t>
    </r>
    <phoneticPr fontId="18"/>
  </si>
  <si>
    <r>
      <t>&lt;１×10</t>
    </r>
    <r>
      <rPr>
        <vertAlign val="superscript"/>
        <sz val="10"/>
        <rFont val="游ゴシック"/>
        <family val="3"/>
        <charset val="128"/>
      </rPr>
      <t>－6</t>
    </r>
    <r>
      <rPr>
        <sz val="10"/>
        <rFont val="游ゴシック"/>
        <family val="3"/>
        <charset val="128"/>
      </rPr>
      <t xml:space="preserve"> mmHg(20℃）</t>
    </r>
    <phoneticPr fontId="18"/>
  </si>
  <si>
    <r>
      <t>1.97×10</t>
    </r>
    <r>
      <rPr>
        <vertAlign val="superscript"/>
        <sz val="10"/>
        <rFont val="游ゴシック"/>
        <family val="3"/>
        <charset val="128"/>
      </rPr>
      <t>4</t>
    </r>
    <r>
      <rPr>
        <sz val="10"/>
        <rFont val="游ゴシック"/>
        <family val="3"/>
        <charset val="128"/>
      </rPr>
      <t xml:space="preserve"> mg/L（25℃、推定値）</t>
    </r>
    <phoneticPr fontId="18"/>
  </si>
  <si>
    <r>
      <t>5×10</t>
    </r>
    <r>
      <rPr>
        <vertAlign val="superscript"/>
        <sz val="10"/>
        <rFont val="游ゴシック"/>
        <family val="3"/>
        <charset val="128"/>
      </rPr>
      <t>-2</t>
    </r>
    <r>
      <rPr>
        <sz val="10"/>
        <rFont val="游ゴシック"/>
        <family val="3"/>
        <charset val="128"/>
      </rPr>
      <t>mmHg(25℃、推定値）</t>
    </r>
    <phoneticPr fontId="18"/>
  </si>
  <si>
    <r>
      <t>1.6×10</t>
    </r>
    <r>
      <rPr>
        <vertAlign val="superscript"/>
        <sz val="10"/>
        <rFont val="游ゴシック"/>
        <family val="3"/>
        <charset val="128"/>
      </rPr>
      <t>3</t>
    </r>
    <r>
      <rPr>
        <sz val="10"/>
        <rFont val="游ゴシック"/>
        <family val="3"/>
        <charset val="128"/>
      </rPr>
      <t>mg/L（25℃、推定値）</t>
    </r>
    <phoneticPr fontId="18"/>
  </si>
  <si>
    <r>
      <t>8.04×10</t>
    </r>
    <r>
      <rPr>
        <vertAlign val="superscript"/>
        <sz val="10"/>
        <rFont val="游ゴシック"/>
        <family val="3"/>
        <charset val="128"/>
      </rPr>
      <t>-3</t>
    </r>
    <r>
      <rPr>
        <sz val="10"/>
        <rFont val="游ゴシック"/>
        <family val="3"/>
        <charset val="128"/>
      </rPr>
      <t>mmHg(25℃、推定値)</t>
    </r>
    <phoneticPr fontId="18"/>
  </si>
  <si>
    <r>
      <t>2.21×10</t>
    </r>
    <r>
      <rPr>
        <vertAlign val="superscript"/>
        <sz val="10"/>
        <rFont val="游ゴシック"/>
        <family val="3"/>
        <charset val="128"/>
      </rPr>
      <t>2</t>
    </r>
    <r>
      <rPr>
        <sz val="10"/>
        <rFont val="游ゴシック"/>
        <family val="3"/>
        <charset val="128"/>
      </rPr>
      <t xml:space="preserve"> mg/L(25℃、推定値)</t>
    </r>
    <phoneticPr fontId="18"/>
  </si>
  <si>
    <r>
      <t>1.81×10</t>
    </r>
    <r>
      <rPr>
        <vertAlign val="superscript"/>
        <sz val="10"/>
        <rFont val="游ゴシック"/>
        <family val="3"/>
        <charset val="128"/>
      </rPr>
      <t>5</t>
    </r>
    <r>
      <rPr>
        <sz val="10"/>
        <rFont val="游ゴシック"/>
        <family val="3"/>
        <charset val="128"/>
      </rPr>
      <t xml:space="preserve"> mg/L (20℃)、1.81×10</t>
    </r>
    <r>
      <rPr>
        <vertAlign val="superscript"/>
        <sz val="10"/>
        <rFont val="游ゴシック"/>
        <family val="3"/>
        <charset val="128"/>
      </rPr>
      <t>5</t>
    </r>
    <r>
      <rPr>
        <sz val="10"/>
        <rFont val="游ゴシック"/>
        <family val="3"/>
        <charset val="128"/>
      </rPr>
      <t xml:space="preserve"> mg/1000g (20℃)、1.50×10</t>
    </r>
    <r>
      <rPr>
        <vertAlign val="superscript"/>
        <sz val="10"/>
        <rFont val="游ゴシック"/>
        <family val="3"/>
        <charset val="128"/>
      </rPr>
      <t>5</t>
    </r>
    <r>
      <rPr>
        <sz val="10"/>
        <rFont val="游ゴシック"/>
        <family val="3"/>
        <charset val="128"/>
      </rPr>
      <t xml:space="preserve"> mg/L (20℃、trans-体)、1.55×10</t>
    </r>
    <r>
      <rPr>
        <vertAlign val="superscript"/>
        <sz val="10"/>
        <rFont val="游ゴシック"/>
        <family val="3"/>
        <charset val="128"/>
      </rPr>
      <t>5</t>
    </r>
    <r>
      <rPr>
        <sz val="10"/>
        <rFont val="游ゴシック"/>
        <family val="3"/>
        <charset val="128"/>
      </rPr>
      <t xml:space="preserve"> mg/L</t>
    </r>
    <phoneticPr fontId="18"/>
  </si>
  <si>
    <r>
      <t>2.90×10</t>
    </r>
    <r>
      <rPr>
        <vertAlign val="superscript"/>
        <sz val="10"/>
        <rFont val="游ゴシック"/>
        <family val="3"/>
        <charset val="128"/>
      </rPr>
      <t>-6</t>
    </r>
    <r>
      <rPr>
        <sz val="10"/>
        <rFont val="游ゴシック"/>
        <family val="3"/>
        <charset val="128"/>
      </rPr>
      <t>mmHg(25℃)</t>
    </r>
    <phoneticPr fontId="18"/>
  </si>
  <si>
    <r>
      <t>6×10</t>
    </r>
    <r>
      <rPr>
        <vertAlign val="superscript"/>
        <sz val="10"/>
        <rFont val="游ゴシック"/>
        <family val="3"/>
        <charset val="128"/>
      </rPr>
      <t>2</t>
    </r>
    <r>
      <rPr>
        <sz val="10"/>
        <rFont val="游ゴシック"/>
        <family val="3"/>
        <charset val="128"/>
      </rPr>
      <t>mmHg(25℃、実測値）</t>
    </r>
    <phoneticPr fontId="18"/>
  </si>
  <si>
    <r>
      <t>1×10</t>
    </r>
    <r>
      <rPr>
        <vertAlign val="superscript"/>
        <sz val="10"/>
        <rFont val="游ゴシック"/>
        <family val="3"/>
        <charset val="128"/>
      </rPr>
      <t>4</t>
    </r>
    <r>
      <rPr>
        <sz val="10"/>
        <rFont val="游ゴシック"/>
        <family val="3"/>
        <charset val="128"/>
      </rPr>
      <t>mg/L (25℃、実測値）</t>
    </r>
    <phoneticPr fontId="18"/>
  </si>
  <si>
    <r>
      <t>1.56×</t>
    </r>
    <r>
      <rPr>
        <vertAlign val="superscript"/>
        <sz val="10"/>
        <rFont val="游ゴシック"/>
        <family val="3"/>
        <charset val="128"/>
      </rPr>
      <t>10</t>
    </r>
    <r>
      <rPr>
        <sz val="10"/>
        <rFont val="游ゴシック"/>
        <family val="3"/>
        <charset val="128"/>
      </rPr>
      <t>mmHg(25℃、実測値）</t>
    </r>
    <phoneticPr fontId="18"/>
  </si>
  <si>
    <r>
      <t>1×10</t>
    </r>
    <r>
      <rPr>
        <vertAlign val="superscript"/>
        <sz val="10"/>
        <rFont val="游ゴシック"/>
        <family val="3"/>
        <charset val="128"/>
      </rPr>
      <t>6</t>
    </r>
    <r>
      <rPr>
        <sz val="10"/>
        <rFont val="游ゴシック"/>
        <family val="3"/>
        <charset val="128"/>
      </rPr>
      <t xml:space="preserve"> mg/L（20℃、実測値）</t>
    </r>
    <phoneticPr fontId="18"/>
  </si>
  <si>
    <r>
      <t>3.00×10</t>
    </r>
    <r>
      <rPr>
        <vertAlign val="superscript"/>
        <sz val="10"/>
        <rFont val="游ゴシック"/>
        <family val="3"/>
        <charset val="128"/>
      </rPr>
      <t xml:space="preserve">3 </t>
    </r>
    <r>
      <rPr>
        <sz val="10"/>
        <rFont val="游ゴシック"/>
        <family val="3"/>
        <charset val="128"/>
      </rPr>
      <t>mg/1000g (30℃)、3.032×10</t>
    </r>
    <r>
      <rPr>
        <vertAlign val="superscript"/>
        <sz val="10"/>
        <rFont val="游ゴシック"/>
        <family val="3"/>
        <charset val="128"/>
      </rPr>
      <t xml:space="preserve">3 </t>
    </r>
    <r>
      <rPr>
        <sz val="10"/>
        <rFont val="游ゴシック"/>
        <family val="3"/>
        <charset val="128"/>
      </rPr>
      <t>mg/L(30℃)、4.7×10</t>
    </r>
    <r>
      <rPr>
        <vertAlign val="superscript"/>
        <sz val="10"/>
        <rFont val="游ゴシック"/>
        <family val="3"/>
        <charset val="128"/>
      </rPr>
      <t>3</t>
    </r>
    <r>
      <rPr>
        <sz val="10"/>
        <rFont val="游ゴシック"/>
        <family val="3"/>
        <charset val="128"/>
      </rPr>
      <t xml:space="preserve"> mg/L (22℃)</t>
    </r>
    <phoneticPr fontId="18"/>
  </si>
  <si>
    <r>
      <t>0.17 mg/m</t>
    </r>
    <r>
      <rPr>
        <vertAlign val="superscript"/>
        <sz val="10"/>
        <rFont val="游ゴシック"/>
        <family val="3"/>
        <charset val="128"/>
      </rPr>
      <t>3</t>
    </r>
    <r>
      <rPr>
        <sz val="10"/>
        <rFont val="游ゴシック"/>
        <family val="3"/>
        <charset val="128"/>
      </rPr>
      <t>（マウス）</t>
    </r>
    <phoneticPr fontId="18"/>
  </si>
  <si>
    <r>
      <t>6.3×10</t>
    </r>
    <r>
      <rPr>
        <vertAlign val="superscript"/>
        <sz val="10"/>
        <rFont val="游ゴシック"/>
        <family val="3"/>
        <charset val="128"/>
      </rPr>
      <t>-6</t>
    </r>
    <r>
      <rPr>
        <sz val="10"/>
        <rFont val="游ゴシック"/>
        <family val="3"/>
        <charset val="128"/>
      </rPr>
      <t xml:space="preserve"> Pa(25℃)</t>
    </r>
    <phoneticPr fontId="18"/>
  </si>
  <si>
    <r>
      <t>3.18×10</t>
    </r>
    <r>
      <rPr>
        <vertAlign val="superscript"/>
        <sz val="10"/>
        <rFont val="游ゴシック"/>
        <family val="3"/>
        <charset val="128"/>
      </rPr>
      <t>3</t>
    </r>
    <r>
      <rPr>
        <sz val="10"/>
        <rFont val="游ゴシック"/>
        <family val="3"/>
        <charset val="128"/>
      </rPr>
      <t xml:space="preserve"> mg/L(20℃)</t>
    </r>
    <phoneticPr fontId="18"/>
  </si>
  <si>
    <r>
      <t>1.8×10</t>
    </r>
    <r>
      <rPr>
        <vertAlign val="superscript"/>
        <sz val="10"/>
        <rFont val="游ゴシック"/>
        <family val="3"/>
        <charset val="128"/>
      </rPr>
      <t>-11</t>
    </r>
    <r>
      <rPr>
        <sz val="10"/>
        <rFont val="游ゴシック"/>
        <family val="3"/>
        <charset val="128"/>
      </rPr>
      <t>mmHg(25℃)</t>
    </r>
    <phoneticPr fontId="18"/>
  </si>
  <si>
    <r>
      <t>5.3×10</t>
    </r>
    <r>
      <rPr>
        <vertAlign val="superscript"/>
        <sz val="10"/>
        <rFont val="游ゴシック"/>
        <family val="3"/>
        <charset val="128"/>
      </rPr>
      <t>-3</t>
    </r>
    <r>
      <rPr>
        <sz val="10"/>
        <rFont val="游ゴシック"/>
        <family val="3"/>
        <charset val="128"/>
      </rPr>
      <t>mmHg(20℃)</t>
    </r>
    <phoneticPr fontId="18"/>
  </si>
  <si>
    <r>
      <t>3.2×10</t>
    </r>
    <r>
      <rPr>
        <vertAlign val="superscript"/>
        <sz val="10"/>
        <rFont val="游ゴシック"/>
        <family val="3"/>
        <charset val="128"/>
      </rPr>
      <t>-4</t>
    </r>
    <r>
      <rPr>
        <sz val="10"/>
        <rFont val="游ゴシック"/>
        <family val="3"/>
        <charset val="128"/>
      </rPr>
      <t>mmHg(25℃、外挿値)</t>
    </r>
    <phoneticPr fontId="18"/>
  </si>
  <si>
    <r>
      <t>7.55×10</t>
    </r>
    <r>
      <rPr>
        <vertAlign val="superscript"/>
        <sz val="10"/>
        <rFont val="游ゴシック"/>
        <family val="3"/>
        <charset val="128"/>
      </rPr>
      <t>2</t>
    </r>
    <r>
      <rPr>
        <sz val="10"/>
        <rFont val="游ゴシック"/>
        <family val="3"/>
        <charset val="128"/>
      </rPr>
      <t xml:space="preserve"> mg/L（25℃、実測値）</t>
    </r>
    <phoneticPr fontId="18"/>
  </si>
  <si>
    <r>
      <t>0.3Pa/25℃、6.4×10</t>
    </r>
    <r>
      <rPr>
        <vertAlign val="superscript"/>
        <sz val="10"/>
        <rFont val="游ゴシック"/>
        <family val="3"/>
        <charset val="128"/>
      </rPr>
      <t>-3</t>
    </r>
    <r>
      <rPr>
        <sz val="10"/>
        <rFont val="游ゴシック"/>
        <family val="3"/>
        <charset val="128"/>
      </rPr>
      <t>mmHg(25℃、MPBPWIN4)により計算)</t>
    </r>
    <phoneticPr fontId="18"/>
  </si>
  <si>
    <r>
      <t>3×10</t>
    </r>
    <r>
      <rPr>
        <vertAlign val="superscript"/>
        <sz val="10"/>
        <rFont val="游ゴシック"/>
        <family val="3"/>
        <charset val="128"/>
      </rPr>
      <t>3</t>
    </r>
    <r>
      <rPr>
        <sz val="10"/>
        <rFont val="游ゴシック"/>
        <family val="3"/>
        <charset val="128"/>
      </rPr>
      <t>mg/1000g(20℃)、3×10</t>
    </r>
    <r>
      <rPr>
        <vertAlign val="superscript"/>
        <sz val="10"/>
        <rFont val="游ゴシック"/>
        <family val="3"/>
        <charset val="128"/>
      </rPr>
      <t>3</t>
    </r>
    <r>
      <rPr>
        <sz val="10"/>
        <rFont val="游ゴシック"/>
        <family val="3"/>
        <charset val="128"/>
      </rPr>
      <t xml:space="preserve"> mg/L(25℃)、3.3×10</t>
    </r>
    <r>
      <rPr>
        <vertAlign val="superscript"/>
        <sz val="10"/>
        <rFont val="游ゴシック"/>
        <family val="3"/>
        <charset val="128"/>
      </rPr>
      <t>3</t>
    </r>
    <r>
      <rPr>
        <sz val="10"/>
        <rFont val="游ゴシック"/>
        <family val="3"/>
        <charset val="128"/>
      </rPr>
      <t>mg/L</t>
    </r>
    <phoneticPr fontId="18"/>
  </si>
  <si>
    <r>
      <t>1.79×10</t>
    </r>
    <r>
      <rPr>
        <vertAlign val="superscript"/>
        <sz val="10"/>
        <rFont val="游ゴシック"/>
        <family val="3"/>
        <charset val="128"/>
      </rPr>
      <t>3</t>
    </r>
    <r>
      <rPr>
        <sz val="10"/>
        <rFont val="游ゴシック"/>
        <family val="3"/>
        <charset val="128"/>
      </rPr>
      <t>mg/L(25℃)</t>
    </r>
    <phoneticPr fontId="18"/>
  </si>
  <si>
    <r>
      <t>9.86×10</t>
    </r>
    <r>
      <rPr>
        <vertAlign val="superscript"/>
        <sz val="10"/>
        <rFont val="游ゴシック"/>
        <family val="3"/>
        <charset val="128"/>
      </rPr>
      <t>-6</t>
    </r>
    <r>
      <rPr>
        <sz val="10"/>
        <rFont val="游ゴシック"/>
        <family val="3"/>
        <charset val="128"/>
      </rPr>
      <t>mmHg(25℃、実測値）</t>
    </r>
    <phoneticPr fontId="18"/>
  </si>
  <si>
    <r>
      <t>1.04×10</t>
    </r>
    <r>
      <rPr>
        <vertAlign val="superscript"/>
        <sz val="10"/>
        <rFont val="游ゴシック"/>
        <family val="3"/>
        <charset val="128"/>
      </rPr>
      <t>3</t>
    </r>
    <r>
      <rPr>
        <sz val="10"/>
        <rFont val="游ゴシック"/>
        <family val="3"/>
        <charset val="128"/>
      </rPr>
      <t>mg/Ｌ（25℃、推定値）</t>
    </r>
    <phoneticPr fontId="18"/>
  </si>
  <si>
    <r>
      <t>1.93×10</t>
    </r>
    <r>
      <rPr>
        <vertAlign val="superscript"/>
        <sz val="10"/>
        <rFont val="游ゴシック"/>
        <family val="3"/>
        <charset val="128"/>
      </rPr>
      <t>-3</t>
    </r>
    <r>
      <rPr>
        <sz val="10"/>
        <rFont val="游ゴシック"/>
        <family val="3"/>
        <charset val="128"/>
      </rPr>
      <t>mmHg(25℃、外挿値)</t>
    </r>
    <phoneticPr fontId="18"/>
  </si>
  <si>
    <r>
      <t>1.1×10</t>
    </r>
    <r>
      <rPr>
        <vertAlign val="superscript"/>
        <sz val="10"/>
        <rFont val="游ゴシック"/>
        <family val="3"/>
        <charset val="128"/>
      </rPr>
      <t>-4</t>
    </r>
    <r>
      <rPr>
        <sz val="10"/>
        <rFont val="游ゴシック"/>
        <family val="3"/>
        <charset val="128"/>
      </rPr>
      <t>mmHg(20 ℃)</t>
    </r>
    <phoneticPr fontId="18"/>
  </si>
  <si>
    <r>
      <t>3.4×10</t>
    </r>
    <r>
      <rPr>
        <vertAlign val="superscript"/>
        <sz val="10"/>
        <rFont val="游ゴシック"/>
        <family val="3"/>
        <charset val="128"/>
      </rPr>
      <t>3</t>
    </r>
    <phoneticPr fontId="18"/>
  </si>
  <si>
    <r>
      <t>1.3×10</t>
    </r>
    <r>
      <rPr>
        <vertAlign val="superscript"/>
        <sz val="10"/>
        <rFont val="游ゴシック"/>
        <family val="3"/>
        <charset val="128"/>
      </rPr>
      <t>-3</t>
    </r>
    <r>
      <rPr>
        <sz val="10"/>
        <rFont val="游ゴシック"/>
        <family val="3"/>
        <charset val="128"/>
      </rPr>
      <t xml:space="preserve">mmHg(25℃) </t>
    </r>
    <phoneticPr fontId="18"/>
  </si>
  <si>
    <r>
      <t>9.7×10</t>
    </r>
    <r>
      <rPr>
        <vertAlign val="superscript"/>
        <sz val="10"/>
        <rFont val="游ゴシック"/>
        <family val="3"/>
        <charset val="128"/>
      </rPr>
      <t>-13</t>
    </r>
    <r>
      <rPr>
        <sz val="10"/>
        <rFont val="游ゴシック"/>
        <family val="3"/>
        <charset val="128"/>
      </rPr>
      <t>mmHg(25℃)</t>
    </r>
    <phoneticPr fontId="18"/>
  </si>
  <si>
    <r>
      <t>8.9×10</t>
    </r>
    <r>
      <rPr>
        <vertAlign val="superscript"/>
        <sz val="10"/>
        <rFont val="游ゴシック"/>
        <family val="3"/>
        <charset val="128"/>
      </rPr>
      <t>4</t>
    </r>
    <r>
      <rPr>
        <sz val="10"/>
        <rFont val="游ゴシック"/>
        <family val="3"/>
        <charset val="128"/>
      </rPr>
      <t xml:space="preserve"> mg/1,000 g (20℃)、8.90×10</t>
    </r>
    <r>
      <rPr>
        <vertAlign val="superscript"/>
        <sz val="10"/>
        <rFont val="游ゴシック"/>
        <family val="3"/>
        <charset val="128"/>
      </rPr>
      <t>4</t>
    </r>
    <r>
      <rPr>
        <sz val="10"/>
        <rFont val="游ゴシック"/>
        <family val="3"/>
        <charset val="128"/>
      </rPr>
      <t xml:space="preserve"> mg/L (20℃)、9.8×10</t>
    </r>
    <r>
      <rPr>
        <vertAlign val="superscript"/>
        <sz val="10"/>
        <rFont val="游ゴシック"/>
        <family val="3"/>
        <charset val="128"/>
      </rPr>
      <t>4</t>
    </r>
    <r>
      <rPr>
        <sz val="10"/>
        <rFont val="游ゴシック"/>
        <family val="3"/>
        <charset val="128"/>
      </rPr>
      <t>mg/L (20℃) (pH=1.2～2)</t>
    </r>
    <phoneticPr fontId="18"/>
  </si>
  <si>
    <r>
      <t>8.29×10</t>
    </r>
    <r>
      <rPr>
        <vertAlign val="superscript"/>
        <sz val="10"/>
        <rFont val="游ゴシック"/>
        <family val="3"/>
        <charset val="128"/>
      </rPr>
      <t>-1</t>
    </r>
    <r>
      <rPr>
        <sz val="10"/>
        <rFont val="游ゴシック"/>
        <family val="3"/>
        <charset val="128"/>
      </rPr>
      <t>mmHg(25℃、推定値）</t>
    </r>
    <phoneticPr fontId="18"/>
  </si>
  <si>
    <r>
      <t>1.06×10</t>
    </r>
    <r>
      <rPr>
        <vertAlign val="superscript"/>
        <sz val="10"/>
        <rFont val="游ゴシック"/>
        <family val="3"/>
        <charset val="128"/>
      </rPr>
      <t>5</t>
    </r>
    <r>
      <rPr>
        <sz val="10"/>
        <rFont val="游ゴシック"/>
        <family val="3"/>
        <charset val="128"/>
      </rPr>
      <t xml:space="preserve"> mg/L（25℃、推定値）</t>
    </r>
    <phoneticPr fontId="18"/>
  </si>
  <si>
    <r>
      <t>1.50×10</t>
    </r>
    <r>
      <rPr>
        <vertAlign val="superscript"/>
        <sz val="10"/>
        <rFont val="游ゴシック"/>
        <family val="3"/>
        <charset val="128"/>
      </rPr>
      <t>4</t>
    </r>
    <r>
      <rPr>
        <sz val="10"/>
        <rFont val="游ゴシック"/>
        <family val="3"/>
        <charset val="128"/>
      </rPr>
      <t xml:space="preserve"> mg/L (25℃)、1.565×10</t>
    </r>
    <r>
      <rPr>
        <vertAlign val="superscript"/>
        <sz val="10"/>
        <rFont val="游ゴシック"/>
        <family val="3"/>
        <charset val="128"/>
      </rPr>
      <t>4</t>
    </r>
    <r>
      <rPr>
        <sz val="10"/>
        <rFont val="游ゴシック"/>
        <family val="3"/>
        <charset val="128"/>
      </rPr>
      <t xml:space="preserve"> mg/L (20℃)</t>
    </r>
    <phoneticPr fontId="18"/>
  </si>
  <si>
    <r>
      <t>4.85×10</t>
    </r>
    <r>
      <rPr>
        <vertAlign val="superscript"/>
        <sz val="10"/>
        <rFont val="游ゴシック"/>
        <family val="3"/>
        <charset val="128"/>
      </rPr>
      <t>-6</t>
    </r>
    <r>
      <rPr>
        <sz val="10"/>
        <rFont val="游ゴシック"/>
        <family val="3"/>
        <charset val="128"/>
      </rPr>
      <t>mmHg(19℃)</t>
    </r>
    <phoneticPr fontId="18"/>
  </si>
  <si>
    <r>
      <t xml:space="preserve"> 4.16 x 10</t>
    </r>
    <r>
      <rPr>
        <vertAlign val="superscript"/>
        <sz val="10"/>
        <rFont val="游ゴシック"/>
        <family val="3"/>
        <charset val="128"/>
      </rPr>
      <t>-5</t>
    </r>
    <r>
      <rPr>
        <sz val="10"/>
        <rFont val="游ゴシック"/>
        <family val="3"/>
        <charset val="128"/>
      </rPr>
      <t xml:space="preserve">  Pa（23.5℃）、＜ 0.005Pa(25℃)、0.000181Pa(25℃)</t>
    </r>
    <phoneticPr fontId="18"/>
  </si>
  <si>
    <r>
      <t>1.42×10</t>
    </r>
    <r>
      <rPr>
        <vertAlign val="superscript"/>
        <sz val="10"/>
        <rFont val="游ゴシック"/>
        <family val="3"/>
        <charset val="128"/>
      </rPr>
      <t>-4</t>
    </r>
    <r>
      <rPr>
        <sz val="10"/>
        <rFont val="游ゴシック"/>
        <family val="3"/>
        <charset val="128"/>
      </rPr>
      <t>(25℃)</t>
    </r>
    <phoneticPr fontId="18"/>
  </si>
  <si>
    <r>
      <t>7.4×10</t>
    </r>
    <r>
      <rPr>
        <vertAlign val="superscript"/>
        <sz val="10"/>
        <rFont val="游ゴシック"/>
        <family val="3"/>
        <charset val="128"/>
      </rPr>
      <t>-5</t>
    </r>
    <r>
      <rPr>
        <sz val="10"/>
        <rFont val="游ゴシック"/>
        <family val="3"/>
        <charset val="128"/>
      </rPr>
      <t xml:space="preserve"> mmHg(20℃)</t>
    </r>
    <phoneticPr fontId="18"/>
  </si>
  <si>
    <r>
      <t>&lt;10</t>
    </r>
    <r>
      <rPr>
        <vertAlign val="superscript"/>
        <sz val="10"/>
        <rFont val="游ゴシック"/>
        <family val="3"/>
        <charset val="128"/>
      </rPr>
      <t>-5</t>
    </r>
    <r>
      <rPr>
        <sz val="10"/>
        <rFont val="游ゴシック"/>
        <family val="3"/>
        <charset val="128"/>
      </rPr>
      <t xml:space="preserve"> Pa(20℃）</t>
    </r>
    <phoneticPr fontId="18"/>
  </si>
  <si>
    <r>
      <t>3.27×10</t>
    </r>
    <r>
      <rPr>
        <vertAlign val="superscript"/>
        <sz val="10"/>
        <rFont val="游ゴシック"/>
        <family val="3"/>
        <charset val="128"/>
      </rPr>
      <t>-3</t>
    </r>
    <r>
      <rPr>
        <sz val="10"/>
        <rFont val="游ゴシック"/>
        <family val="3"/>
        <charset val="128"/>
      </rPr>
      <t>mmHg(25℃、実測値）</t>
    </r>
    <phoneticPr fontId="18"/>
  </si>
  <si>
    <r>
      <t>1.39×10</t>
    </r>
    <r>
      <rPr>
        <vertAlign val="superscript"/>
        <sz val="10"/>
        <rFont val="游ゴシック"/>
        <family val="3"/>
        <charset val="128"/>
      </rPr>
      <t>4</t>
    </r>
    <r>
      <rPr>
        <sz val="10"/>
        <rFont val="游ゴシック"/>
        <family val="3"/>
        <charset val="128"/>
      </rPr>
      <t>mg/L(25℃、実測値）</t>
    </r>
    <phoneticPr fontId="18"/>
  </si>
  <si>
    <r>
      <t>7.5×10</t>
    </r>
    <r>
      <rPr>
        <vertAlign val="superscript"/>
        <sz val="10"/>
        <rFont val="游ゴシック"/>
        <family val="3"/>
        <charset val="128"/>
      </rPr>
      <t>-5</t>
    </r>
    <r>
      <rPr>
        <sz val="10"/>
        <rFont val="游ゴシック"/>
        <family val="3"/>
        <charset val="128"/>
      </rPr>
      <t>mmHg(24℃）、0.000053mmHg(20℃)</t>
    </r>
    <phoneticPr fontId="18"/>
  </si>
  <si>
    <r>
      <t>5.6X10</t>
    </r>
    <r>
      <rPr>
        <vertAlign val="superscript"/>
        <sz val="10"/>
        <rFont val="游ゴシック"/>
        <family val="3"/>
        <charset val="128"/>
      </rPr>
      <t>-5</t>
    </r>
    <r>
      <rPr>
        <sz val="10"/>
        <rFont val="游ゴシック"/>
        <family val="3"/>
        <charset val="128"/>
      </rPr>
      <t>Pa(20℃)</t>
    </r>
    <phoneticPr fontId="18"/>
  </si>
  <si>
    <r>
      <t>7.2×10</t>
    </r>
    <r>
      <rPr>
        <vertAlign val="superscript"/>
        <sz val="10"/>
        <rFont val="游ゴシック"/>
        <family val="3"/>
        <charset val="128"/>
      </rPr>
      <t>-4</t>
    </r>
    <r>
      <rPr>
        <sz val="10"/>
        <rFont val="游ゴシック"/>
        <family val="3"/>
        <charset val="128"/>
      </rPr>
      <t xml:space="preserve"> Pa (25℃）</t>
    </r>
    <phoneticPr fontId="18"/>
  </si>
  <si>
    <r>
      <t>2.15×10</t>
    </r>
    <r>
      <rPr>
        <vertAlign val="superscript"/>
        <sz val="10"/>
        <rFont val="游ゴシック"/>
        <family val="3"/>
        <charset val="128"/>
      </rPr>
      <t>-8</t>
    </r>
    <r>
      <rPr>
        <sz val="10"/>
        <rFont val="游ゴシック"/>
        <family val="3"/>
        <charset val="128"/>
      </rPr>
      <t>mmHg(25℃、外挿値)</t>
    </r>
    <phoneticPr fontId="18"/>
  </si>
  <si>
    <r>
      <t>1.00×10</t>
    </r>
    <r>
      <rPr>
        <vertAlign val="superscript"/>
        <sz val="10"/>
        <rFont val="游ゴシック"/>
        <family val="3"/>
        <charset val="128"/>
      </rPr>
      <t>3</t>
    </r>
    <r>
      <rPr>
        <sz val="10"/>
        <rFont val="游ゴシック"/>
        <family val="3"/>
        <charset val="128"/>
      </rPr>
      <t xml:space="preserve"> mg/L(25℃)、1.02×10</t>
    </r>
    <r>
      <rPr>
        <vertAlign val="superscript"/>
        <sz val="10"/>
        <rFont val="游ゴシック"/>
        <family val="3"/>
        <charset val="128"/>
      </rPr>
      <t>3</t>
    </r>
    <r>
      <rPr>
        <sz val="10"/>
        <rFont val="游ゴシック"/>
        <family val="3"/>
        <charset val="128"/>
      </rPr>
      <t xml:space="preserve"> mg/L(20℃)</t>
    </r>
    <phoneticPr fontId="18"/>
  </si>
  <si>
    <r>
      <t>1.60×10</t>
    </r>
    <r>
      <rPr>
        <vertAlign val="superscript"/>
        <sz val="10"/>
        <rFont val="游ゴシック"/>
        <family val="3"/>
        <charset val="128"/>
      </rPr>
      <t>-5</t>
    </r>
    <r>
      <rPr>
        <sz val="10"/>
        <rFont val="游ゴシック"/>
        <family val="3"/>
        <charset val="128"/>
      </rPr>
      <t>mmHg(25℃)</t>
    </r>
    <phoneticPr fontId="18"/>
  </si>
  <si>
    <r>
      <t>5.0 X 10</t>
    </r>
    <r>
      <rPr>
        <vertAlign val="superscript"/>
        <sz val="10"/>
        <rFont val="游ゴシック"/>
        <family val="3"/>
        <charset val="128"/>
      </rPr>
      <t>-6</t>
    </r>
    <r>
      <rPr>
        <sz val="10"/>
        <rFont val="游ゴシック"/>
        <family val="3"/>
        <charset val="128"/>
      </rPr>
      <t xml:space="preserve"> mmHg(25℃)</t>
    </r>
    <phoneticPr fontId="18"/>
  </si>
  <si>
    <r>
      <t>4.64×10</t>
    </r>
    <r>
      <rPr>
        <vertAlign val="superscript"/>
        <sz val="10"/>
        <rFont val="游ゴシック"/>
        <family val="3"/>
        <charset val="128"/>
      </rPr>
      <t>-4</t>
    </r>
    <r>
      <rPr>
        <sz val="10"/>
        <rFont val="游ゴシック"/>
        <family val="3"/>
        <charset val="128"/>
      </rPr>
      <t xml:space="preserve"> mmHg (25℃)</t>
    </r>
    <phoneticPr fontId="18"/>
  </si>
  <si>
    <r>
      <t>8.25×10</t>
    </r>
    <r>
      <rPr>
        <vertAlign val="superscript"/>
        <sz val="10"/>
        <rFont val="游ゴシック"/>
        <family val="3"/>
        <charset val="128"/>
      </rPr>
      <t>-8</t>
    </r>
    <r>
      <rPr>
        <sz val="10"/>
        <rFont val="游ゴシック"/>
        <family val="3"/>
        <charset val="128"/>
      </rPr>
      <t>mmHg(25℃)、&lt;7.5×10</t>
    </r>
    <r>
      <rPr>
        <vertAlign val="superscript"/>
        <sz val="10"/>
        <rFont val="游ゴシック"/>
        <family val="3"/>
        <charset val="128"/>
      </rPr>
      <t>-3</t>
    </r>
    <r>
      <rPr>
        <sz val="10"/>
        <rFont val="游ゴシック"/>
        <family val="3"/>
        <charset val="128"/>
      </rPr>
      <t>mmHg(20℃)</t>
    </r>
    <phoneticPr fontId="18"/>
  </si>
  <si>
    <r>
      <t>2.5×10</t>
    </r>
    <r>
      <rPr>
        <vertAlign val="superscript"/>
        <sz val="10"/>
        <rFont val="游ゴシック"/>
        <family val="3"/>
        <charset val="128"/>
      </rPr>
      <t>6</t>
    </r>
    <phoneticPr fontId="18"/>
  </si>
  <si>
    <r>
      <t>6.00×10</t>
    </r>
    <r>
      <rPr>
        <vertAlign val="superscript"/>
        <sz val="10"/>
        <rFont val="游ゴシック"/>
        <family val="3"/>
        <charset val="128"/>
      </rPr>
      <t>-7</t>
    </r>
    <r>
      <rPr>
        <sz val="10"/>
        <rFont val="游ゴシック"/>
        <family val="3"/>
        <charset val="128"/>
      </rPr>
      <t>mmHg(25℃、外挿値)</t>
    </r>
    <phoneticPr fontId="18"/>
  </si>
  <si>
    <r>
      <t>6.28×10</t>
    </r>
    <r>
      <rPr>
        <vertAlign val="superscript"/>
        <sz val="10"/>
        <rFont val="游ゴシック"/>
        <family val="3"/>
        <charset val="128"/>
      </rPr>
      <t>-6</t>
    </r>
    <r>
      <rPr>
        <sz val="10"/>
        <rFont val="游ゴシック"/>
        <family val="3"/>
        <charset val="128"/>
      </rPr>
      <t>mmHg(25℃、外挿値)</t>
    </r>
    <phoneticPr fontId="18"/>
  </si>
  <si>
    <r>
      <t>1.13×10</t>
    </r>
    <r>
      <rPr>
        <vertAlign val="superscript"/>
        <sz val="10"/>
        <rFont val="游ゴシック"/>
        <family val="3"/>
        <charset val="128"/>
      </rPr>
      <t>-3</t>
    </r>
    <r>
      <rPr>
        <sz val="10"/>
        <rFont val="游ゴシック"/>
        <family val="3"/>
        <charset val="128"/>
      </rPr>
      <t>mmHg(25℃）</t>
    </r>
    <phoneticPr fontId="18"/>
  </si>
  <si>
    <t>o-クロロトルエン</t>
    <phoneticPr fontId="3"/>
  </si>
  <si>
    <t>地震によるタンク倒壊</t>
    <rPh sb="0" eb="2">
      <t>ジシン</t>
    </rPh>
    <rPh sb="8" eb="10">
      <t>トウカイ</t>
    </rPh>
    <phoneticPr fontId="3"/>
  </si>
  <si>
    <t>河川⇒海洋</t>
    <rPh sb="0" eb="2">
      <t>カセン</t>
    </rPh>
    <rPh sb="3" eb="5">
      <t>カイヨウ</t>
    </rPh>
    <phoneticPr fontId="3"/>
  </si>
  <si>
    <t>最大通行可能車両サイズ</t>
    <rPh sb="0" eb="2">
      <t>サイダイ</t>
    </rPh>
    <rPh sb="2" eb="4">
      <t>ツウコウ</t>
    </rPh>
    <rPh sb="4" eb="6">
      <t>カノウ</t>
    </rPh>
    <rPh sb="6" eb="8">
      <t>シャリョウ</t>
    </rPh>
    <phoneticPr fontId="3"/>
  </si>
  <si>
    <t>制限あり</t>
  </si>
  <si>
    <t>政令番号</t>
    <rPh sb="0" eb="2">
      <t>セイレイ</t>
    </rPh>
    <rPh sb="2" eb="4">
      <t>バンゴウ</t>
    </rPh>
    <phoneticPr fontId="3"/>
  </si>
  <si>
    <t>各分類の代表物質</t>
    <rPh sb="0" eb="1">
      <t>カク</t>
    </rPh>
    <rPh sb="1" eb="3">
      <t>ブンルイ</t>
    </rPh>
    <rPh sb="4" eb="6">
      <t>ダイヒョウ</t>
    </rPh>
    <rPh sb="6" eb="8">
      <t>ブッシツ</t>
    </rPh>
    <phoneticPr fontId="3"/>
  </si>
  <si>
    <t>区分3</t>
    <phoneticPr fontId="3"/>
  </si>
  <si>
    <t>急性毒性</t>
    <rPh sb="0" eb="2">
      <t>キュウセイ</t>
    </rPh>
    <rPh sb="2" eb="4">
      <t>ドクセイ</t>
    </rPh>
    <phoneticPr fontId="3"/>
  </si>
  <si>
    <t>発がん性</t>
    <rPh sb="0" eb="1">
      <t>ハツ</t>
    </rPh>
    <rPh sb="3" eb="4">
      <t>セイ</t>
    </rPh>
    <phoneticPr fontId="3"/>
  </si>
  <si>
    <t>自動入力</t>
    <rPh sb="0" eb="2">
      <t>ジドウ</t>
    </rPh>
    <rPh sb="2" eb="4">
      <t>ニュウリョク</t>
    </rPh>
    <phoneticPr fontId="3"/>
  </si>
  <si>
    <t>分類No.</t>
    <rPh sb="0" eb="2">
      <t>ブンルイ</t>
    </rPh>
    <phoneticPr fontId="3"/>
  </si>
  <si>
    <t>無機物</t>
    <rPh sb="0" eb="3">
      <t>ムキブツ</t>
    </rPh>
    <phoneticPr fontId="3"/>
  </si>
  <si>
    <t xml:space="preserve">② </t>
    <phoneticPr fontId="3"/>
  </si>
  <si>
    <t xml:space="preserve">③ </t>
    <phoneticPr fontId="3"/>
  </si>
  <si>
    <t xml:space="preserve">④ </t>
    <phoneticPr fontId="3"/>
  </si>
  <si>
    <t xml:space="preserve">⑤ </t>
    <phoneticPr fontId="3"/>
  </si>
  <si>
    <t>低揮発性の親水性物質</t>
    <phoneticPr fontId="3"/>
  </si>
  <si>
    <t>低揮発性の親油性物質</t>
    <phoneticPr fontId="3"/>
  </si>
  <si>
    <t>揮発性の親水性物質</t>
    <phoneticPr fontId="3"/>
  </si>
  <si>
    <t>揮発性の親油性物質</t>
    <phoneticPr fontId="3"/>
  </si>
  <si>
    <t>処理期間</t>
    <rPh sb="0" eb="2">
      <t>ショリ</t>
    </rPh>
    <rPh sb="2" eb="4">
      <t>キカン</t>
    </rPh>
    <phoneticPr fontId="3"/>
  </si>
  <si>
    <t>上記国土地理院地図情報より引用可能</t>
    <rPh sb="0" eb="2">
      <t>ジョウキ</t>
    </rPh>
    <rPh sb="2" eb="4">
      <t>コクド</t>
    </rPh>
    <rPh sb="4" eb="7">
      <t>チリイン</t>
    </rPh>
    <rPh sb="7" eb="9">
      <t>チズ</t>
    </rPh>
    <rPh sb="9" eb="11">
      <t>ジョウホウ</t>
    </rPh>
    <rPh sb="13" eb="15">
      <t>インヨウ</t>
    </rPh>
    <rPh sb="15" eb="17">
      <t>カノウ</t>
    </rPh>
    <phoneticPr fontId="3"/>
  </si>
  <si>
    <t>【漏洩物質】</t>
    <rPh sb="1" eb="3">
      <t>ロウエイ</t>
    </rPh>
    <rPh sb="3" eb="5">
      <t>ブッシツ</t>
    </rPh>
    <phoneticPr fontId="3"/>
  </si>
  <si>
    <t>会社名</t>
    <rPh sb="0" eb="3">
      <t>カイシャメイ</t>
    </rPh>
    <phoneticPr fontId="3"/>
  </si>
  <si>
    <t>工場名</t>
    <rPh sb="0" eb="3">
      <t>コウジョウメイ</t>
    </rPh>
    <phoneticPr fontId="3"/>
  </si>
  <si>
    <t>主たる業</t>
    <rPh sb="0" eb="1">
      <t>シュ</t>
    </rPh>
    <rPh sb="3" eb="4">
      <t>ギョウ</t>
    </rPh>
    <phoneticPr fontId="3"/>
  </si>
  <si>
    <t>化学工業</t>
    <rPh sb="0" eb="2">
      <t>カガク</t>
    </rPh>
    <rPh sb="2" eb="4">
      <t>コウギョウ</t>
    </rPh>
    <phoneticPr fontId="3"/>
  </si>
  <si>
    <t>会社名を記載して下さい</t>
    <rPh sb="0" eb="3">
      <t>カイシャメイ</t>
    </rPh>
    <rPh sb="4" eb="6">
      <t>キサイ</t>
    </rPh>
    <rPh sb="8" eb="9">
      <t>クダ</t>
    </rPh>
    <phoneticPr fontId="3"/>
  </si>
  <si>
    <t>工場名を記載して下さい</t>
    <rPh sb="0" eb="3">
      <t>コウジョウメイ</t>
    </rPh>
    <rPh sb="4" eb="6">
      <t>キサイ</t>
    </rPh>
    <rPh sb="8" eb="9">
      <t>クダ</t>
    </rPh>
    <phoneticPr fontId="3"/>
  </si>
  <si>
    <t>主たる業を記載して下さい</t>
    <rPh sb="0" eb="1">
      <t>シュ</t>
    </rPh>
    <rPh sb="3" eb="4">
      <t>ギョウ</t>
    </rPh>
    <rPh sb="5" eb="7">
      <t>キサイ</t>
    </rPh>
    <rPh sb="9" eb="10">
      <t>クダ</t>
    </rPh>
    <phoneticPr fontId="3"/>
  </si>
  <si>
    <t>漏洩日を</t>
    <rPh sb="0" eb="2">
      <t>ロウエイ</t>
    </rPh>
    <rPh sb="2" eb="3">
      <t>ビ</t>
    </rPh>
    <phoneticPr fontId="3"/>
  </si>
  <si>
    <t>漏洩日を記載して下さい（YYYY/M/D)</t>
    <rPh sb="0" eb="2">
      <t>ロウエイ</t>
    </rPh>
    <rPh sb="2" eb="3">
      <t>ビ</t>
    </rPh>
    <rPh sb="4" eb="6">
      <t>キサイ</t>
    </rPh>
    <rPh sb="8" eb="9">
      <t>クダ</t>
    </rPh>
    <phoneticPr fontId="3"/>
  </si>
  <si>
    <t>ヒアリング日</t>
    <rPh sb="5" eb="6">
      <t>ニチ</t>
    </rPh>
    <phoneticPr fontId="3"/>
  </si>
  <si>
    <t>「既存の化学物質除去対策技術の非常時適用性の評価とその体系化によるデータベース構築」</t>
    <phoneticPr fontId="3"/>
  </si>
  <si>
    <t>製造部第2課</t>
    <rPh sb="0" eb="2">
      <t>セイゾウ</t>
    </rPh>
    <rPh sb="2" eb="3">
      <t>ブ</t>
    </rPh>
    <rPh sb="3" eb="4">
      <t>ダイ</t>
    </rPh>
    <rPh sb="5" eb="6">
      <t>カ</t>
    </rPh>
    <phoneticPr fontId="3"/>
  </si>
  <si>
    <t>係長</t>
    <rPh sb="0" eb="2">
      <t>カカリチョウ</t>
    </rPh>
    <phoneticPr fontId="3"/>
  </si>
  <si>
    <t>090-1970-XXXX</t>
    <phoneticPr fontId="3"/>
  </si>
  <si>
    <t>内容</t>
    <rPh sb="0" eb="2">
      <t>ナイヨウ</t>
    </rPh>
    <phoneticPr fontId="3"/>
  </si>
  <si>
    <t>補足説明</t>
    <rPh sb="0" eb="2">
      <t>ホソク</t>
    </rPh>
    <rPh sb="2" eb="4">
      <t>セツメイ</t>
    </rPh>
    <phoneticPr fontId="3"/>
  </si>
  <si>
    <t>車両サイズ</t>
    <rPh sb="0" eb="2">
      <t>シャリョウ</t>
    </rPh>
    <phoneticPr fontId="3"/>
  </si>
  <si>
    <t>通行台数</t>
    <rPh sb="0" eb="2">
      <t>ツウコウ</t>
    </rPh>
    <rPh sb="2" eb="4">
      <t>ダイスウ</t>
    </rPh>
    <phoneticPr fontId="3"/>
  </si>
  <si>
    <t>必要車両サイズ</t>
    <rPh sb="0" eb="2">
      <t>ヒツヨウ</t>
    </rPh>
    <rPh sb="2" eb="4">
      <t xml:space="preserve">シャリョウ </t>
    </rPh>
    <phoneticPr fontId="8"/>
  </si>
  <si>
    <t>通行可能車両サイズ</t>
    <rPh sb="0" eb="2">
      <t>ツウコウ</t>
    </rPh>
    <rPh sb="2" eb="4">
      <t>カノウ</t>
    </rPh>
    <rPh sb="4" eb="6">
      <t>シャリョウ</t>
    </rPh>
    <phoneticPr fontId="3"/>
  </si>
  <si>
    <t>通行可能台数</t>
    <rPh sb="0" eb="2">
      <t>ツウコウ</t>
    </rPh>
    <rPh sb="2" eb="4">
      <t>カノウ</t>
    </rPh>
    <rPh sb="4" eb="6">
      <t>ダイスウ</t>
    </rPh>
    <phoneticPr fontId="3"/>
  </si>
  <si>
    <t>必要台数</t>
    <rPh sb="0" eb="2">
      <t>ヒツヨウ</t>
    </rPh>
    <rPh sb="2" eb="4">
      <t xml:space="preserve">ダイスウ </t>
    </rPh>
    <phoneticPr fontId="8"/>
  </si>
  <si>
    <t>水道・工水復旧状況</t>
    <rPh sb="0" eb="2">
      <t xml:space="preserve">スイドウ </t>
    </rPh>
    <rPh sb="3" eb="5">
      <t>コウスイ</t>
    </rPh>
    <rPh sb="5" eb="7">
      <t xml:space="preserve">フッキュウ </t>
    </rPh>
    <rPh sb="7" eb="9">
      <t xml:space="preserve">ジョウキョウ </t>
    </rPh>
    <phoneticPr fontId="8"/>
  </si>
  <si>
    <t>燃料入手状況</t>
    <rPh sb="0" eb="2">
      <t>ネンリョウ</t>
    </rPh>
    <rPh sb="2" eb="4">
      <t>ニュウシュ</t>
    </rPh>
    <rPh sb="4" eb="6">
      <t>ジョウキョウ</t>
    </rPh>
    <phoneticPr fontId="8"/>
  </si>
  <si>
    <t>サプライチェーン</t>
    <phoneticPr fontId="8"/>
  </si>
  <si>
    <t>騒音/振動/臭気 中</t>
    <rPh sb="9" eb="10">
      <t>チュウ</t>
    </rPh>
    <phoneticPr fontId="3"/>
  </si>
  <si>
    <t>騒音/振動/臭気 なし</t>
    <phoneticPr fontId="3"/>
  </si>
  <si>
    <t>リスク中</t>
    <rPh sb="3" eb="4">
      <t>チュウ</t>
    </rPh>
    <phoneticPr fontId="3"/>
  </si>
  <si>
    <t>リスクなし</t>
    <phoneticPr fontId="3"/>
  </si>
  <si>
    <t>希少生物保護区あり</t>
    <phoneticPr fontId="3"/>
  </si>
  <si>
    <t>特になし</t>
    <rPh sb="0" eb="1">
      <t>トク</t>
    </rPh>
    <phoneticPr fontId="3"/>
  </si>
  <si>
    <t>費用はかけられない</t>
    <phoneticPr fontId="3"/>
  </si>
  <si>
    <t>費用範囲内での処理を実施</t>
  </si>
  <si>
    <t>費用範囲内での処理を実施</t>
    <phoneticPr fontId="3"/>
  </si>
  <si>
    <t>確保可能な初期費用</t>
    <rPh sb="0" eb="2">
      <t>カクホ</t>
    </rPh>
    <rPh sb="2" eb="4">
      <t>カノウ</t>
    </rPh>
    <rPh sb="5" eb="7">
      <t>ショキ</t>
    </rPh>
    <rPh sb="7" eb="9">
      <t>ヒヨウ</t>
    </rPh>
    <phoneticPr fontId="3"/>
  </si>
  <si>
    <t>確保可能な維持管理費用</t>
    <rPh sb="0" eb="2">
      <t>カクホ</t>
    </rPh>
    <rPh sb="2" eb="4">
      <t>カノウ</t>
    </rPh>
    <rPh sb="5" eb="7">
      <t>イジ</t>
    </rPh>
    <rPh sb="7" eb="9">
      <t>カンリ</t>
    </rPh>
    <rPh sb="9" eb="11">
      <t>ヒヨウ</t>
    </rPh>
    <phoneticPr fontId="3"/>
  </si>
  <si>
    <t>時間をかけての拡散・自然低減も可</t>
    <rPh sb="0" eb="2">
      <t>ジカン</t>
    </rPh>
    <rPh sb="15" eb="16">
      <t>カ</t>
    </rPh>
    <phoneticPr fontId="3"/>
  </si>
  <si>
    <t>被害総額中</t>
    <rPh sb="0" eb="2">
      <t>ヒガイ</t>
    </rPh>
    <rPh sb="2" eb="4">
      <t>ソウガク</t>
    </rPh>
    <rPh sb="4" eb="5">
      <t>チュウ</t>
    </rPh>
    <phoneticPr fontId="3"/>
  </si>
  <si>
    <t>被害総額小</t>
    <rPh sb="0" eb="2">
      <t>ヒガイ</t>
    </rPh>
    <rPh sb="2" eb="4">
      <t>ソウガク</t>
    </rPh>
    <rPh sb="4" eb="5">
      <t>ショウ</t>
    </rPh>
    <phoneticPr fontId="3"/>
  </si>
  <si>
    <t>半年程度</t>
    <phoneticPr fontId="3"/>
  </si>
  <si>
    <t>1年超</t>
    <phoneticPr fontId="3"/>
  </si>
  <si>
    <t>適している</t>
    <rPh sb="0" eb="1">
      <t xml:space="preserve">テキシテイル </t>
    </rPh>
    <phoneticPr fontId="8"/>
  </si>
  <si>
    <t>広い</t>
    <rPh sb="0" eb="1">
      <t>ヒロ</t>
    </rPh>
    <phoneticPr fontId="8"/>
  </si>
  <si>
    <t>中型トラック</t>
  </si>
  <si>
    <t>通信が必須</t>
    <rPh sb="0" eb="2">
      <t xml:space="preserve">ツウシｎ </t>
    </rPh>
    <rPh sb="3" eb="5">
      <t xml:space="preserve">ヒッス </t>
    </rPh>
    <phoneticPr fontId="8"/>
  </si>
  <si>
    <t xml:space="preserve">必要燃料
</t>
    <rPh sb="0" eb="1">
      <t xml:space="preserve">ヒツヨウ </t>
    </rPh>
    <rPh sb="2" eb="4">
      <t xml:space="preserve">ネンリョウ </t>
    </rPh>
    <phoneticPr fontId="8"/>
  </si>
  <si>
    <t>不可能ではない</t>
  </si>
  <si>
    <t>適宜搬送必要</t>
  </si>
  <si>
    <t>水利用量小</t>
  </si>
  <si>
    <t>必要燃料中</t>
    <rPh sb="0" eb="2">
      <t>ヒツヨウ</t>
    </rPh>
    <rPh sb="2" eb="4">
      <t>ネンリョウ</t>
    </rPh>
    <rPh sb="4" eb="5">
      <t>チュウ</t>
    </rPh>
    <phoneticPr fontId="3"/>
  </si>
  <si>
    <t>不可能</t>
  </si>
  <si>
    <t>小規模</t>
  </si>
  <si>
    <t>ほぼ搬送の必要なし</t>
  </si>
  <si>
    <t>水利用特になし</t>
  </si>
  <si>
    <t>発電機でも対応可</t>
  </si>
  <si>
    <t>通信不要</t>
    <rPh sb="0" eb="2">
      <t>ツウシン</t>
    </rPh>
    <rPh sb="2" eb="4">
      <t>フヨウ</t>
    </rPh>
    <phoneticPr fontId="3"/>
  </si>
  <si>
    <t>燃料不要</t>
  </si>
  <si>
    <t>余裕あり</t>
    <rPh sb="0" eb="2">
      <t>ヨユウ</t>
    </rPh>
    <phoneticPr fontId="8"/>
  </si>
  <si>
    <t>超大型車両</t>
    <rPh sb="0" eb="3">
      <t>チョウオオガタ</t>
    </rPh>
    <rPh sb="3" eb="5">
      <t>シャリョウ</t>
    </rPh>
    <phoneticPr fontId="8"/>
  </si>
  <si>
    <t>制限なし</t>
    <rPh sb="0" eb="2">
      <t>セイゲン</t>
    </rPh>
    <phoneticPr fontId="8"/>
  </si>
  <si>
    <t xml:space="preserve">通信可能 </t>
    <rPh sb="0" eb="2">
      <t>ツウシン</t>
    </rPh>
    <rPh sb="2" eb="4">
      <t>カノウ</t>
    </rPh>
    <phoneticPr fontId="8"/>
  </si>
  <si>
    <t>余裕あり（確保可能）</t>
    <rPh sb="0" eb="2">
      <t>ヨユウ</t>
    </rPh>
    <rPh sb="5" eb="7">
      <t>カクホ</t>
    </rPh>
    <rPh sb="7" eb="9">
      <t>カノウ</t>
    </rPh>
    <phoneticPr fontId="8"/>
  </si>
  <si>
    <t>特殊消耗品含め確保可能</t>
    <rPh sb="0" eb="1">
      <t>トク</t>
    </rPh>
    <rPh sb="1" eb="4">
      <t>ショウモウヒン</t>
    </rPh>
    <rPh sb="4" eb="5">
      <t>フク</t>
    </rPh>
    <rPh sb="6" eb="8">
      <t>カクホ</t>
    </rPh>
    <rPh sb="8" eb="10">
      <t>カノウ</t>
    </rPh>
    <phoneticPr fontId="8"/>
  </si>
  <si>
    <t>周囲に住宅あり</t>
    <rPh sb="0" eb="2">
      <t>シュウイ</t>
    </rPh>
    <rPh sb="3" eb="5">
      <t>ジュウタク</t>
    </rPh>
    <phoneticPr fontId="8"/>
  </si>
  <si>
    <t>過去より強固な地盤</t>
    <rPh sb="0" eb="2">
      <t>カコ</t>
    </rPh>
    <rPh sb="4" eb="6">
      <t>キョウコ</t>
    </rPh>
    <rPh sb="7" eb="9">
      <t>ジバン</t>
    </rPh>
    <phoneticPr fontId="8"/>
  </si>
  <si>
    <t>国立公園あり</t>
    <rPh sb="0" eb="2">
      <t>コクリツ</t>
    </rPh>
    <rPh sb="2" eb="4">
      <t>コウエン</t>
    </rPh>
    <phoneticPr fontId="8"/>
  </si>
  <si>
    <t>被害拡大懸念。緊急性大</t>
    <rPh sb="0" eb="2">
      <t xml:space="preserve">ヒガイ </t>
    </rPh>
    <rPh sb="2" eb="4">
      <t xml:space="preserve">カクダイ </t>
    </rPh>
    <rPh sb="9" eb="10">
      <t xml:space="preserve">セイ </t>
    </rPh>
    <rPh sb="10" eb="11">
      <t>ダイ</t>
    </rPh>
    <phoneticPr fontId="8"/>
  </si>
  <si>
    <t>被害総額大（農業等への影響大）</t>
    <rPh sb="0" eb="2">
      <t>ヒガイ</t>
    </rPh>
    <rPh sb="2" eb="4">
      <t>ソウガク</t>
    </rPh>
    <rPh sb="4" eb="5">
      <t>ダイ</t>
    </rPh>
    <rPh sb="6" eb="8">
      <t>ノウギョウ</t>
    </rPh>
    <rPh sb="8" eb="9">
      <t>トウ</t>
    </rPh>
    <rPh sb="11" eb="13">
      <t>エイキョウ</t>
    </rPh>
    <rPh sb="13" eb="14">
      <t>ダイ</t>
    </rPh>
    <phoneticPr fontId="8"/>
  </si>
  <si>
    <t>大型トラック</t>
  </si>
  <si>
    <t>通信不可</t>
    <rPh sb="0" eb="2">
      <t>ツウシン</t>
    </rPh>
    <rPh sb="2" eb="4">
      <t>フカ</t>
    </rPh>
    <phoneticPr fontId="3"/>
  </si>
  <si>
    <t>一般薬品確保可能</t>
  </si>
  <si>
    <t>周囲に住宅少ない</t>
    <rPh sb="5" eb="6">
      <t>スク</t>
    </rPh>
    <phoneticPr fontId="3"/>
  </si>
  <si>
    <t>埋立地</t>
    <rPh sb="0" eb="3">
      <t>ウメタテチ</t>
    </rPh>
    <phoneticPr fontId="3"/>
  </si>
  <si>
    <t>設置場所なし</t>
  </si>
  <si>
    <t>日常通行は困難</t>
  </si>
  <si>
    <t>確保困難（給水車）</t>
  </si>
  <si>
    <t>確保困難（発電機）</t>
    <rPh sb="5" eb="8">
      <t>ハツデンキ</t>
    </rPh>
    <phoneticPr fontId="3"/>
  </si>
  <si>
    <t>確保困難</t>
  </si>
  <si>
    <t>周囲に住宅なし</t>
  </si>
  <si>
    <t>不明</t>
    <rPh sb="0" eb="2">
      <t>フメイ</t>
    </rPh>
    <phoneticPr fontId="3"/>
  </si>
  <si>
    <t>1〜2ヶ月</t>
    <phoneticPr fontId="3"/>
  </si>
  <si>
    <t>超大型車両</t>
    <rPh sb="1" eb="3">
      <t>オオガタ</t>
    </rPh>
    <rPh sb="3" eb="5">
      <t xml:space="preserve">シャリョウ </t>
    </rPh>
    <phoneticPr fontId="8"/>
  </si>
  <si>
    <t>大型トラック</t>
    <rPh sb="0" eb="2">
      <t>オオガタ</t>
    </rPh>
    <phoneticPr fontId="3"/>
  </si>
  <si>
    <t>特殊消耗品が必要</t>
    <rPh sb="0" eb="2">
      <t>トクシュ</t>
    </rPh>
    <rPh sb="2" eb="5">
      <t xml:space="preserve">ショウモウヒｎ </t>
    </rPh>
    <rPh sb="6" eb="8">
      <t xml:space="preserve">ヒツヨウ </t>
    </rPh>
    <phoneticPr fontId="8"/>
  </si>
  <si>
    <t>一般消耗品が必要</t>
    <rPh sb="0" eb="2">
      <t>イッパン</t>
    </rPh>
    <rPh sb="2" eb="5">
      <t>ショウモウヒン</t>
    </rPh>
    <rPh sb="6" eb="8">
      <t>ヒツヨウ</t>
    </rPh>
    <phoneticPr fontId="3"/>
  </si>
  <si>
    <t>消耗品ほとんど必要なし</t>
    <rPh sb="0" eb="3">
      <t>ショウモウヒン</t>
    </rPh>
    <rPh sb="7" eb="9">
      <t>ヒツヨウ</t>
    </rPh>
    <phoneticPr fontId="3"/>
  </si>
  <si>
    <t>希少資格者必要</t>
    <rPh sb="0" eb="2">
      <t>キショウ</t>
    </rPh>
    <rPh sb="2" eb="5">
      <t>シカクシャ</t>
    </rPh>
    <rPh sb="5" eb="7">
      <t>ヒツヨウ</t>
    </rPh>
    <phoneticPr fontId="3"/>
  </si>
  <si>
    <t>一般資格者必要</t>
    <rPh sb="0" eb="2">
      <t>イッパン</t>
    </rPh>
    <rPh sb="2" eb="5">
      <t>シカクシャ</t>
    </rPh>
    <rPh sb="5" eb="7">
      <t>ヒツヨウ</t>
    </rPh>
    <phoneticPr fontId="3"/>
  </si>
  <si>
    <t>多量の日常搬送必要</t>
    <rPh sb="0" eb="1">
      <t>タ</t>
    </rPh>
    <rPh sb="1" eb="2">
      <t>リョウ</t>
    </rPh>
    <rPh sb="3" eb="5">
      <t>ニチジョウ</t>
    </rPh>
    <rPh sb="5" eb="7">
      <t>ハンソウ</t>
    </rPh>
    <rPh sb="7" eb="9">
      <t>ヒツヨウ</t>
    </rPh>
    <phoneticPr fontId="8"/>
  </si>
  <si>
    <t>水利用量大</t>
    <rPh sb="0" eb="3">
      <t xml:space="preserve">ミズリヨウリョウ </t>
    </rPh>
    <rPh sb="3" eb="4">
      <t xml:space="preserve">リョウ </t>
    </rPh>
    <rPh sb="4" eb="5">
      <t>ダイ</t>
    </rPh>
    <phoneticPr fontId="8"/>
  </si>
  <si>
    <t>系統電量使用量大</t>
    <rPh sb="0" eb="2">
      <t>ケイトウ</t>
    </rPh>
    <rPh sb="2" eb="4">
      <t>デンリョウ</t>
    </rPh>
    <rPh sb="4" eb="7">
      <t>シヨウリョウ</t>
    </rPh>
    <rPh sb="7" eb="8">
      <t>ダイ</t>
    </rPh>
    <phoneticPr fontId="8"/>
  </si>
  <si>
    <t>系統電力使用量中</t>
    <rPh sb="4" eb="7">
      <t>シヨウリョウ</t>
    </rPh>
    <rPh sb="7" eb="8">
      <t>チュウ</t>
    </rPh>
    <phoneticPr fontId="3"/>
  </si>
  <si>
    <t>資格者必要なし</t>
    <rPh sb="0" eb="3">
      <t>シカクシャ</t>
    </rPh>
    <rPh sb="3" eb="5">
      <t>ヒツヨウ</t>
    </rPh>
    <phoneticPr fontId="3"/>
  </si>
  <si>
    <t>希少資格も含め確保可能</t>
    <rPh sb="0" eb="2">
      <t>キショウ</t>
    </rPh>
    <rPh sb="2" eb="4">
      <t>シカク</t>
    </rPh>
    <rPh sb="5" eb="6">
      <t>フク</t>
    </rPh>
    <rPh sb="7" eb="9">
      <t>カクホ</t>
    </rPh>
    <rPh sb="9" eb="11">
      <t>カノウ</t>
    </rPh>
    <phoneticPr fontId="8"/>
  </si>
  <si>
    <t>一般資格確保可能</t>
    <rPh sb="0" eb="2">
      <t>イッパン</t>
    </rPh>
    <rPh sb="2" eb="4">
      <t>シカク</t>
    </rPh>
    <rPh sb="4" eb="6">
      <t>カクホ</t>
    </rPh>
    <rPh sb="6" eb="8">
      <t>カノウ</t>
    </rPh>
    <phoneticPr fontId="3"/>
  </si>
  <si>
    <t>資格保有者確保困難</t>
    <rPh sb="0" eb="2">
      <t>シカク</t>
    </rPh>
    <rPh sb="2" eb="5">
      <t>ホユウシャ</t>
    </rPh>
    <rPh sb="5" eb="7">
      <t>カクホ</t>
    </rPh>
    <rPh sb="7" eb="9">
      <t>コンナン</t>
    </rPh>
    <phoneticPr fontId="3"/>
  </si>
  <si>
    <t>多人数必要</t>
    <rPh sb="0" eb="3">
      <t>タニンズウ</t>
    </rPh>
    <rPh sb="3" eb="5">
      <t>ヒツヨウ</t>
    </rPh>
    <phoneticPr fontId="3"/>
  </si>
  <si>
    <t>ある程度の人数必要</t>
    <rPh sb="2" eb="4">
      <t>テイド</t>
    </rPh>
    <rPh sb="5" eb="7">
      <t>ニンズウ</t>
    </rPh>
    <rPh sb="7" eb="9">
      <t>ヒツヨウ</t>
    </rPh>
    <phoneticPr fontId="3"/>
  </si>
  <si>
    <t>人員確保</t>
    <rPh sb="0" eb="2">
      <t>ジンイン</t>
    </rPh>
    <rPh sb="2" eb="4">
      <t>カクホ</t>
    </rPh>
    <phoneticPr fontId="8"/>
  </si>
  <si>
    <t>少人数で対応可能</t>
    <rPh sb="0" eb="3">
      <t>ショウニンズウ</t>
    </rPh>
    <rPh sb="4" eb="6">
      <t>タイオウ</t>
    </rPh>
    <rPh sb="6" eb="8">
      <t>カノウ</t>
    </rPh>
    <phoneticPr fontId="3"/>
  </si>
  <si>
    <t>装置設置・運転作業員</t>
    <rPh sb="0" eb="1">
      <t xml:space="preserve">ソウチ </t>
    </rPh>
    <rPh sb="2" eb="3">
      <t xml:space="preserve">セッチ </t>
    </rPh>
    <rPh sb="5" eb="7">
      <t>ウンテン</t>
    </rPh>
    <rPh sb="7" eb="10">
      <t>サギョウイン</t>
    </rPh>
    <phoneticPr fontId="8"/>
  </si>
  <si>
    <t>近隣で確保可能</t>
    <rPh sb="0" eb="2">
      <t>キンリン</t>
    </rPh>
    <rPh sb="3" eb="5">
      <t>カクホ</t>
    </rPh>
    <rPh sb="5" eb="7">
      <t>カノウ</t>
    </rPh>
    <phoneticPr fontId="3"/>
  </si>
  <si>
    <t>少し離れれば確保可能</t>
    <rPh sb="0" eb="1">
      <t>スコ</t>
    </rPh>
    <rPh sb="2" eb="3">
      <t>ハナ</t>
    </rPh>
    <rPh sb="6" eb="8">
      <t>カクホ</t>
    </rPh>
    <rPh sb="8" eb="10">
      <t>カノウ</t>
    </rPh>
    <phoneticPr fontId="3"/>
  </si>
  <si>
    <t>確保困難</t>
    <rPh sb="0" eb="2">
      <t>カクホ</t>
    </rPh>
    <rPh sb="2" eb="4">
      <t>コンナン</t>
    </rPh>
    <phoneticPr fontId="3"/>
  </si>
  <si>
    <t>宿泊場所確保</t>
    <rPh sb="0" eb="2">
      <t>シュクハク</t>
    </rPh>
    <rPh sb="2" eb="4">
      <t>バショ</t>
    </rPh>
    <rPh sb="4" eb="6">
      <t>カクホ</t>
    </rPh>
    <phoneticPr fontId="3"/>
  </si>
  <si>
    <t>宿泊場所必要性</t>
    <rPh sb="0" eb="2">
      <t>シュクハク</t>
    </rPh>
    <rPh sb="2" eb="4">
      <t>バショ</t>
    </rPh>
    <rPh sb="4" eb="7">
      <t>ヒツヨウセイ</t>
    </rPh>
    <phoneticPr fontId="8"/>
  </si>
  <si>
    <t>騒音/振動/臭気 大</t>
    <rPh sb="0" eb="2">
      <t>ソウオン</t>
    </rPh>
    <rPh sb="3" eb="5">
      <t>シンドウ</t>
    </rPh>
    <rPh sb="6" eb="8">
      <t>シュウキ</t>
    </rPh>
    <rPh sb="9" eb="10">
      <t>ダイ</t>
    </rPh>
    <phoneticPr fontId="8"/>
  </si>
  <si>
    <t>影響大</t>
    <rPh sb="0" eb="2">
      <t>エイキョウ</t>
    </rPh>
    <rPh sb="2" eb="3">
      <t>ダイ</t>
    </rPh>
    <phoneticPr fontId="3"/>
  </si>
  <si>
    <t>影響中</t>
    <rPh sb="0" eb="2">
      <t>エイキョウ</t>
    </rPh>
    <rPh sb="2" eb="3">
      <t>チュウ</t>
    </rPh>
    <phoneticPr fontId="3"/>
  </si>
  <si>
    <t>影響小</t>
    <rPh sb="0" eb="2">
      <t>エイキョウ</t>
    </rPh>
    <rPh sb="2" eb="3">
      <t>ショウ</t>
    </rPh>
    <phoneticPr fontId="3"/>
  </si>
  <si>
    <t>高</t>
    <rPh sb="0" eb="1">
      <t>タカ</t>
    </rPh>
    <phoneticPr fontId="3"/>
  </si>
  <si>
    <t>中</t>
    <rPh sb="0" eb="1">
      <t>チュウ</t>
    </rPh>
    <phoneticPr fontId="3"/>
  </si>
  <si>
    <t>低</t>
    <rPh sb="0" eb="1">
      <t>ヒク</t>
    </rPh>
    <phoneticPr fontId="3"/>
  </si>
  <si>
    <t>費用をかけてでも処理優先</t>
    <rPh sb="0" eb="2">
      <t>ヒヨウ</t>
    </rPh>
    <rPh sb="8" eb="10">
      <t>ショリ</t>
    </rPh>
    <rPh sb="10" eb="12">
      <t>ユウセン</t>
    </rPh>
    <phoneticPr fontId="8"/>
  </si>
  <si>
    <t>効果大</t>
    <rPh sb="0" eb="2">
      <t>コウカ</t>
    </rPh>
    <rPh sb="2" eb="3">
      <t>ダイ</t>
    </rPh>
    <phoneticPr fontId="3"/>
  </si>
  <si>
    <t>効果中</t>
    <rPh sb="0" eb="2">
      <t>コウカ</t>
    </rPh>
    <rPh sb="2" eb="3">
      <t>チュウ</t>
    </rPh>
    <phoneticPr fontId="3"/>
  </si>
  <si>
    <t>効果小</t>
    <rPh sb="0" eb="2">
      <t>コウカ</t>
    </rPh>
    <rPh sb="2" eb="3">
      <t>ショウ</t>
    </rPh>
    <phoneticPr fontId="3"/>
  </si>
  <si>
    <t>費用対効果</t>
    <rPh sb="0" eb="2">
      <t>ヒヨウ</t>
    </rPh>
    <rPh sb="2" eb="3">
      <t>タイ</t>
    </rPh>
    <rPh sb="3" eb="5">
      <t>コウカ</t>
    </rPh>
    <phoneticPr fontId="3"/>
  </si>
  <si>
    <t>リスク 大</t>
    <phoneticPr fontId="8"/>
  </si>
  <si>
    <t>利用可能土地面積</t>
    <rPh sb="0" eb="2">
      <t>リヨウ</t>
    </rPh>
    <rPh sb="2" eb="4">
      <t>カノウ</t>
    </rPh>
    <rPh sb="4" eb="6">
      <t>トチ</t>
    </rPh>
    <rPh sb="6" eb="8">
      <t>メンセキ</t>
    </rPh>
    <phoneticPr fontId="8"/>
  </si>
  <si>
    <t>中規模</t>
    <rPh sb="0" eb="3">
      <t>チュウキボ</t>
    </rPh>
    <phoneticPr fontId="3"/>
  </si>
  <si>
    <t>資格者確保</t>
    <rPh sb="0" eb="3">
      <t>シカクシャ</t>
    </rPh>
    <rPh sb="3" eb="5">
      <t>カクホ</t>
    </rPh>
    <phoneticPr fontId="3"/>
  </si>
  <si>
    <t>　の色がついたセルは直接入力セルになります</t>
    <rPh sb="2" eb="3">
      <t>イロ</t>
    </rPh>
    <rPh sb="10" eb="12">
      <t>チョクセツ</t>
    </rPh>
    <rPh sb="12" eb="14">
      <t>ニュウリョク</t>
    </rPh>
    <phoneticPr fontId="3"/>
  </si>
  <si>
    <t>　の色がついたセルはプルダウンセルになります</t>
    <rPh sb="2" eb="3">
      <t>イロ</t>
    </rPh>
    <phoneticPr fontId="3"/>
  </si>
  <si>
    <t>有資格者の確保</t>
    <rPh sb="0" eb="4">
      <t>ユウシカクシャ</t>
    </rPh>
    <rPh sb="5" eb="7">
      <t>カクホ</t>
    </rPh>
    <phoneticPr fontId="3"/>
  </si>
  <si>
    <t>人員確保</t>
    <rPh sb="0" eb="2">
      <t>ジンイン</t>
    </rPh>
    <rPh sb="2" eb="4">
      <t>カクホ</t>
    </rPh>
    <phoneticPr fontId="3"/>
  </si>
  <si>
    <t>確保可能</t>
    <rPh sb="0" eb="2">
      <t>カクホ</t>
    </rPh>
    <rPh sb="2" eb="4">
      <t>カノウ</t>
    </rPh>
    <phoneticPr fontId="8"/>
  </si>
  <si>
    <t>招集必要</t>
    <rPh sb="0" eb="2">
      <t>ショウシュウ</t>
    </rPh>
    <rPh sb="2" eb="4">
      <t>ヒツヨウ</t>
    </rPh>
    <phoneticPr fontId="3"/>
  </si>
  <si>
    <t>確保は難しい</t>
    <rPh sb="0" eb="2">
      <t>カクホ</t>
    </rPh>
    <rPh sb="3" eb="4">
      <t>ムツカ</t>
    </rPh>
    <phoneticPr fontId="3"/>
  </si>
  <si>
    <t>地盤状況</t>
    <rPh sb="0" eb="2">
      <t>ジバン</t>
    </rPh>
    <rPh sb="2" eb="4">
      <t>ジョウキョウ</t>
    </rPh>
    <phoneticPr fontId="3"/>
  </si>
  <si>
    <t>周辺状況</t>
    <rPh sb="0" eb="2">
      <t>シュウヘン</t>
    </rPh>
    <rPh sb="2" eb="4">
      <t>ジョウキョウ</t>
    </rPh>
    <phoneticPr fontId="3"/>
  </si>
  <si>
    <t>周辺環境（生態系）</t>
    <rPh sb="0" eb="2">
      <t>シュウヘン</t>
    </rPh>
    <rPh sb="2" eb="4">
      <t>カンキョウ</t>
    </rPh>
    <rPh sb="5" eb="8">
      <t>セイタイケイ</t>
    </rPh>
    <phoneticPr fontId="3"/>
  </si>
  <si>
    <t>急な被害拡大想定せず</t>
    <rPh sb="0" eb="1">
      <t>キュウ</t>
    </rPh>
    <rPh sb="6" eb="8">
      <t>ソウテイ</t>
    </rPh>
    <phoneticPr fontId="3"/>
  </si>
  <si>
    <t>被害総額</t>
    <rPh sb="0" eb="2">
      <t>ヒガイ</t>
    </rPh>
    <rPh sb="2" eb="4">
      <t>ソウガク</t>
    </rPh>
    <phoneticPr fontId="3"/>
  </si>
  <si>
    <t>プルダウンリストより選択</t>
    <rPh sb="10" eb="12">
      <t>センタク</t>
    </rPh>
    <phoneticPr fontId="3"/>
  </si>
  <si>
    <t>車両台数</t>
    <rPh sb="0" eb="2">
      <t>シャリョウ</t>
    </rPh>
    <rPh sb="2" eb="4">
      <t>ダイスウ</t>
    </rPh>
    <phoneticPr fontId="3"/>
  </si>
  <si>
    <t>人数</t>
    <rPh sb="0" eb="2">
      <t>ニンズウ</t>
    </rPh>
    <phoneticPr fontId="3"/>
  </si>
  <si>
    <t>宿泊場所</t>
    <rPh sb="0" eb="2">
      <t>シュクハク</t>
    </rPh>
    <rPh sb="2" eb="4">
      <t>バショ</t>
    </rPh>
    <phoneticPr fontId="3"/>
  </si>
  <si>
    <t>立上げ・処理時間</t>
    <rPh sb="0" eb="2">
      <t>タチア</t>
    </rPh>
    <rPh sb="4" eb="6">
      <t>ショリ</t>
    </rPh>
    <rPh sb="6" eb="8">
      <t>ジカン</t>
    </rPh>
    <phoneticPr fontId="3"/>
  </si>
  <si>
    <t>亜鉛の水溶性化合物</t>
  </si>
  <si>
    <t>【抽出用計算セル2】</t>
    <rPh sb="1" eb="3">
      <t>チュウシュツ</t>
    </rPh>
    <rPh sb="3" eb="4">
      <t>ヨウ</t>
    </rPh>
    <rPh sb="4" eb="6">
      <t>ケイサン</t>
    </rPh>
    <phoneticPr fontId="3"/>
  </si>
  <si>
    <t>【抽出用計算セル1】</t>
    <rPh sb="1" eb="3">
      <t>チュウシュツ</t>
    </rPh>
    <rPh sb="3" eb="4">
      <t>ヨウ</t>
    </rPh>
    <rPh sb="4" eb="6">
      <t>ケイサン</t>
    </rPh>
    <phoneticPr fontId="3"/>
  </si>
  <si>
    <t>ｍ3</t>
    <phoneticPr fontId="3"/>
  </si>
  <si>
    <t>タンク被災</t>
    <rPh sb="3" eb="5">
      <t>ヒサイ</t>
    </rPh>
    <phoneticPr fontId="3"/>
  </si>
  <si>
    <t>膜活性汚泥処理法</t>
    <rPh sb="0" eb="1">
      <t>マク</t>
    </rPh>
    <rPh sb="1" eb="3">
      <t>カッセイ</t>
    </rPh>
    <rPh sb="3" eb="5">
      <t>オデイ</t>
    </rPh>
    <rPh sb="5" eb="7">
      <t>ショリ</t>
    </rPh>
    <rPh sb="7" eb="8">
      <t>ホウ</t>
    </rPh>
    <phoneticPr fontId="3"/>
  </si>
  <si>
    <t>漏洩物質</t>
    <rPh sb="0" eb="4">
      <t>ロウエイブッシツ</t>
    </rPh>
    <phoneticPr fontId="3"/>
  </si>
  <si>
    <t>漏洩量</t>
    <rPh sb="0" eb="3">
      <t>ロウエイリョウ</t>
    </rPh>
    <phoneticPr fontId="3"/>
  </si>
  <si>
    <t>① 無機物</t>
  </si>
  <si>
    <t>費用対効果</t>
    <rPh sb="0" eb="2">
      <t>ヒヨウ</t>
    </rPh>
    <rPh sb="2" eb="3">
      <t>タイ</t>
    </rPh>
    <rPh sb="3" eb="5">
      <t>コウカ</t>
    </rPh>
    <phoneticPr fontId="33"/>
  </si>
  <si>
    <t>工期</t>
    <rPh sb="0" eb="2">
      <t>コウキ</t>
    </rPh>
    <phoneticPr fontId="33"/>
  </si>
  <si>
    <t>I/C,R/C</t>
    <phoneticPr fontId="18"/>
  </si>
  <si>
    <t>周辺環境への影響</t>
  </si>
  <si>
    <t>人員</t>
    <rPh sb="0" eb="2">
      <t>ジンイン</t>
    </rPh>
    <phoneticPr fontId="33"/>
  </si>
  <si>
    <t>必要なユーティリティー</t>
    <rPh sb="0" eb="2">
      <t>ヒツヨウ</t>
    </rPh>
    <phoneticPr fontId="33"/>
  </si>
  <si>
    <t>土地・道路状況</t>
    <rPh sb="0" eb="2">
      <t>トチ</t>
    </rPh>
    <rPh sb="3" eb="5">
      <t>ドウロ</t>
    </rPh>
    <rPh sb="5" eb="7">
      <t>ジョウキョウ</t>
    </rPh>
    <phoneticPr fontId="33"/>
  </si>
  <si>
    <t>⑤ 揮発性の親油性物質</t>
  </si>
  <si>
    <t>④ 揮発性の親水性物質</t>
  </si>
  <si>
    <t>③ 低揮発性の親油性物質</t>
  </si>
  <si>
    <t>② 低揮発性の親水性物質</t>
  </si>
  <si>
    <t>3.効果</t>
    <rPh sb="2" eb="4">
      <t>コウカ</t>
    </rPh>
    <phoneticPr fontId="33"/>
  </si>
  <si>
    <t>2. 費用</t>
    <rPh sb="3" eb="5">
      <t>ヒヨウ</t>
    </rPh>
    <phoneticPr fontId="33"/>
  </si>
  <si>
    <t>評価指標　1. 実行可能性</t>
    <rPh sb="0" eb="2">
      <t>ヒョウカ</t>
    </rPh>
    <rPh sb="2" eb="4">
      <t>シヒョウ</t>
    </rPh>
    <rPh sb="8" eb="10">
      <t>ジッコウ</t>
    </rPh>
    <rPh sb="10" eb="13">
      <t>カノウセイ</t>
    </rPh>
    <phoneticPr fontId="33"/>
  </si>
  <si>
    <t>対象物質</t>
    <rPh sb="0" eb="4">
      <t>タイショウブッシツ</t>
    </rPh>
    <phoneticPr fontId="33"/>
  </si>
  <si>
    <t>概要</t>
    <rPh sb="0" eb="2">
      <t>ガイヨウ</t>
    </rPh>
    <phoneticPr fontId="18"/>
  </si>
  <si>
    <t>技術</t>
    <rPh sb="0" eb="2">
      <t>ギジュツ</t>
    </rPh>
    <phoneticPr fontId="18"/>
  </si>
  <si>
    <t>1,000℃ 以上に加熱、汚染物質を溶融、無害化処理</t>
    <phoneticPr fontId="3"/>
  </si>
  <si>
    <t>原位置注水や掘削土洗浄により汚染物質を分離除去</t>
    <phoneticPr fontId="3"/>
  </si>
  <si>
    <t>漏洩物質</t>
    <rPh sb="0" eb="2">
      <t>ロウエイ</t>
    </rPh>
    <rPh sb="2" eb="4">
      <t>ブッシツ</t>
    </rPh>
    <phoneticPr fontId="3"/>
  </si>
  <si>
    <t>代表物質に該当するか</t>
    <rPh sb="0" eb="2">
      <t>ダイヒョウ</t>
    </rPh>
    <rPh sb="2" eb="4">
      <t>ブッシツ</t>
    </rPh>
    <rPh sb="5" eb="7">
      <t>ガイトウ</t>
    </rPh>
    <phoneticPr fontId="3"/>
  </si>
  <si>
    <t>該当しない場合はその他</t>
    <rPh sb="0" eb="2">
      <t>ガイトウ</t>
    </rPh>
    <rPh sb="5" eb="7">
      <t>バアイ</t>
    </rPh>
    <rPh sb="10" eb="11">
      <t>タ</t>
    </rPh>
    <phoneticPr fontId="3"/>
  </si>
  <si>
    <t>その他①</t>
    <rPh sb="2" eb="3">
      <t>タ</t>
    </rPh>
    <phoneticPr fontId="3"/>
  </si>
  <si>
    <t>その他②</t>
    <rPh sb="2" eb="3">
      <t>タ</t>
    </rPh>
    <phoneticPr fontId="3"/>
  </si>
  <si>
    <t>その他③</t>
    <rPh sb="2" eb="3">
      <t>タ</t>
    </rPh>
    <phoneticPr fontId="3"/>
  </si>
  <si>
    <t>その他④</t>
    <rPh sb="2" eb="3">
      <t>タ</t>
    </rPh>
    <phoneticPr fontId="3"/>
  </si>
  <si>
    <t>その他⑤</t>
    <rPh sb="2" eb="3">
      <t>タ</t>
    </rPh>
    <phoneticPr fontId="3"/>
  </si>
  <si>
    <t>引用する物質名</t>
    <rPh sb="0" eb="2">
      <t>インヨウ</t>
    </rPh>
    <rPh sb="4" eb="7">
      <t>ブッシツメイ</t>
    </rPh>
    <phoneticPr fontId="3"/>
  </si>
  <si>
    <t>分類番号</t>
    <rPh sb="0" eb="2">
      <t>ブンルイ</t>
    </rPh>
    <rPh sb="2" eb="4">
      <t>バンゴウ</t>
    </rPh>
    <phoneticPr fontId="3"/>
  </si>
  <si>
    <t>左から数えた列位置</t>
    <rPh sb="0" eb="1">
      <t>ヒダリ</t>
    </rPh>
    <rPh sb="3" eb="4">
      <t>カゾ</t>
    </rPh>
    <rPh sb="6" eb="9">
      <t>レツイチ</t>
    </rPh>
    <phoneticPr fontId="3"/>
  </si>
  <si>
    <t>国土地理院地図へのリンク
・距離・勾配計測などのデータが取得可能
・詳細な使用方法は国土地理院HP参照</t>
    <rPh sb="0" eb="2">
      <t>コクド</t>
    </rPh>
    <rPh sb="2" eb="5">
      <t>チリイン</t>
    </rPh>
    <rPh sb="5" eb="7">
      <t>チズ</t>
    </rPh>
    <rPh sb="14" eb="16">
      <t>キョリ</t>
    </rPh>
    <rPh sb="17" eb="19">
      <t>コウバイ</t>
    </rPh>
    <rPh sb="19" eb="21">
      <t>ケイソク</t>
    </rPh>
    <rPh sb="28" eb="30">
      <t>シュトク</t>
    </rPh>
    <rPh sb="30" eb="32">
      <t>カノウ</t>
    </rPh>
    <rPh sb="34" eb="36">
      <t>ショウサイ</t>
    </rPh>
    <rPh sb="37" eb="39">
      <t>シヨウ</t>
    </rPh>
    <rPh sb="39" eb="41">
      <t>ホウホウ</t>
    </rPh>
    <rPh sb="42" eb="44">
      <t>コクド</t>
    </rPh>
    <rPh sb="44" eb="46">
      <t>チリ</t>
    </rPh>
    <rPh sb="46" eb="47">
      <t>イン</t>
    </rPh>
    <rPh sb="49" eb="51">
      <t>サンショウ</t>
    </rPh>
    <phoneticPr fontId="3"/>
  </si>
  <si>
    <t>【適合技術の抽出】</t>
    <rPh sb="1" eb="3">
      <t>テキゴウ</t>
    </rPh>
    <rPh sb="3" eb="5">
      <t>ギジュツ</t>
    </rPh>
    <rPh sb="6" eb="8">
      <t>チュウシュツ</t>
    </rPh>
    <phoneticPr fontId="3"/>
  </si>
  <si>
    <t>【Sort】</t>
    <phoneticPr fontId="3"/>
  </si>
  <si>
    <t>【入力データ】</t>
    <rPh sb="1" eb="3">
      <t>ニュウリョク</t>
    </rPh>
    <phoneticPr fontId="3"/>
  </si>
  <si>
    <t>合計スコア</t>
    <rPh sb="0" eb="2">
      <t>ゴウケイ</t>
    </rPh>
    <phoneticPr fontId="3"/>
  </si>
  <si>
    <t>【候補技術】</t>
    <rPh sb="1" eb="3">
      <t>コウホ</t>
    </rPh>
    <rPh sb="3" eb="5">
      <t>ギジュツ</t>
    </rPh>
    <phoneticPr fontId="3"/>
  </si>
  <si>
    <t>【候補技術（上位5技術）】</t>
    <rPh sb="1" eb="3">
      <t>コウホ</t>
    </rPh>
    <rPh sb="3" eb="5">
      <t>ギジュツ</t>
    </rPh>
    <rPh sb="6" eb="8">
      <t>ジョウイ</t>
    </rPh>
    <rPh sb="9" eb="11">
      <t>ギジュツ</t>
    </rPh>
    <phoneticPr fontId="3"/>
  </si>
  <si>
    <t>処理可能</t>
    <rPh sb="0" eb="2">
      <t>ショリ</t>
    </rPh>
    <rPh sb="2" eb="4">
      <t>カノウ</t>
    </rPh>
    <phoneticPr fontId="3"/>
  </si>
  <si>
    <t>急性毒性が高い場合至急対応が必要</t>
    <rPh sb="0" eb="2">
      <t>キュウセイ</t>
    </rPh>
    <rPh sb="2" eb="4">
      <t>ドクセイ</t>
    </rPh>
    <rPh sb="5" eb="6">
      <t>タカ</t>
    </rPh>
    <rPh sb="7" eb="9">
      <t>バアイ</t>
    </rPh>
    <rPh sb="9" eb="11">
      <t>シキュウ</t>
    </rPh>
    <rPh sb="11" eb="13">
      <t>タイオウ</t>
    </rPh>
    <rPh sb="14" eb="16">
      <t>ヒツヨウ</t>
    </rPh>
    <phoneticPr fontId="3"/>
  </si>
  <si>
    <t>発がん性が高い場合至急対応が必要</t>
    <rPh sb="0" eb="1">
      <t>ハツ</t>
    </rPh>
    <rPh sb="3" eb="4">
      <t>セイ</t>
    </rPh>
    <rPh sb="5" eb="6">
      <t>タカ</t>
    </rPh>
    <rPh sb="7" eb="9">
      <t>バアイ</t>
    </rPh>
    <rPh sb="9" eb="11">
      <t>シキュウ</t>
    </rPh>
    <rPh sb="11" eb="13">
      <t>タイオウ</t>
    </rPh>
    <rPh sb="14" eb="16">
      <t>ヒツヨウ</t>
    </rPh>
    <phoneticPr fontId="3"/>
  </si>
  <si>
    <t>京都工場</t>
    <rPh sb="0" eb="2">
      <t>キョウト</t>
    </rPh>
    <rPh sb="2" eb="4">
      <t>コウジョウ</t>
    </rPh>
    <phoneticPr fontId="3"/>
  </si>
  <si>
    <t>京都府京都市○○区</t>
    <rPh sb="0" eb="3">
      <t>キョウトフ</t>
    </rPh>
    <rPh sb="3" eb="6">
      <t>キョウトシ</t>
    </rPh>
    <rPh sb="8" eb="9">
      <t>ク</t>
    </rPh>
    <phoneticPr fontId="3"/>
  </si>
  <si>
    <t>ヒアリング日を入力して下さい（YYYY/M/D)</t>
    <rPh sb="5" eb="6">
      <t>ビ</t>
    </rPh>
    <rPh sb="7" eb="9">
      <t>ニュウリョク</t>
    </rPh>
    <rPh sb="11" eb="12">
      <t>クダ</t>
    </rPh>
    <phoneticPr fontId="3"/>
  </si>
  <si>
    <t>漏洩場よから最も近い公共水系との距離</t>
    <rPh sb="0" eb="2">
      <t>ロウエイ</t>
    </rPh>
    <rPh sb="2" eb="3">
      <t>バ</t>
    </rPh>
    <rPh sb="6" eb="7">
      <t>モット</t>
    </rPh>
    <rPh sb="8" eb="9">
      <t>チカ</t>
    </rPh>
    <rPh sb="10" eb="12">
      <t>コウキョウ</t>
    </rPh>
    <rPh sb="12" eb="14">
      <t>スイケイ</t>
    </rPh>
    <rPh sb="16" eb="18">
      <t>キョリ</t>
    </rPh>
    <phoneticPr fontId="3"/>
  </si>
  <si>
    <t>設備設置場所，廃棄物仮保管場所</t>
    <rPh sb="0" eb="2">
      <t>セツビ</t>
    </rPh>
    <rPh sb="2" eb="4">
      <t>セッチ</t>
    </rPh>
    <rPh sb="4" eb="6">
      <t>バショ</t>
    </rPh>
    <rPh sb="7" eb="10">
      <t>ハイキブツ</t>
    </rPh>
    <rPh sb="10" eb="11">
      <t>カリ</t>
    </rPh>
    <rPh sb="11" eb="13">
      <t>ホカン</t>
    </rPh>
    <rPh sb="13" eb="15">
      <t>バショ</t>
    </rPh>
    <phoneticPr fontId="3"/>
  </si>
  <si>
    <t>装置搬入時の車両サイズ</t>
    <rPh sb="0" eb="2">
      <t>ソウチ</t>
    </rPh>
    <rPh sb="2" eb="4">
      <t>ハンニュウ</t>
    </rPh>
    <rPh sb="4" eb="5">
      <t>ジ</t>
    </rPh>
    <rPh sb="6" eb="8">
      <t>シャリョウ</t>
    </rPh>
    <phoneticPr fontId="3"/>
  </si>
  <si>
    <t>装置搬入時､消耗品・廃棄物運搬時の車両台数</t>
    <rPh sb="0" eb="2">
      <t>ソウチ</t>
    </rPh>
    <rPh sb="2" eb="4">
      <t>ハンニュウ</t>
    </rPh>
    <rPh sb="4" eb="5">
      <t>ジ</t>
    </rPh>
    <rPh sb="6" eb="9">
      <t>ショウモウヒン</t>
    </rPh>
    <rPh sb="10" eb="13">
      <t>ハイキブツ</t>
    </rPh>
    <rPh sb="13" eb="15">
      <t>ウンパン</t>
    </rPh>
    <rPh sb="15" eb="16">
      <t>ジ</t>
    </rPh>
    <rPh sb="17" eb="19">
      <t>シャリョウ</t>
    </rPh>
    <rPh sb="19" eb="21">
      <t>ダイスウ</t>
    </rPh>
    <phoneticPr fontId="3"/>
  </si>
  <si>
    <t>水道（工業用水）の確保</t>
    <rPh sb="0" eb="2">
      <t>スイドウ</t>
    </rPh>
    <rPh sb="3" eb="5">
      <t>コウギョウ</t>
    </rPh>
    <rPh sb="5" eb="7">
      <t>ヨウスイ</t>
    </rPh>
    <rPh sb="9" eb="11">
      <t>カクホ</t>
    </rPh>
    <phoneticPr fontId="3"/>
  </si>
  <si>
    <t>電力の確保</t>
    <rPh sb="0" eb="2">
      <t>デンリョク</t>
    </rPh>
    <rPh sb="3" eb="5">
      <t>カクホ</t>
    </rPh>
    <phoneticPr fontId="3"/>
  </si>
  <si>
    <t>インターネット環境の確保</t>
    <rPh sb="7" eb="9">
      <t>カンキョウ</t>
    </rPh>
    <rPh sb="10" eb="12">
      <t>カクホ</t>
    </rPh>
    <phoneticPr fontId="3"/>
  </si>
  <si>
    <t>燃料確保の可能量</t>
    <rPh sb="0" eb="2">
      <t>ネンリョウ</t>
    </rPh>
    <rPh sb="2" eb="4">
      <t>カクホ</t>
    </rPh>
    <rPh sb="5" eb="7">
      <t>カノウ</t>
    </rPh>
    <rPh sb="7" eb="8">
      <t>リョウ</t>
    </rPh>
    <phoneticPr fontId="3"/>
  </si>
  <si>
    <t>消耗品の確保可能量</t>
    <rPh sb="0" eb="3">
      <t>ショウモウヒン</t>
    </rPh>
    <rPh sb="4" eb="6">
      <t>カクホ</t>
    </rPh>
    <rPh sb="6" eb="8">
      <t>カノウ</t>
    </rPh>
    <rPh sb="8" eb="9">
      <t>リョウ</t>
    </rPh>
    <phoneticPr fontId="3"/>
  </si>
  <si>
    <t>処理に必要な有資格者の数</t>
    <rPh sb="0" eb="2">
      <t>ショリ</t>
    </rPh>
    <rPh sb="3" eb="5">
      <t>ヒツヨウ</t>
    </rPh>
    <rPh sb="6" eb="10">
      <t>ユウシカクシャ</t>
    </rPh>
    <rPh sb="11" eb="12">
      <t>カズ</t>
    </rPh>
    <phoneticPr fontId="3"/>
  </si>
  <si>
    <t>処理に必要な人工</t>
    <rPh sb="0" eb="2">
      <t>ショリ</t>
    </rPh>
    <rPh sb="3" eb="5">
      <t>ヒツヨウ</t>
    </rPh>
    <rPh sb="6" eb="8">
      <t>ニンク</t>
    </rPh>
    <phoneticPr fontId="3"/>
  </si>
  <si>
    <t>常駐人数が多い場合</t>
    <rPh sb="0" eb="2">
      <t>ジョウチュウ</t>
    </rPh>
    <rPh sb="2" eb="4">
      <t>ニンズウ</t>
    </rPh>
    <rPh sb="5" eb="6">
      <t>オオ</t>
    </rPh>
    <rPh sb="7" eb="9">
      <t>バアイ</t>
    </rPh>
    <phoneticPr fontId="3"/>
  </si>
  <si>
    <t>騒音，振動，臭気等の影響</t>
    <rPh sb="0" eb="2">
      <t>ソウオン</t>
    </rPh>
    <rPh sb="3" eb="5">
      <t>シンドウ</t>
    </rPh>
    <rPh sb="6" eb="8">
      <t>シュウキ</t>
    </rPh>
    <rPh sb="8" eb="9">
      <t>トウ</t>
    </rPh>
    <rPh sb="10" eb="12">
      <t>エイキョウ</t>
    </rPh>
    <phoneticPr fontId="3"/>
  </si>
  <si>
    <t>大型装置の設置可否</t>
    <rPh sb="0" eb="2">
      <t>オオガタ</t>
    </rPh>
    <rPh sb="2" eb="4">
      <t>ソウチ</t>
    </rPh>
    <rPh sb="5" eb="7">
      <t>セッチ</t>
    </rPh>
    <rPh sb="7" eb="9">
      <t>カヒ</t>
    </rPh>
    <phoneticPr fontId="3"/>
  </si>
  <si>
    <t>固有種等の存在有無</t>
    <rPh sb="0" eb="3">
      <t>コユウシュ</t>
    </rPh>
    <rPh sb="3" eb="4">
      <t>トウ</t>
    </rPh>
    <rPh sb="5" eb="7">
      <t>ソンザイ</t>
    </rPh>
    <rPh sb="7" eb="9">
      <t>ウム</t>
    </rPh>
    <phoneticPr fontId="3"/>
  </si>
  <si>
    <t>確保可能なイニシャルコスト</t>
    <rPh sb="0" eb="2">
      <t>カクホ</t>
    </rPh>
    <rPh sb="2" eb="4">
      <t>カノウ</t>
    </rPh>
    <phoneticPr fontId="3"/>
  </si>
  <si>
    <t>確保可能なランニングコスト</t>
    <rPh sb="0" eb="2">
      <t>カクホ</t>
    </rPh>
    <rPh sb="2" eb="4">
      <t>カノウ</t>
    </rPh>
    <phoneticPr fontId="3"/>
  </si>
  <si>
    <t>処理にかけられる時間</t>
    <rPh sb="0" eb="2">
      <t>ショリ</t>
    </rPh>
    <rPh sb="8" eb="10">
      <t>ジカン</t>
    </rPh>
    <phoneticPr fontId="3"/>
  </si>
  <si>
    <t>周辺被害の概想</t>
    <rPh sb="0" eb="2">
      <t>シュウヘン</t>
    </rPh>
    <rPh sb="2" eb="4">
      <t>ヒガイ</t>
    </rPh>
    <rPh sb="5" eb="6">
      <t>ガイ</t>
    </rPh>
    <rPh sb="6" eb="7">
      <t>ソウ</t>
    </rPh>
    <phoneticPr fontId="3"/>
  </si>
  <si>
    <t>【評価項目まとめ（標準化）】</t>
    <rPh sb="1" eb="3">
      <t>ヒョウカ</t>
    </rPh>
    <rPh sb="3" eb="5">
      <t>コウモク</t>
    </rPh>
    <rPh sb="9" eb="12">
      <t>ヒョウジュンカ</t>
    </rPh>
    <phoneticPr fontId="3"/>
  </si>
  <si>
    <t>○○ ××</t>
    <phoneticPr fontId="3"/>
  </si>
  <si>
    <t>主にシアン処理に用いられる</t>
    <rPh sb="0" eb="1">
      <t>オモ</t>
    </rPh>
    <rPh sb="5" eb="7">
      <t>ショリ</t>
    </rPh>
    <rPh sb="8" eb="9">
      <t>モチ</t>
    </rPh>
    <phoneticPr fontId="3"/>
  </si>
  <si>
    <t>排水中の溶存イオンとイオン交換体のイオンを交換して、汚染物質を除去する。イオン交換体を適切に選ぶことで目的の物質を除去することができる</t>
    <phoneticPr fontId="3"/>
  </si>
  <si>
    <t>イオンを分離できる膜を使い、水を浄化する方法。純水製造などにも用いられる</t>
    <rPh sb="23" eb="25">
      <t>ジュンスイ</t>
    </rPh>
    <rPh sb="25" eb="27">
      <t>セイゾウ</t>
    </rPh>
    <rPh sb="31" eb="32">
      <t>モチ</t>
    </rPh>
    <phoneticPr fontId="3"/>
  </si>
  <si>
    <t>オゾンの強い酸化力で、水中にある有機物（かび臭物質、色の素となる物質、農薬など）を分解</t>
    <rPh sb="41" eb="43">
      <t>ブンカイ</t>
    </rPh>
    <phoneticPr fontId="3"/>
  </si>
  <si>
    <t>共存重金属の存在下では理論溶解度より1~2低いpHで沈殿することを利用し、低濃度まで重金属を処理する方法</t>
    <phoneticPr fontId="3"/>
  </si>
  <si>
    <t>3の場合以下のスコアを1.5倍
2の場合は以下のスコアを1.25倍
1の場合は以下のスコアを1.0倍
したものを総合スコアとする</t>
    <rPh sb="2" eb="4">
      <t>バアイ</t>
    </rPh>
    <rPh sb="4" eb="6">
      <t>イカ</t>
    </rPh>
    <rPh sb="14" eb="15">
      <t>バイ</t>
    </rPh>
    <rPh sb="18" eb="20">
      <t>バアイ</t>
    </rPh>
    <rPh sb="21" eb="23">
      <t>イカ</t>
    </rPh>
    <rPh sb="32" eb="33">
      <t>バイ</t>
    </rPh>
    <rPh sb="36" eb="38">
      <t>バアイ</t>
    </rPh>
    <rPh sb="39" eb="41">
      <t>イカ</t>
    </rPh>
    <rPh sb="49" eb="50">
      <t>バイ</t>
    </rPh>
    <rPh sb="56" eb="58">
      <t>ソウゴウ</t>
    </rPh>
    <phoneticPr fontId="3"/>
  </si>
  <si>
    <t>それぞれのたすき掛けを実施 
Min=1　Max=9</t>
    <rPh sb="8" eb="9">
      <t>ガ</t>
    </rPh>
    <rPh sb="11" eb="13">
      <t>ジッシ</t>
    </rPh>
    <phoneticPr fontId="3"/>
  </si>
  <si>
    <t>それぞれのたすき掛けを実施 
Min=1　Max=9
首都圏，中部，近畿圏に関しては国土交通省に地図データあり</t>
    <rPh sb="27" eb="30">
      <t>シュトケン</t>
    </rPh>
    <rPh sb="31" eb="33">
      <t>チュウブ</t>
    </rPh>
    <rPh sb="34" eb="37">
      <t>キンキケン</t>
    </rPh>
    <rPh sb="38" eb="39">
      <t>カン</t>
    </rPh>
    <rPh sb="42" eb="44">
      <t>コクド</t>
    </rPh>
    <rPh sb="44" eb="47">
      <t>コウツウショウ</t>
    </rPh>
    <rPh sb="48" eb="50">
      <t>チズ</t>
    </rPh>
    <phoneticPr fontId="3"/>
  </si>
  <si>
    <t>原位置で微生物の分解能力を活用し処理する方法</t>
    <rPh sb="0" eb="3">
      <t>ゲンイチ</t>
    </rPh>
    <rPh sb="4" eb="7">
      <t>ビセイブツ</t>
    </rPh>
    <rPh sb="8" eb="10">
      <t>ブンカイ</t>
    </rPh>
    <rPh sb="10" eb="12">
      <t>ノウリョク</t>
    </rPh>
    <rPh sb="13" eb="15">
      <t>カツヨウ</t>
    </rPh>
    <rPh sb="16" eb="18">
      <t>ショリ</t>
    </rPh>
    <rPh sb="20" eb="22">
      <t>ホウホウ</t>
    </rPh>
    <phoneticPr fontId="3"/>
  </si>
  <si>
    <t>原位置で植物の分解・吸収能力を活用し処理する方法</t>
    <rPh sb="0" eb="3">
      <t>ゲンイチ</t>
    </rPh>
    <rPh sb="4" eb="6">
      <t>ショクブツ</t>
    </rPh>
    <rPh sb="7" eb="9">
      <t>ブンカイ</t>
    </rPh>
    <rPh sb="10" eb="12">
      <t>キュウシュウ</t>
    </rPh>
    <rPh sb="12" eb="14">
      <t>ノウリョク</t>
    </rPh>
    <rPh sb="15" eb="17">
      <t>カツヨウ</t>
    </rPh>
    <rPh sb="18" eb="20">
      <t>ショリ</t>
    </rPh>
    <rPh sb="22" eb="24">
      <t>ホウホウ</t>
    </rPh>
    <phoneticPr fontId="3"/>
  </si>
  <si>
    <t>化学物質の酸化力を活用し分解する方法</t>
    <rPh sb="0" eb="2">
      <t>カガク</t>
    </rPh>
    <rPh sb="2" eb="4">
      <t>ブッシツ</t>
    </rPh>
    <rPh sb="5" eb="8">
      <t>サンカリョク</t>
    </rPh>
    <rPh sb="9" eb="11">
      <t>カツヨウ</t>
    </rPh>
    <rPh sb="12" eb="14">
      <t>ブンカイ</t>
    </rPh>
    <rPh sb="16" eb="18">
      <t>ホウホウ</t>
    </rPh>
    <phoneticPr fontId="3"/>
  </si>
  <si>
    <t>金属鉄の還元能力を活用し、主に無機物質を処理する方法</t>
    <rPh sb="0" eb="2">
      <t>キンゾク</t>
    </rPh>
    <rPh sb="2" eb="3">
      <t>テツ</t>
    </rPh>
    <rPh sb="4" eb="6">
      <t>カンゲン</t>
    </rPh>
    <rPh sb="6" eb="8">
      <t>ノウリョク</t>
    </rPh>
    <rPh sb="9" eb="11">
      <t>カツヨウ</t>
    </rPh>
    <rPh sb="13" eb="14">
      <t>オモ</t>
    </rPh>
    <rPh sb="15" eb="17">
      <t>ムキ</t>
    </rPh>
    <rPh sb="17" eb="19">
      <t>ブッシツ</t>
    </rPh>
    <rPh sb="20" eb="22">
      <t>ショリ</t>
    </rPh>
    <rPh sb="24" eb="26">
      <t>ホウホウ</t>
    </rPh>
    <phoneticPr fontId="3"/>
  </si>
  <si>
    <t>強力な酸化剤で処理対象物質を燃焼処理する方法</t>
    <rPh sb="0" eb="2">
      <t>キョウリョク</t>
    </rPh>
    <rPh sb="3" eb="6">
      <t>サンカザイ</t>
    </rPh>
    <rPh sb="7" eb="9">
      <t>ショリ</t>
    </rPh>
    <rPh sb="9" eb="11">
      <t>タイショウ</t>
    </rPh>
    <rPh sb="11" eb="13">
      <t>ブッシツ</t>
    </rPh>
    <rPh sb="14" eb="16">
      <t>ネンショウ</t>
    </rPh>
    <rPh sb="16" eb="18">
      <t>ショリ</t>
    </rPh>
    <rPh sb="20" eb="22">
      <t>ホウホウ</t>
    </rPh>
    <phoneticPr fontId="3"/>
  </si>
  <si>
    <t>カルシウム塩を用いて沈殿を生じさせる処理法。フッ素処理に用いられる</t>
    <rPh sb="5" eb="6">
      <t>エン</t>
    </rPh>
    <rPh sb="7" eb="8">
      <t>モチ</t>
    </rPh>
    <rPh sb="10" eb="12">
      <t>チンデン</t>
    </rPh>
    <rPh sb="13" eb="14">
      <t>ショウ</t>
    </rPh>
    <rPh sb="18" eb="21">
      <t>ショリホウ</t>
    </rPh>
    <rPh sb="24" eb="25">
      <t>ソ</t>
    </rPh>
    <rPh sb="25" eb="27">
      <t>ショリ</t>
    </rPh>
    <rPh sb="28" eb="29">
      <t>モチ</t>
    </rPh>
    <phoneticPr fontId="3"/>
  </si>
  <si>
    <t>S2-イオンと金属イオンとの反応により固形物を生じ除去する方法</t>
    <rPh sb="7" eb="9">
      <t>キンゾク</t>
    </rPh>
    <rPh sb="14" eb="16">
      <t>ハンノウ</t>
    </rPh>
    <rPh sb="19" eb="22">
      <t>コケイブツ</t>
    </rPh>
    <rPh sb="23" eb="24">
      <t>ショウ</t>
    </rPh>
    <rPh sb="25" eb="27">
      <t>ジョキョ</t>
    </rPh>
    <rPh sb="29" eb="31">
      <t>ホウホウ</t>
    </rPh>
    <phoneticPr fontId="3"/>
  </si>
  <si>
    <t>亜硫酸の酸化力を活用し、金属イオンを還元除去する方法</t>
    <rPh sb="0" eb="3">
      <t>アリュウサン</t>
    </rPh>
    <rPh sb="4" eb="7">
      <t>サンカリョク</t>
    </rPh>
    <rPh sb="8" eb="10">
      <t>カツヨウ</t>
    </rPh>
    <rPh sb="12" eb="14">
      <t>キンゾク</t>
    </rPh>
    <rPh sb="18" eb="20">
      <t>カンゲン</t>
    </rPh>
    <rPh sb="20" eb="22">
      <t>ジョキョ</t>
    </rPh>
    <rPh sb="24" eb="26">
      <t>ホウホウ</t>
    </rPh>
    <phoneticPr fontId="3"/>
  </si>
  <si>
    <t>水銀に限定された処理方法</t>
    <rPh sb="0" eb="2">
      <t>スイギン</t>
    </rPh>
    <rPh sb="3" eb="5">
      <t>ゲンテイ</t>
    </rPh>
    <rPh sb="8" eb="10">
      <t>ショリ</t>
    </rPh>
    <rPh sb="10" eb="12">
      <t>ホウホウ</t>
    </rPh>
    <phoneticPr fontId="3"/>
  </si>
  <si>
    <t>各種吸着剤に処理対象物質を吸着させる方法</t>
    <rPh sb="0" eb="2">
      <t>カクシュ</t>
    </rPh>
    <rPh sb="2" eb="5">
      <t>キュウチャクザイ</t>
    </rPh>
    <rPh sb="6" eb="8">
      <t>ショリ</t>
    </rPh>
    <rPh sb="8" eb="10">
      <t>タイショウ</t>
    </rPh>
    <rPh sb="10" eb="12">
      <t>ブッシツ</t>
    </rPh>
    <rPh sb="13" eb="15">
      <t>キュウチャク</t>
    </rPh>
    <rPh sb="18" eb="20">
      <t>ホウホウ</t>
    </rPh>
    <phoneticPr fontId="3"/>
  </si>
  <si>
    <t>活性炭に処理対象物質を吸着させる方法。親油性物質処理に有効</t>
    <rPh sb="0" eb="3">
      <t>カッセイタン</t>
    </rPh>
    <rPh sb="4" eb="6">
      <t>ショリ</t>
    </rPh>
    <rPh sb="6" eb="8">
      <t>タイショウ</t>
    </rPh>
    <rPh sb="8" eb="10">
      <t>ブッシツ</t>
    </rPh>
    <rPh sb="11" eb="13">
      <t>キュウチャク</t>
    </rPh>
    <rPh sb="16" eb="18">
      <t>ホウホウ</t>
    </rPh>
    <rPh sb="19" eb="22">
      <t>シンユセイ</t>
    </rPh>
    <rPh sb="22" eb="24">
      <t>ブッシツ</t>
    </rPh>
    <rPh sb="24" eb="26">
      <t>ショリ</t>
    </rPh>
    <rPh sb="27" eb="29">
      <t>ユウコウ</t>
    </rPh>
    <phoneticPr fontId="3"/>
  </si>
  <si>
    <t>凝集剤を用いて処理対象物を凝集し濾過除去する方法</t>
    <rPh sb="0" eb="3">
      <t>ギョウシュウザイ</t>
    </rPh>
    <rPh sb="4" eb="5">
      <t>モチ</t>
    </rPh>
    <rPh sb="7" eb="9">
      <t>ショリ</t>
    </rPh>
    <rPh sb="9" eb="11">
      <t>タイショウ</t>
    </rPh>
    <rPh sb="11" eb="12">
      <t>ブツ</t>
    </rPh>
    <rPh sb="13" eb="15">
      <t>ギョウシュウ</t>
    </rPh>
    <rPh sb="16" eb="18">
      <t>ロカ</t>
    </rPh>
    <rPh sb="18" eb="20">
      <t>ジョキョ</t>
    </rPh>
    <rPh sb="22" eb="24">
      <t>ホウホウ</t>
    </rPh>
    <phoneticPr fontId="3"/>
  </si>
  <si>
    <t>凝集剤を用いて処理対象物を凝集し沈殿除去する方法</t>
    <rPh sb="0" eb="3">
      <t>ギョウシュウザイ</t>
    </rPh>
    <rPh sb="4" eb="5">
      <t>モチ</t>
    </rPh>
    <rPh sb="7" eb="9">
      <t>ショリ</t>
    </rPh>
    <rPh sb="9" eb="11">
      <t>タイショウ</t>
    </rPh>
    <rPh sb="11" eb="12">
      <t>ブツ</t>
    </rPh>
    <rPh sb="13" eb="15">
      <t>ギョウシュウ</t>
    </rPh>
    <rPh sb="16" eb="18">
      <t>チンデン</t>
    </rPh>
    <rPh sb="18" eb="20">
      <t>ジョキョ</t>
    </rPh>
    <rPh sb="22" eb="24">
      <t>ホウホウ</t>
    </rPh>
    <phoneticPr fontId="3"/>
  </si>
  <si>
    <t>細かな砂等で濾過する方法</t>
    <rPh sb="0" eb="1">
      <t>コマ</t>
    </rPh>
    <rPh sb="3" eb="4">
      <t>スナ</t>
    </rPh>
    <rPh sb="4" eb="5">
      <t>トウ</t>
    </rPh>
    <rPh sb="6" eb="8">
      <t>ロカ</t>
    </rPh>
    <rPh sb="10" eb="12">
      <t>ホウホウ</t>
    </rPh>
    <phoneticPr fontId="3"/>
  </si>
  <si>
    <t>ストリッピング法</t>
    <rPh sb="7" eb="8">
      <t>ホウ</t>
    </rPh>
    <phoneticPr fontId="3"/>
  </si>
  <si>
    <t>微生物の働きにより主に有機物を分解処理する方法</t>
    <rPh sb="0" eb="3">
      <t>ビセイブツ</t>
    </rPh>
    <rPh sb="4" eb="5">
      <t>ハタラ</t>
    </rPh>
    <rPh sb="9" eb="10">
      <t>オモ</t>
    </rPh>
    <rPh sb="11" eb="14">
      <t>ユウキブツ</t>
    </rPh>
    <rPh sb="15" eb="17">
      <t>ブンカイ</t>
    </rPh>
    <rPh sb="17" eb="19">
      <t>ショリ</t>
    </rPh>
    <rPh sb="21" eb="23">
      <t>ホウホウ</t>
    </rPh>
    <phoneticPr fontId="3"/>
  </si>
  <si>
    <t>種々の生物（特殊能力を持つ微生物を含む）により対象物質を処理する方法</t>
    <rPh sb="0" eb="2">
      <t>シュジュ</t>
    </rPh>
    <rPh sb="3" eb="5">
      <t>セイブツ</t>
    </rPh>
    <rPh sb="6" eb="8">
      <t>トクシュ</t>
    </rPh>
    <rPh sb="8" eb="10">
      <t>ノウリョク</t>
    </rPh>
    <rPh sb="11" eb="12">
      <t>モ</t>
    </rPh>
    <rPh sb="13" eb="16">
      <t>ビセイブツ</t>
    </rPh>
    <rPh sb="17" eb="18">
      <t>フク</t>
    </rPh>
    <rPh sb="23" eb="25">
      <t>タイショウ</t>
    </rPh>
    <rPh sb="25" eb="27">
      <t>ブッシツ</t>
    </rPh>
    <rPh sb="28" eb="30">
      <t>ショリ</t>
    </rPh>
    <rPh sb="32" eb="34">
      <t>ホウホウ</t>
    </rPh>
    <phoneticPr fontId="3"/>
  </si>
  <si>
    <t>微生物の還元力を用いて有機物を分解あるいは金属イオンを還元除去する方法</t>
    <rPh sb="0" eb="3">
      <t>ビセイブツ</t>
    </rPh>
    <rPh sb="4" eb="6">
      <t>カンゲン</t>
    </rPh>
    <rPh sb="6" eb="7">
      <t>リョク</t>
    </rPh>
    <rPh sb="8" eb="9">
      <t>モチ</t>
    </rPh>
    <rPh sb="11" eb="14">
      <t>ユウキブツ</t>
    </rPh>
    <rPh sb="15" eb="17">
      <t>ブンカイ</t>
    </rPh>
    <rPh sb="21" eb="23">
      <t>キンゾク</t>
    </rPh>
    <rPh sb="27" eb="29">
      <t>カンゲン</t>
    </rPh>
    <rPh sb="29" eb="31">
      <t>ジョキョ</t>
    </rPh>
    <rPh sb="33" eb="35">
      <t>ホウホウ</t>
    </rPh>
    <phoneticPr fontId="3"/>
  </si>
  <si>
    <t>活性汚泥法に膜分離を組みあわせた方法</t>
    <rPh sb="0" eb="2">
      <t>カッセイ</t>
    </rPh>
    <rPh sb="2" eb="4">
      <t>オデイ</t>
    </rPh>
    <rPh sb="4" eb="5">
      <t>ホウ</t>
    </rPh>
    <rPh sb="6" eb="7">
      <t>マク</t>
    </rPh>
    <rPh sb="7" eb="9">
      <t>ブンリ</t>
    </rPh>
    <rPh sb="10" eb="11">
      <t>ク</t>
    </rPh>
    <rPh sb="16" eb="18">
      <t>ホウホウ</t>
    </rPh>
    <phoneticPr fontId="3"/>
  </si>
  <si>
    <t>揮発性の高い物質を気相中に拡散させる方法</t>
    <rPh sb="0" eb="3">
      <t>キハツセイ</t>
    </rPh>
    <rPh sb="4" eb="5">
      <t>タカ</t>
    </rPh>
    <rPh sb="6" eb="8">
      <t>ブッシツ</t>
    </rPh>
    <rPh sb="9" eb="12">
      <t>キソウチュウ</t>
    </rPh>
    <rPh sb="13" eb="15">
      <t>カクサン</t>
    </rPh>
    <rPh sb="18" eb="20">
      <t>ホウホウ</t>
    </rPh>
    <phoneticPr fontId="3"/>
  </si>
  <si>
    <t>（株）□□</t>
    <rPh sb="1" eb="2">
      <t>カブ</t>
    </rPh>
    <phoneticPr fontId="3"/>
  </si>
  <si>
    <t>○○@mail△.□□.com</t>
    <phoneticPr fontId="3"/>
  </si>
  <si>
    <t>シアン等を高温､高圧で処理する方法</t>
    <rPh sb="3" eb="4">
      <t>トウ</t>
    </rPh>
    <rPh sb="5" eb="7">
      <t>コウオン</t>
    </rPh>
    <rPh sb="8" eb="10">
      <t>コウアツ</t>
    </rPh>
    <rPh sb="11" eb="13">
      <t>ショリ</t>
    </rPh>
    <rPh sb="15" eb="17">
      <t>ホウホウ</t>
    </rPh>
    <phoneticPr fontId="3"/>
  </si>
  <si>
    <t>無害な第三の化合物を添加して、キレート化している重金属と置換させることで、フリーになった重金属を水酸化物にして沈殿させる方法</t>
    <rPh sb="60" eb="62">
      <t>ホウホウ</t>
    </rPh>
    <phoneticPr fontId="3"/>
  </si>
  <si>
    <t>シアンを含んだ排水の処理で使われる方法</t>
    <phoneticPr fontId="3"/>
  </si>
  <si>
    <t>鉄(Ⅱ)塩(FeCl2など)を使って有害なクロム(Ⅵ)をより無害なクロム(Ⅲ)に還元する処理方法</t>
    <phoneticPr fontId="3"/>
  </si>
  <si>
    <t>鉄やニッケル，コバルトなどが含まれているシアン排水を処理する際に用いられる方法</t>
    <rPh sb="23" eb="25">
      <t>ハイスイ</t>
    </rPh>
    <rPh sb="26" eb="28">
      <t>ショリ</t>
    </rPh>
    <rPh sb="30" eb="31">
      <t>サイ</t>
    </rPh>
    <rPh sb="32" eb="33">
      <t>モチ</t>
    </rPh>
    <rPh sb="37" eb="39">
      <t>ホウホウ</t>
    </rPh>
    <phoneticPr fontId="3"/>
  </si>
  <si>
    <t>汚染物質を吸引、地上で汚染物質を処理する方法</t>
    <rPh sb="16" eb="18">
      <t>ショリ</t>
    </rPh>
    <rPh sb="20" eb="22">
      <t>ホウホウ</t>
    </rPh>
    <phoneticPr fontId="3"/>
  </si>
  <si>
    <t>排水や汚染土壌に電気を流し処理対象物質を還元処理する方法</t>
    <rPh sb="0" eb="2">
      <t>ハイスイ</t>
    </rPh>
    <rPh sb="3" eb="5">
      <t>オセン</t>
    </rPh>
    <rPh sb="5" eb="7">
      <t>ドジョウ</t>
    </rPh>
    <rPh sb="8" eb="10">
      <t>デンキ</t>
    </rPh>
    <rPh sb="11" eb="12">
      <t>ナガ</t>
    </rPh>
    <rPh sb="13" eb="15">
      <t>ショリ</t>
    </rPh>
    <rPh sb="15" eb="17">
      <t>タイショウ</t>
    </rPh>
    <rPh sb="17" eb="19">
      <t>ブッシツ</t>
    </rPh>
    <rPh sb="20" eb="22">
      <t>カンゲン</t>
    </rPh>
    <rPh sb="22" eb="24">
      <t>ショリ</t>
    </rPh>
    <rPh sb="26" eb="28">
      <t>ホウホウ</t>
    </rPh>
    <phoneticPr fontId="3"/>
  </si>
  <si>
    <t>排水や汚染土壌に電気を流し処理対象物質を酸化処理する方法</t>
    <rPh sb="0" eb="2">
      <t>ハイスイ</t>
    </rPh>
    <rPh sb="3" eb="5">
      <t>オセン</t>
    </rPh>
    <rPh sb="5" eb="7">
      <t>ドジョウ</t>
    </rPh>
    <rPh sb="8" eb="10">
      <t>デンキ</t>
    </rPh>
    <rPh sb="11" eb="12">
      <t>ナガ</t>
    </rPh>
    <rPh sb="13" eb="15">
      <t>ショリ</t>
    </rPh>
    <rPh sb="15" eb="17">
      <t>タイショウ</t>
    </rPh>
    <rPh sb="17" eb="19">
      <t>ブッシツ</t>
    </rPh>
    <rPh sb="20" eb="22">
      <t>サンカ</t>
    </rPh>
    <rPh sb="22" eb="24">
      <t>ショリ</t>
    </rPh>
    <rPh sb="26" eb="28">
      <t>ホウホウ</t>
    </rPh>
    <phoneticPr fontId="3"/>
  </si>
  <si>
    <t>触媒を用いて処理対象物質を分解する方法</t>
    <rPh sb="0" eb="2">
      <t>ショクバイ</t>
    </rPh>
    <rPh sb="3" eb="4">
      <t>モチ</t>
    </rPh>
    <rPh sb="6" eb="12">
      <t>ショリタイショウブッシツ</t>
    </rPh>
    <rPh sb="13" eb="15">
      <t>ブンカイ</t>
    </rPh>
    <rPh sb="17" eb="19">
      <t>ホウホウ</t>
    </rPh>
    <phoneticPr fontId="3"/>
  </si>
  <si>
    <t>アンモニアの除去に用いられる方法</t>
    <rPh sb="6" eb="8">
      <t>ジョキョ</t>
    </rPh>
    <rPh sb="9" eb="10">
      <t>モチ</t>
    </rPh>
    <rPh sb="14" eb="16">
      <t>ホウホウ</t>
    </rPh>
    <phoneticPr fontId="3"/>
  </si>
  <si>
    <t>漏洩状況ヒアリングシート（記入例あり）</t>
    <rPh sb="0" eb="4">
      <t>ロウエイジョウキョウ</t>
    </rPh>
    <rPh sb="13" eb="15">
      <t>キニュウ</t>
    </rPh>
    <rPh sb="15" eb="16">
      <t>レイ</t>
    </rPh>
    <phoneticPr fontId="3"/>
  </si>
  <si>
    <t>候補物質検索</t>
    <rPh sb="0" eb="2">
      <t>コウホ</t>
    </rPh>
    <rPh sb="2" eb="4">
      <t>ブッシツ</t>
    </rPh>
    <rPh sb="4" eb="6">
      <t>ケンサク</t>
    </rPh>
    <phoneticPr fontId="3"/>
  </si>
  <si>
    <t>上の「候補物質検索」の欄に物質名の一部を入力（日本語）⇒左の「漏洩物質」のプルダウンより対象物質を選択</t>
    <rPh sb="0" eb="1">
      <t>ウエ</t>
    </rPh>
    <rPh sb="3" eb="5">
      <t>コウホ</t>
    </rPh>
    <rPh sb="5" eb="7">
      <t>ブッシツ</t>
    </rPh>
    <rPh sb="7" eb="9">
      <t>ケンサク</t>
    </rPh>
    <phoneticPr fontId="3"/>
  </si>
  <si>
    <t>※記入例に上書きして下さい</t>
    <rPh sb="1" eb="3">
      <t>キニュウ</t>
    </rPh>
    <rPh sb="3" eb="4">
      <t>レイ</t>
    </rPh>
    <rPh sb="5" eb="7">
      <t>ウワガ</t>
    </rPh>
    <rPh sb="10" eb="11">
      <t>クダ</t>
    </rPh>
    <phoneticPr fontId="3"/>
  </si>
  <si>
    <t>上の単語を入力しただけではセルの内容は変わりませんが、プルダウンすれば上の単語を含む物質リストがでます。プルダウンに選択肢が出ない場合には化学物質のDBに含まれていない可能性があります。CAS No.や英語名のみわかる場合には、「DB原本」シートの内容を確認して該当する物質を調べて下さい</t>
    <phoneticPr fontId="3"/>
  </si>
  <si>
    <t>【簡易評価（グラフ）】</t>
    <rPh sb="1" eb="3">
      <t>カンイ</t>
    </rPh>
    <rPh sb="3" eb="5">
      <t>ヒョウカ</t>
    </rPh>
    <phoneticPr fontId="3"/>
  </si>
  <si>
    <t>習熟度（有資格者等）</t>
    <rPh sb="4" eb="8">
      <t>ユウシカクシャ</t>
    </rPh>
    <rPh sb="8" eb="9">
      <t>トウ</t>
    </rPh>
    <phoneticPr fontId="3"/>
  </si>
  <si>
    <t>アンモ</t>
    <phoneticPr fontId="3"/>
  </si>
  <si>
    <t>・和名（カタカナ全角or漢字）で候補物質の名前を記載して下さい
・候補が出てこない場合、名称を部分的に記載してみて下さい（例：アンモニウム⇒アンモ，アルキルベンゼン⇒アルキル）</t>
    <rPh sb="16" eb="18">
      <t>コウホ</t>
    </rPh>
    <rPh sb="18" eb="20">
      <t>ブッシツ</t>
    </rPh>
    <rPh sb="21" eb="23">
      <t>ナマエ</t>
    </rPh>
    <rPh sb="24" eb="26">
      <t>キサイ</t>
    </rPh>
    <phoneticPr fontId="3"/>
  </si>
  <si>
    <t>メタバナジン酸アンモニウム（V）</t>
  </si>
  <si>
    <t>Ver. 1.24</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</si>
</sst>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日&quot;"/>
    <numFmt numFmtId="177" formatCode="#,##0.0"/>
    <numFmt numFmtId="178" formatCode="0.0"/>
    <numFmt numFmtId="179" formatCode="0.0_ "/>
    <numFmt numFmtId="180" formatCode="[$-F800]dddd\,\ mmmm\ dd\,\ yyyy"/>
  </numFmts>
  <fonts count="40">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u/>
      <sz val="11"/>
      <color theme="10"/>
      <name val="ＭＳ Ｐゴシック"/>
      <family val="2"/>
      <scheme val="minor"/>
    </font>
    <font>
      <sz val="11"/>
      <name val="ＭＳ Ｐゴシック"/>
      <family val="3"/>
      <charset val="128"/>
      <scheme val="minor"/>
    </font>
    <font>
      <sz val="10"/>
      <color theme="1"/>
      <name val="Yu Gothic"/>
      <family val="2"/>
      <charset val="128"/>
    </font>
    <font>
      <sz val="9"/>
      <color theme="1"/>
      <name val="Yu Gothic"/>
      <family val="2"/>
      <charset val="128"/>
    </font>
    <font>
      <sz val="6"/>
      <name val="Yu Gothic"/>
      <family val="2"/>
      <charset val="128"/>
    </font>
    <font>
      <sz val="9"/>
      <color theme="1"/>
      <name val="Yu Gothic"/>
      <family val="3"/>
      <charset val="128"/>
    </font>
    <font>
      <sz val="11"/>
      <color theme="1"/>
      <name val="ＭＳ 明朝"/>
      <family val="1"/>
      <charset val="128"/>
    </font>
    <font>
      <sz val="10"/>
      <color theme="1"/>
      <name val="ＭＳ 明朝"/>
      <family val="1"/>
      <charset val="128"/>
    </font>
    <font>
      <sz val="11"/>
      <color theme="1"/>
      <name val="ＭＳ Ｐゴシック"/>
      <family val="2"/>
      <scheme val="minor"/>
    </font>
    <font>
      <b/>
      <sz val="13"/>
      <color theme="3"/>
      <name val="ＭＳ Ｐゴシック"/>
      <family val="2"/>
      <charset val="128"/>
      <scheme val="minor"/>
    </font>
    <font>
      <sz val="11"/>
      <color rgb="FF006100"/>
      <name val="ＭＳ Ｐゴシック"/>
      <family val="2"/>
      <charset val="128"/>
      <scheme val="minor"/>
    </font>
    <font>
      <sz val="10"/>
      <color theme="1"/>
      <name val="游ゴシック"/>
      <family val="3"/>
      <charset val="128"/>
    </font>
    <font>
      <sz val="11"/>
      <color rgb="FFFF0000"/>
      <name val="ＭＳ Ｐゴシック"/>
      <family val="3"/>
      <charset val="128"/>
      <scheme val="minor"/>
    </font>
    <font>
      <sz val="11"/>
      <color theme="1"/>
      <name val="ＭＳ Ｐゴシック"/>
      <family val="3"/>
      <charset val="128"/>
      <scheme val="minor"/>
    </font>
    <font>
      <sz val="6"/>
      <name val="ＭＳ Ｐゴシック"/>
      <family val="2"/>
      <charset val="128"/>
      <scheme val="minor"/>
    </font>
    <font>
      <sz val="11"/>
      <color rgb="FF00B0F0"/>
      <name val="ＭＳ Ｐゴシック"/>
      <family val="3"/>
      <charset val="128"/>
      <scheme val="minor"/>
    </font>
    <font>
      <sz val="11"/>
      <color rgb="FF00B0F0"/>
      <name val="ＭＳ Ｐゴシック"/>
      <family val="2"/>
      <charset val="128"/>
      <scheme val="minor"/>
    </font>
    <font>
      <sz val="11"/>
      <color rgb="FF0070C0"/>
      <name val="ＭＳ Ｐゴシック"/>
      <family val="3"/>
      <charset val="128"/>
      <scheme val="minor"/>
    </font>
    <font>
      <b/>
      <sz val="11"/>
      <color theme="1"/>
      <name val="ＭＳ Ｐゴシック"/>
      <family val="3"/>
      <charset val="128"/>
      <scheme val="minor"/>
    </font>
    <font>
      <sz val="10"/>
      <name val="游ゴシック"/>
      <family val="3"/>
      <charset val="128"/>
    </font>
    <font>
      <vertAlign val="superscript"/>
      <sz val="10"/>
      <name val="游ゴシック"/>
      <family val="3"/>
      <charset val="128"/>
    </font>
    <font>
      <i/>
      <sz val="10"/>
      <name val="游ゴシック"/>
      <family val="3"/>
      <charset val="128"/>
    </font>
    <font>
      <u/>
      <sz val="10"/>
      <color theme="10"/>
      <name val="游ゴシック"/>
      <family val="3"/>
      <charset val="128"/>
    </font>
    <font>
      <sz val="10"/>
      <color rgb="FF393A34"/>
      <name val="游ゴシック"/>
      <family val="3"/>
      <charset val="128"/>
    </font>
    <font>
      <sz val="18"/>
      <color theme="1"/>
      <name val="游ゴシック"/>
      <family val="3"/>
      <charset val="128"/>
    </font>
    <font>
      <sz val="11"/>
      <name val="游ゴシック"/>
      <family val="3"/>
      <charset val="128"/>
    </font>
    <font>
      <sz val="11"/>
      <color theme="0"/>
      <name val="游ゴシック"/>
      <family val="3"/>
      <charset val="128"/>
    </font>
    <font>
      <sz val="9"/>
      <color theme="1"/>
      <name val="游ゴシック"/>
      <family val="3"/>
      <charset val="128"/>
    </font>
    <font>
      <sz val="9"/>
      <name val="游ゴシック"/>
      <family val="3"/>
      <charset val="128"/>
    </font>
    <font>
      <sz val="18"/>
      <color theme="3"/>
      <name val="ＭＳ Ｐゴシック"/>
      <family val="2"/>
      <charset val="128"/>
      <scheme val="major"/>
    </font>
    <font>
      <sz val="9"/>
      <color theme="1"/>
      <name val="ＭＳ Ｐゴシック"/>
      <family val="3"/>
      <charset val="128"/>
      <scheme val="minor"/>
    </font>
    <font>
      <sz val="9"/>
      <color theme="1"/>
      <name val="ＭＳ Ｐゴシック"/>
      <family val="2"/>
      <charset val="128"/>
      <scheme val="minor"/>
    </font>
    <font>
      <sz val="10"/>
      <color rgb="FFFF0000"/>
      <name val="游ゴシック"/>
      <family val="3"/>
      <charset val="128"/>
    </font>
    <font>
      <sz val="12"/>
      <color theme="1"/>
      <name val="游ゴシック"/>
      <family val="3"/>
      <charset val="128"/>
    </font>
    <font>
      <sz val="18"/>
      <color theme="1"/>
      <name val="ＭＳ Ｐゴシック"/>
      <family val="2"/>
      <scheme val="minor"/>
    </font>
    <font>
      <b/>
      <sz val="9"/>
      <color indexed="81"/>
      <name val="MS P ゴシック"/>
      <family val="3"/>
      <charset val="128"/>
    </font>
  </fonts>
  <fills count="18">
    <fill>
      <patternFill patternType="none"/>
    </fill>
    <fill>
      <patternFill patternType="gray125"/>
    </fill>
    <fill>
      <patternFill patternType="solid">
        <fgColor theme="6" tint="0.59999389629810485"/>
        <bgColor indexed="64"/>
      </patternFill>
    </fill>
    <fill>
      <patternFill patternType="solid">
        <fgColor rgb="FFFFFFCC"/>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rgb="FFFFC000"/>
        <bgColor indexed="64"/>
      </patternFill>
    </fill>
    <fill>
      <patternFill patternType="solid">
        <fgColor theme="5" tint="0.59999389629810485"/>
        <bgColor indexed="64"/>
      </patternFill>
    </fill>
    <fill>
      <patternFill patternType="solid">
        <fgColor theme="7" tint="-0.249977111117893"/>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rgb="FFFF6565"/>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4" tint="-0.499984740745262"/>
        <bgColor indexed="64"/>
      </patternFill>
    </fill>
    <fill>
      <patternFill patternType="solid">
        <fgColor rgb="FFFFCCFF"/>
        <bgColor indexed="64"/>
      </patternFill>
    </fill>
    <fill>
      <patternFill patternType="solid">
        <fgColor theme="6" tint="0.79998168889431442"/>
        <bgColor indexed="64"/>
      </patternFill>
    </fill>
  </fills>
  <borders count="1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style="hair">
        <color auto="1"/>
      </right>
      <top/>
      <bottom style="thin">
        <color indexed="64"/>
      </bottom>
      <diagonal/>
    </border>
    <border>
      <left style="hair">
        <color auto="1"/>
      </left>
      <right/>
      <top/>
      <bottom style="thin">
        <color indexed="64"/>
      </bottom>
      <diagonal/>
    </border>
    <border>
      <left style="medium">
        <color auto="1"/>
      </left>
      <right/>
      <top style="thin">
        <color indexed="64"/>
      </top>
      <bottom/>
      <diagonal/>
    </border>
    <border>
      <left/>
      <right style="double">
        <color auto="1"/>
      </right>
      <top style="thin">
        <color indexed="64"/>
      </top>
      <bottom style="thin">
        <color indexed="64"/>
      </bottom>
      <diagonal/>
    </border>
    <border>
      <left style="medium">
        <color auto="1"/>
      </left>
      <right/>
      <top/>
      <bottom style="thin">
        <color indexed="64"/>
      </bottom>
      <diagonal/>
    </border>
    <border>
      <left style="medium">
        <color auto="1"/>
      </left>
      <right/>
      <top/>
      <bottom/>
      <diagonal/>
    </border>
    <border>
      <left style="hair">
        <color auto="1"/>
      </left>
      <right style="thin">
        <color indexed="64"/>
      </right>
      <top style="hair">
        <color auto="1"/>
      </top>
      <bottom style="thin">
        <color indexed="64"/>
      </bottom>
      <diagonal/>
    </border>
    <border>
      <left/>
      <right style="medium">
        <color auto="1"/>
      </right>
      <top style="hair">
        <color auto="1"/>
      </top>
      <bottom style="hair">
        <color auto="1"/>
      </bottom>
      <diagonal/>
    </border>
    <border>
      <left style="hair">
        <color auto="1"/>
      </left>
      <right style="thin">
        <color indexed="64"/>
      </right>
      <top style="hair">
        <color auto="1"/>
      </top>
      <bottom style="hair">
        <color auto="1"/>
      </bottom>
      <diagonal/>
    </border>
    <border>
      <left style="hair">
        <color auto="1"/>
      </left>
      <right/>
      <top/>
      <bottom/>
      <diagonal/>
    </border>
    <border>
      <left/>
      <right style="hair">
        <color auto="1"/>
      </right>
      <top/>
      <bottom/>
      <diagonal/>
    </border>
    <border>
      <left style="hair">
        <color auto="1"/>
      </left>
      <right style="thin">
        <color indexed="64"/>
      </right>
      <top/>
      <bottom style="hair">
        <color auto="1"/>
      </bottom>
      <diagonal/>
    </border>
    <border>
      <left style="hair">
        <color auto="1"/>
      </left>
      <right/>
      <top style="thin">
        <color indexed="64"/>
      </top>
      <bottom/>
      <diagonal/>
    </border>
    <border>
      <left/>
      <right style="hair">
        <color auto="1"/>
      </right>
      <top style="thin">
        <color indexed="64"/>
      </top>
      <bottom/>
      <diagonal/>
    </border>
    <border>
      <left style="hair">
        <color auto="1"/>
      </left>
      <right/>
      <top style="hair">
        <color auto="1"/>
      </top>
      <bottom style="thin">
        <color indexed="64"/>
      </bottom>
      <diagonal/>
    </border>
    <border>
      <left style="hair">
        <color auto="1"/>
      </left>
      <right/>
      <top style="hair">
        <color auto="1"/>
      </top>
      <bottom style="hair">
        <color auto="1"/>
      </bottom>
      <diagonal/>
    </border>
    <border>
      <left style="hair">
        <color auto="1"/>
      </left>
      <right/>
      <top/>
      <bottom style="hair">
        <color auto="1"/>
      </bottom>
      <diagonal/>
    </border>
    <border>
      <left style="hair">
        <color auto="1"/>
      </left>
      <right style="thin">
        <color indexed="64"/>
      </right>
      <top style="thin">
        <color indexed="64"/>
      </top>
      <bottom style="hair">
        <color auto="1"/>
      </bottom>
      <diagonal/>
    </border>
    <border>
      <left/>
      <right style="thin">
        <color indexed="64"/>
      </right>
      <top style="double">
        <color indexed="64"/>
      </top>
      <bottom/>
      <diagonal/>
    </border>
    <border>
      <left style="medium">
        <color auto="1"/>
      </left>
      <right/>
      <top style="double">
        <color indexed="64"/>
      </top>
      <bottom/>
      <diagonal/>
    </border>
    <border>
      <left/>
      <right style="medium">
        <color auto="1"/>
      </right>
      <top style="hair">
        <color auto="1"/>
      </top>
      <bottom style="double">
        <color indexed="64"/>
      </bottom>
      <diagonal/>
    </border>
    <border>
      <left style="hair">
        <color auto="1"/>
      </left>
      <right style="hair">
        <color auto="1"/>
      </right>
      <top style="hair">
        <color auto="1"/>
      </top>
      <bottom style="double">
        <color indexed="64"/>
      </bottom>
      <diagonal/>
    </border>
    <border>
      <left style="medium">
        <color auto="1"/>
      </left>
      <right style="hair">
        <color auto="1"/>
      </right>
      <top style="hair">
        <color auto="1"/>
      </top>
      <bottom style="double">
        <color indexed="64"/>
      </bottom>
      <diagonal/>
    </border>
    <border>
      <left style="hair">
        <color auto="1"/>
      </left>
      <right style="hair">
        <color auto="1"/>
      </right>
      <top style="hair">
        <color auto="1"/>
      </top>
      <bottom style="hair">
        <color auto="1"/>
      </bottom>
      <diagonal/>
    </border>
    <border>
      <left style="medium">
        <color auto="1"/>
      </left>
      <right style="hair">
        <color auto="1"/>
      </right>
      <top style="hair">
        <color auto="1"/>
      </top>
      <bottom style="hair">
        <color auto="1"/>
      </bottom>
      <diagonal/>
    </border>
    <border>
      <left/>
      <right style="medium">
        <color auto="1"/>
      </right>
      <top style="medium">
        <color auto="1"/>
      </top>
      <bottom style="hair">
        <color auto="1"/>
      </bottom>
      <diagonal/>
    </border>
    <border>
      <left style="hair">
        <color auto="1"/>
      </left>
      <right style="hair">
        <color auto="1"/>
      </right>
      <top style="medium">
        <color auto="1"/>
      </top>
      <bottom style="hair">
        <color auto="1"/>
      </bottom>
      <diagonal/>
    </border>
    <border>
      <left style="medium">
        <color auto="1"/>
      </left>
      <right style="hair">
        <color auto="1"/>
      </right>
      <top style="medium">
        <color auto="1"/>
      </top>
      <bottom style="hair">
        <color auto="1"/>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right/>
      <top/>
      <bottom style="thin">
        <color indexed="64"/>
      </bottom>
      <diagonal/>
    </border>
    <border>
      <left/>
      <right style="thin">
        <color indexed="64"/>
      </right>
      <top/>
      <bottom style="double">
        <color indexed="64"/>
      </bottom>
      <diagonal/>
    </border>
    <border>
      <left style="thin">
        <color indexed="64"/>
      </left>
      <right style="medium">
        <color indexed="64"/>
      </right>
      <top style="thin">
        <color indexed="64"/>
      </top>
      <bottom style="thin">
        <color indexed="64"/>
      </bottom>
      <diagonal/>
    </border>
    <border>
      <left/>
      <right/>
      <top style="thin">
        <color indexed="64"/>
      </top>
      <bottom/>
      <diagonal/>
    </border>
    <border>
      <left/>
      <right style="medium">
        <color auto="1"/>
      </right>
      <top style="thin">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diagonal/>
    </border>
    <border>
      <left/>
      <right style="hair">
        <color auto="1"/>
      </right>
      <top style="double">
        <color indexed="64"/>
      </top>
      <bottom/>
      <diagonal/>
    </border>
    <border>
      <left style="thin">
        <color indexed="64"/>
      </left>
      <right style="hair">
        <color auto="1"/>
      </right>
      <top/>
      <bottom/>
      <diagonal/>
    </border>
    <border>
      <left style="thin">
        <color indexed="64"/>
      </left>
      <right style="hair">
        <color auto="1"/>
      </right>
      <top/>
      <bottom style="thin">
        <color indexed="64"/>
      </bottom>
      <diagonal/>
    </border>
    <border>
      <left style="thin">
        <color indexed="64"/>
      </left>
      <right style="hair">
        <color auto="1"/>
      </right>
      <top style="thin">
        <color indexed="64"/>
      </top>
      <bottom/>
      <diagonal/>
    </border>
    <border>
      <left style="medium">
        <color auto="1"/>
      </left>
      <right style="medium">
        <color auto="1"/>
      </right>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diagonal/>
    </border>
    <border>
      <left style="thin">
        <color indexed="64"/>
      </left>
      <right style="hair">
        <color auto="1"/>
      </right>
      <top style="hair">
        <color auto="1"/>
      </top>
      <bottom/>
      <diagonal/>
    </border>
    <border>
      <left style="hair">
        <color auto="1"/>
      </left>
      <right style="thin">
        <color indexed="64"/>
      </right>
      <top style="hair">
        <color auto="1"/>
      </top>
      <bottom/>
      <diagonal/>
    </border>
    <border>
      <left/>
      <right/>
      <top style="thin">
        <color indexed="64"/>
      </top>
      <bottom style="hair">
        <color auto="1"/>
      </bottom>
      <diagonal/>
    </border>
    <border>
      <left/>
      <right/>
      <top style="hair">
        <color auto="1"/>
      </top>
      <bottom/>
      <diagonal/>
    </border>
    <border>
      <left/>
      <right/>
      <top/>
      <bottom style="hair">
        <color auto="1"/>
      </bottom>
      <diagonal/>
    </border>
    <border>
      <left/>
      <right/>
      <top style="hair">
        <color auto="1"/>
      </top>
      <bottom style="hair">
        <color auto="1"/>
      </bottom>
      <diagonal/>
    </border>
    <border>
      <left/>
      <right/>
      <top style="hair">
        <color auto="1"/>
      </top>
      <bottom style="thin">
        <color indexed="64"/>
      </bottom>
      <diagonal/>
    </border>
    <border>
      <left style="hair">
        <color auto="1"/>
      </left>
      <right/>
      <top style="double">
        <color indexed="64"/>
      </top>
      <bottom style="hair">
        <color auto="1"/>
      </bottom>
      <diagonal/>
    </border>
    <border>
      <left/>
      <right/>
      <top style="double">
        <color indexed="64"/>
      </top>
      <bottom style="hair">
        <color auto="1"/>
      </bottom>
      <diagonal/>
    </border>
    <border>
      <left style="hair">
        <color auto="1"/>
      </left>
      <right style="thin">
        <color indexed="64"/>
      </right>
      <top style="double">
        <color indexed="64"/>
      </top>
      <bottom style="hair">
        <color auto="1"/>
      </bottom>
      <diagonal/>
    </border>
    <border>
      <left style="thin">
        <color indexed="64"/>
      </left>
      <right style="hair">
        <color auto="1"/>
      </right>
      <top style="double">
        <color indexed="64"/>
      </top>
      <bottom style="hair">
        <color auto="1"/>
      </bottom>
      <diagonal/>
    </border>
    <border>
      <left style="medium">
        <color auto="1"/>
      </left>
      <right style="medium">
        <color auto="1"/>
      </right>
      <top style="double">
        <color indexed="64"/>
      </top>
      <bottom style="hair">
        <color auto="1"/>
      </bottom>
      <diagonal/>
    </border>
    <border>
      <left style="thin">
        <color indexed="64"/>
      </left>
      <right style="hair">
        <color auto="1"/>
      </right>
      <top style="hair">
        <color auto="1"/>
      </top>
      <bottom style="hair">
        <color auto="1"/>
      </bottom>
      <diagonal/>
    </border>
    <border>
      <left style="medium">
        <color auto="1"/>
      </left>
      <right style="medium">
        <color auto="1"/>
      </right>
      <top style="hair">
        <color auto="1"/>
      </top>
      <bottom style="hair">
        <color auto="1"/>
      </bottom>
      <diagonal/>
    </border>
    <border>
      <left style="thin">
        <color indexed="64"/>
      </left>
      <right style="hair">
        <color auto="1"/>
      </right>
      <top style="hair">
        <color auto="1"/>
      </top>
      <bottom style="thin">
        <color indexed="64"/>
      </bottom>
      <diagonal/>
    </border>
    <border>
      <left style="medium">
        <color auto="1"/>
      </left>
      <right style="medium">
        <color auto="1"/>
      </right>
      <top style="hair">
        <color auto="1"/>
      </top>
      <bottom style="thin">
        <color indexed="64"/>
      </bottom>
      <diagonal/>
    </border>
    <border>
      <left/>
      <right/>
      <top style="thin">
        <color indexed="64"/>
      </top>
      <bottom style="dotted">
        <color auto="1"/>
      </bottom>
      <diagonal/>
    </border>
    <border>
      <left style="hair">
        <color auto="1"/>
      </left>
      <right style="thin">
        <color indexed="64"/>
      </right>
      <top style="thin">
        <color indexed="64"/>
      </top>
      <bottom style="dotted">
        <color auto="1"/>
      </bottom>
      <diagonal/>
    </border>
    <border>
      <left/>
      <right/>
      <top style="dotted">
        <color auto="1"/>
      </top>
      <bottom style="dotted">
        <color auto="1"/>
      </bottom>
      <diagonal/>
    </border>
    <border>
      <left style="hair">
        <color auto="1"/>
      </left>
      <right style="thin">
        <color indexed="64"/>
      </right>
      <top style="dotted">
        <color auto="1"/>
      </top>
      <bottom style="dotted">
        <color auto="1"/>
      </bottom>
      <diagonal/>
    </border>
    <border>
      <left/>
      <right/>
      <top style="dotted">
        <color auto="1"/>
      </top>
      <bottom/>
      <diagonal/>
    </border>
    <border>
      <left style="hair">
        <color auto="1"/>
      </left>
      <right style="thin">
        <color indexed="64"/>
      </right>
      <top style="dotted">
        <color auto="1"/>
      </top>
      <bottom/>
      <diagonal/>
    </border>
    <border>
      <left/>
      <right/>
      <top style="dotted">
        <color auto="1"/>
      </top>
      <bottom style="thin">
        <color indexed="64"/>
      </bottom>
      <diagonal/>
    </border>
    <border>
      <left style="hair">
        <color auto="1"/>
      </left>
      <right style="thin">
        <color indexed="64"/>
      </right>
      <top style="dotted">
        <color auto="1"/>
      </top>
      <bottom style="thin">
        <color indexed="64"/>
      </bottom>
      <diagonal/>
    </border>
    <border>
      <left style="thin">
        <color indexed="64"/>
      </left>
      <right style="hair">
        <color auto="1"/>
      </right>
      <top style="thin">
        <color indexed="64"/>
      </top>
      <bottom style="hair">
        <color auto="1"/>
      </bottom>
      <diagonal/>
    </border>
    <border>
      <left style="medium">
        <color auto="1"/>
      </left>
      <right style="medium">
        <color auto="1"/>
      </right>
      <top style="thin">
        <color indexed="64"/>
      </top>
      <bottom style="hair">
        <color auto="1"/>
      </bottom>
      <diagonal/>
    </border>
    <border>
      <left style="thin">
        <color indexed="64"/>
      </left>
      <right style="double">
        <color indexed="64"/>
      </right>
      <top/>
      <bottom style="double">
        <color indexed="64"/>
      </bottom>
      <diagonal/>
    </border>
    <border>
      <left style="thin">
        <color indexed="64"/>
      </left>
      <right style="double">
        <color indexed="64"/>
      </right>
      <top style="thin">
        <color indexed="64"/>
      </top>
      <bottom style="thin">
        <color indexed="64"/>
      </bottom>
      <diagonal/>
    </border>
    <border>
      <left style="double">
        <color auto="1"/>
      </left>
      <right style="thin">
        <color indexed="64"/>
      </right>
      <top/>
      <bottom style="double">
        <color indexed="64"/>
      </bottom>
      <diagonal/>
    </border>
    <border>
      <left style="double">
        <color auto="1"/>
      </left>
      <right style="thin">
        <color indexed="64"/>
      </right>
      <top style="thin">
        <color indexed="64"/>
      </top>
      <bottom style="thin">
        <color indexed="64"/>
      </bottom>
      <diagonal/>
    </border>
    <border>
      <left style="medium">
        <color auto="1"/>
      </left>
      <right style="medium">
        <color auto="1"/>
      </right>
      <top/>
      <bottom style="hair">
        <color auto="1"/>
      </bottom>
      <diagonal/>
    </border>
    <border>
      <left style="hair">
        <color auto="1"/>
      </left>
      <right/>
      <top style="medium">
        <color auto="1"/>
      </top>
      <bottom style="hair">
        <color auto="1"/>
      </bottom>
      <diagonal/>
    </border>
    <border>
      <left style="hair">
        <color auto="1"/>
      </left>
      <right/>
      <top style="hair">
        <color auto="1"/>
      </top>
      <bottom style="double">
        <color indexed="64"/>
      </bottom>
      <diagonal/>
    </border>
    <border>
      <left style="medium">
        <color indexed="64"/>
      </left>
      <right style="hair">
        <color auto="1"/>
      </right>
      <top style="thin">
        <color indexed="64"/>
      </top>
      <bottom style="hair">
        <color auto="1"/>
      </bottom>
      <diagonal/>
    </border>
    <border>
      <left style="medium">
        <color indexed="64"/>
      </left>
      <right style="hair">
        <color auto="1"/>
      </right>
      <top style="double">
        <color indexed="64"/>
      </top>
      <bottom style="hair">
        <color auto="1"/>
      </bottom>
      <diagonal/>
    </border>
    <border>
      <left style="medium">
        <color indexed="64"/>
      </left>
      <right style="hair">
        <color auto="1"/>
      </right>
      <top style="hair">
        <color auto="1"/>
      </top>
      <bottom style="thin">
        <color indexed="64"/>
      </bottom>
      <diagonal/>
    </border>
    <border>
      <left style="medium">
        <color indexed="64"/>
      </left>
      <right style="hair">
        <color auto="1"/>
      </right>
      <top/>
      <bottom style="hair">
        <color auto="1"/>
      </bottom>
      <diagonal/>
    </border>
    <border>
      <left style="medium">
        <color indexed="64"/>
      </left>
      <right style="hair">
        <color auto="1"/>
      </right>
      <top style="hair">
        <color auto="1"/>
      </top>
      <bottom/>
      <diagonal/>
    </border>
    <border>
      <left style="medium">
        <color indexed="64"/>
      </left>
      <right style="hair">
        <color auto="1"/>
      </right>
      <top style="thin">
        <color indexed="64"/>
      </top>
      <bottom/>
      <diagonal/>
    </border>
    <border>
      <left style="medium">
        <color indexed="64"/>
      </left>
      <right style="hair">
        <color auto="1"/>
      </right>
      <top/>
      <bottom/>
      <diagonal/>
    </border>
    <border>
      <left style="medium">
        <color indexed="64"/>
      </left>
      <right style="hair">
        <color auto="1"/>
      </right>
      <top/>
      <bottom style="thin">
        <color indexed="64"/>
      </bottom>
      <diagonal/>
    </border>
    <border>
      <left style="medium">
        <color indexed="64"/>
      </left>
      <right style="hair">
        <color auto="1"/>
      </right>
      <top style="thin">
        <color indexed="64"/>
      </top>
      <bottom style="dotted">
        <color auto="1"/>
      </bottom>
      <diagonal/>
    </border>
    <border>
      <left style="medium">
        <color indexed="64"/>
      </left>
      <right style="hair">
        <color auto="1"/>
      </right>
      <top style="dotted">
        <color auto="1"/>
      </top>
      <bottom style="dotted">
        <color auto="1"/>
      </bottom>
      <diagonal/>
    </border>
    <border>
      <left style="medium">
        <color indexed="64"/>
      </left>
      <right style="hair">
        <color auto="1"/>
      </right>
      <top style="dotted">
        <color auto="1"/>
      </top>
      <bottom style="thin">
        <color indexed="64"/>
      </bottom>
      <diagonal/>
    </border>
    <border>
      <left style="medium">
        <color indexed="64"/>
      </left>
      <right style="hair">
        <color auto="1"/>
      </right>
      <top/>
      <bottom style="medium">
        <color indexed="64"/>
      </bottom>
      <diagonal/>
    </border>
    <border>
      <left style="hair">
        <color auto="1"/>
      </left>
      <right style="thin">
        <color indexed="64"/>
      </right>
      <top style="dotted">
        <color auto="1"/>
      </top>
      <bottom style="medium">
        <color indexed="64"/>
      </bottom>
      <diagonal/>
    </border>
    <border>
      <left/>
      <right/>
      <top style="dotted">
        <color auto="1"/>
      </top>
      <bottom style="medium">
        <color indexed="64"/>
      </bottom>
      <diagonal/>
    </border>
    <border>
      <left style="thin">
        <color indexed="64"/>
      </left>
      <right style="hair">
        <color auto="1"/>
      </right>
      <top/>
      <bottom style="medium">
        <color indexed="64"/>
      </bottom>
      <diagonal/>
    </border>
    <border>
      <left/>
      <right style="medium">
        <color auto="1"/>
      </right>
      <top/>
      <bottom style="hair">
        <color auto="1"/>
      </bottom>
      <diagonal/>
    </border>
    <border>
      <left/>
      <right style="medium">
        <color indexed="64"/>
      </right>
      <top style="double">
        <color indexed="64"/>
      </top>
      <bottom style="hair">
        <color auto="1"/>
      </bottom>
      <diagonal/>
    </border>
    <border>
      <left/>
      <right style="medium">
        <color indexed="64"/>
      </right>
      <top style="hair">
        <color auto="1"/>
      </top>
      <bottom style="thin">
        <color indexed="64"/>
      </bottom>
      <diagonal/>
    </border>
    <border>
      <left/>
      <right style="medium">
        <color indexed="64"/>
      </right>
      <top style="thin">
        <color indexed="64"/>
      </top>
      <bottom style="hair">
        <color auto="1"/>
      </bottom>
      <diagonal/>
    </border>
    <border>
      <left/>
      <right style="medium">
        <color indexed="64"/>
      </right>
      <top style="hair">
        <color auto="1"/>
      </top>
      <bottom/>
      <diagonal/>
    </border>
    <border>
      <left/>
      <right style="medium">
        <color indexed="64"/>
      </right>
      <top style="thin">
        <color indexed="64"/>
      </top>
      <bottom style="dotted">
        <color auto="1"/>
      </bottom>
      <diagonal/>
    </border>
    <border>
      <left/>
      <right style="medium">
        <color indexed="64"/>
      </right>
      <top style="dotted">
        <color auto="1"/>
      </top>
      <bottom style="dotted">
        <color auto="1"/>
      </bottom>
      <diagonal/>
    </border>
    <border>
      <left/>
      <right style="medium">
        <color indexed="64"/>
      </right>
      <top style="dotted">
        <color auto="1"/>
      </top>
      <bottom/>
      <diagonal/>
    </border>
    <border>
      <left/>
      <right style="medium">
        <color indexed="64"/>
      </right>
      <top/>
      <bottom style="dotted">
        <color auto="1"/>
      </bottom>
      <diagonal/>
    </border>
    <border>
      <left/>
      <right style="medium">
        <color indexed="64"/>
      </right>
      <top style="dotted">
        <color auto="1"/>
      </top>
      <bottom style="thin">
        <color indexed="64"/>
      </bottom>
      <diagonal/>
    </border>
    <border>
      <left/>
      <right style="medium">
        <color indexed="64"/>
      </right>
      <top style="dotted">
        <color auto="1"/>
      </top>
      <bottom style="medium">
        <color indexed="64"/>
      </bottom>
      <diagonal/>
    </border>
    <border>
      <left style="hair">
        <color auto="1"/>
      </left>
      <right style="thin">
        <color indexed="64"/>
      </right>
      <top style="thin">
        <color indexed="64"/>
      </top>
      <bottom style="thin">
        <color indexed="64"/>
      </bottom>
      <diagonal/>
    </border>
    <border>
      <left style="hair">
        <color auto="1"/>
      </left>
      <right style="thin">
        <color indexed="64"/>
      </right>
      <top/>
      <bottom style="dotted">
        <color auto="1"/>
      </bottom>
      <diagonal/>
    </border>
    <border>
      <left style="thin">
        <color indexed="64"/>
      </left>
      <right style="hair">
        <color auto="1"/>
      </right>
      <top/>
      <bottom style="hair">
        <color auto="1"/>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auto="1"/>
      </right>
      <top style="medium">
        <color indexed="64"/>
      </top>
      <bottom style="thin">
        <color indexed="64"/>
      </bottom>
      <diagonal/>
    </border>
    <border>
      <left/>
      <right style="hair">
        <color auto="1"/>
      </right>
      <top/>
      <bottom style="double">
        <color indexed="64"/>
      </bottom>
      <diagonal/>
    </border>
    <border>
      <left style="hair">
        <color auto="1"/>
      </left>
      <right style="thin">
        <color indexed="64"/>
      </right>
      <top/>
      <bottom style="double">
        <color indexed="64"/>
      </bottom>
      <diagonal/>
    </border>
    <border>
      <left/>
      <right style="medium">
        <color auto="1"/>
      </right>
      <top/>
      <bottom style="double">
        <color indexed="64"/>
      </bottom>
      <diagonal/>
    </border>
    <border>
      <left style="medium">
        <color auto="1"/>
      </left>
      <right style="hair">
        <color auto="1"/>
      </right>
      <top/>
      <bottom style="double">
        <color indexed="64"/>
      </bottom>
      <diagonal/>
    </border>
    <border>
      <left style="medium">
        <color indexed="64"/>
      </left>
      <right/>
      <top style="thin">
        <color indexed="64"/>
      </top>
      <bottom style="thin">
        <color indexed="64"/>
      </bottom>
      <diagonal/>
    </border>
    <border>
      <left style="thin">
        <color indexed="64"/>
      </left>
      <right/>
      <top/>
      <bottom style="double">
        <color indexed="64"/>
      </bottom>
      <diagonal/>
    </border>
    <border>
      <left style="double">
        <color indexed="64"/>
      </left>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s>
  <cellStyleXfs count="6">
    <xf numFmtId="0" fontId="0" fillId="0" borderId="0"/>
    <xf numFmtId="0" fontId="4" fillId="0" borderId="0" applyNumberFormat="0" applyFill="0" applyBorder="0" applyAlignment="0" applyProtection="0"/>
    <xf numFmtId="0" fontId="6" fillId="0" borderId="0">
      <alignment vertical="center"/>
    </xf>
    <xf numFmtId="38" fontId="12" fillId="0" borderId="0" applyFont="0" applyFill="0" applyBorder="0" applyAlignment="0" applyProtection="0">
      <alignment vertical="center"/>
    </xf>
    <xf numFmtId="0" fontId="2" fillId="0" borderId="0">
      <alignment vertical="center"/>
    </xf>
    <xf numFmtId="0" fontId="1" fillId="0" borderId="0">
      <alignment vertical="center"/>
    </xf>
  </cellStyleXfs>
  <cellXfs count="377">
    <xf numFmtId="0" fontId="0" fillId="0" borderId="0" xfId="0"/>
    <xf numFmtId="0" fontId="6" fillId="0" borderId="0" xfId="2">
      <alignment vertical="center"/>
    </xf>
    <xf numFmtId="0" fontId="6" fillId="0" borderId="0" xfId="2" applyAlignment="1">
      <alignment vertical="center" wrapText="1"/>
    </xf>
    <xf numFmtId="0" fontId="6" fillId="0" borderId="0" xfId="2" applyAlignment="1">
      <alignment horizontal="center" vertical="center"/>
    </xf>
    <xf numFmtId="0" fontId="7" fillId="0" borderId="0" xfId="2" applyFont="1">
      <alignment vertical="center"/>
    </xf>
    <xf numFmtId="0" fontId="9" fillId="0" borderId="20" xfId="2" applyFont="1" applyBorder="1" applyAlignment="1">
      <alignment vertical="center" wrapText="1"/>
    </xf>
    <xf numFmtId="0" fontId="9" fillId="0" borderId="22" xfId="2" applyFont="1" applyBorder="1" applyAlignment="1">
      <alignment vertical="center" wrapText="1"/>
    </xf>
    <xf numFmtId="0" fontId="10" fillId="0" borderId="0" xfId="0" applyFont="1" applyAlignment="1">
      <alignment vertical="center"/>
    </xf>
    <xf numFmtId="0" fontId="10" fillId="0" borderId="0" xfId="0" applyFont="1" applyAlignment="1">
      <alignment horizontal="left" vertical="center"/>
    </xf>
    <xf numFmtId="0" fontId="10" fillId="0" borderId="0" xfId="0" applyFont="1" applyAlignment="1">
      <alignment horizontal="center" vertical="center"/>
    </xf>
    <xf numFmtId="0" fontId="11" fillId="0" borderId="42" xfId="0" applyFont="1" applyBorder="1" applyAlignment="1">
      <alignment horizontal="center" vertical="center"/>
    </xf>
    <xf numFmtId="0" fontId="11" fillId="0" borderId="9" xfId="0" applyFont="1" applyBorder="1" applyAlignment="1">
      <alignment horizontal="center" vertical="center" wrapText="1"/>
    </xf>
    <xf numFmtId="0" fontId="11" fillId="0" borderId="9" xfId="0" applyFont="1" applyBorder="1" applyAlignment="1">
      <alignment horizontal="left" vertical="center" wrapText="1"/>
    </xf>
    <xf numFmtId="0" fontId="11" fillId="0" borderId="43" xfId="0" applyFont="1" applyBorder="1" applyAlignment="1">
      <alignment horizontal="center" vertical="center" wrapText="1"/>
    </xf>
    <xf numFmtId="0" fontId="11" fillId="0" borderId="43" xfId="0" applyFont="1" applyBorder="1" applyAlignment="1">
      <alignment horizontal="left" vertical="center" wrapText="1"/>
    </xf>
    <xf numFmtId="0" fontId="11" fillId="0" borderId="4" xfId="0" applyFont="1" applyBorder="1" applyAlignment="1">
      <alignment horizontal="center" vertical="center" wrapText="1"/>
    </xf>
    <xf numFmtId="0" fontId="11" fillId="0" borderId="4" xfId="0" applyFont="1" applyBorder="1" applyAlignment="1">
      <alignment horizontal="left" vertical="center" wrapText="1"/>
    </xf>
    <xf numFmtId="0" fontId="11" fillId="0" borderId="1" xfId="0" applyFont="1" applyBorder="1" applyAlignment="1">
      <alignment horizontal="center" vertical="center" wrapText="1"/>
    </xf>
    <xf numFmtId="0" fontId="11" fillId="0" borderId="1" xfId="0" applyFont="1" applyBorder="1" applyAlignment="1">
      <alignment horizontal="left" vertical="center" wrapText="1"/>
    </xf>
    <xf numFmtId="49" fontId="11" fillId="0" borderId="43" xfId="0" quotePrefix="1" applyNumberFormat="1" applyFont="1" applyBorder="1" applyAlignment="1">
      <alignment horizontal="center" vertical="center" wrapText="1"/>
    </xf>
    <xf numFmtId="49" fontId="11" fillId="0" borderId="42" xfId="0" applyNumberFormat="1" applyFont="1" applyBorder="1" applyAlignment="1">
      <alignment horizontal="center" vertical="center"/>
    </xf>
    <xf numFmtId="49" fontId="11" fillId="0" borderId="9" xfId="0" applyNumberFormat="1" applyFont="1" applyBorder="1" applyAlignment="1">
      <alignment horizontal="center" vertical="center" wrapText="1"/>
    </xf>
    <xf numFmtId="49" fontId="11" fillId="0" borderId="43" xfId="0" applyNumberFormat="1" applyFont="1" applyBorder="1" applyAlignment="1">
      <alignment horizontal="center" vertical="center" wrapText="1"/>
    </xf>
    <xf numFmtId="49" fontId="11" fillId="0" borderId="4" xfId="0" applyNumberFormat="1" applyFont="1" applyBorder="1" applyAlignment="1">
      <alignment horizontal="center" vertical="center" wrapText="1"/>
    </xf>
    <xf numFmtId="49" fontId="11" fillId="0" borderId="1" xfId="0" applyNumberFormat="1" applyFont="1" applyBorder="1" applyAlignment="1">
      <alignment horizontal="center" vertical="center" wrapText="1"/>
    </xf>
    <xf numFmtId="49" fontId="10" fillId="0" borderId="0" xfId="0" applyNumberFormat="1" applyFont="1" applyAlignment="1">
      <alignment vertical="center"/>
    </xf>
    <xf numFmtId="0" fontId="2" fillId="0" borderId="0" xfId="4">
      <alignment vertical="center"/>
    </xf>
    <xf numFmtId="49" fontId="2" fillId="0" borderId="0" xfId="4" applyNumberFormat="1">
      <alignment vertical="center"/>
    </xf>
    <xf numFmtId="0" fontId="16" fillId="0" borderId="0" xfId="4" applyFont="1">
      <alignment vertical="center"/>
    </xf>
    <xf numFmtId="0" fontId="5" fillId="0" borderId="0" xfId="4" applyFont="1">
      <alignment vertical="center"/>
    </xf>
    <xf numFmtId="49" fontId="5" fillId="0" borderId="0" xfId="4" applyNumberFormat="1" applyFont="1">
      <alignment vertical="center"/>
    </xf>
    <xf numFmtId="0" fontId="17" fillId="0" borderId="0" xfId="4" applyFont="1">
      <alignment vertical="center"/>
    </xf>
    <xf numFmtId="0" fontId="19" fillId="0" borderId="0" xfId="4" applyFont="1">
      <alignment vertical="center"/>
    </xf>
    <xf numFmtId="0" fontId="20" fillId="0" borderId="0" xfId="4" applyFont="1">
      <alignment vertical="center"/>
    </xf>
    <xf numFmtId="0" fontId="21" fillId="0" borderId="0" xfId="4" applyFont="1">
      <alignment vertical="center"/>
    </xf>
    <xf numFmtId="0" fontId="2" fillId="0" borderId="0" xfId="4" applyAlignment="1">
      <alignment horizontal="center" vertical="center"/>
    </xf>
    <xf numFmtId="49" fontId="23" fillId="0" borderId="1" xfId="4" applyNumberFormat="1" applyFont="1" applyBorder="1">
      <alignment vertical="center"/>
    </xf>
    <xf numFmtId="0" fontId="23" fillId="0" borderId="1" xfId="4" applyFont="1" applyBorder="1">
      <alignment vertical="center"/>
    </xf>
    <xf numFmtId="0" fontId="23" fillId="0" borderId="1" xfId="4" applyFont="1" applyBorder="1" applyAlignment="1">
      <alignment horizontal="center" vertical="center"/>
    </xf>
    <xf numFmtId="2" fontId="23" fillId="0" borderId="1" xfId="4" applyNumberFormat="1" applyFont="1" applyBorder="1">
      <alignment vertical="center"/>
    </xf>
    <xf numFmtId="3" fontId="23" fillId="0" borderId="1" xfId="4" applyNumberFormat="1" applyFont="1" applyBorder="1">
      <alignment vertical="center"/>
    </xf>
    <xf numFmtId="0" fontId="23" fillId="0" borderId="1" xfId="4" applyFont="1" applyBorder="1" applyAlignment="1"/>
    <xf numFmtId="4" fontId="23" fillId="0" borderId="1" xfId="4" applyNumberFormat="1" applyFont="1" applyBorder="1">
      <alignment vertical="center"/>
    </xf>
    <xf numFmtId="0" fontId="23" fillId="0" borderId="1" xfId="4" quotePrefix="1" applyFont="1" applyBorder="1">
      <alignment vertical="center"/>
    </xf>
    <xf numFmtId="177" fontId="23" fillId="0" borderId="1" xfId="4" applyNumberFormat="1" applyFont="1" applyBorder="1">
      <alignment vertical="center"/>
    </xf>
    <xf numFmtId="0" fontId="25" fillId="0" borderId="1" xfId="4" applyFont="1" applyBorder="1">
      <alignment vertical="center"/>
    </xf>
    <xf numFmtId="49" fontId="23" fillId="0" borderId="1" xfId="4" applyNumberFormat="1" applyFont="1" applyBorder="1" applyAlignment="1">
      <alignment vertical="top"/>
    </xf>
    <xf numFmtId="179" fontId="23" fillId="0" borderId="1" xfId="4" applyNumberFormat="1" applyFont="1" applyBorder="1">
      <alignment vertical="center"/>
    </xf>
    <xf numFmtId="178" fontId="23" fillId="0" borderId="1" xfId="4" applyNumberFormat="1" applyFont="1" applyBorder="1">
      <alignment vertical="center"/>
    </xf>
    <xf numFmtId="0" fontId="23" fillId="3" borderId="1" xfId="4" applyFont="1" applyFill="1" applyBorder="1" applyAlignment="1">
      <alignment horizontal="center" vertical="center" wrapText="1"/>
    </xf>
    <xf numFmtId="49" fontId="23" fillId="3" borderId="1" xfId="4" applyNumberFormat="1" applyFont="1" applyFill="1" applyBorder="1" applyAlignment="1">
      <alignment horizontal="center" vertical="center" wrapText="1"/>
    </xf>
    <xf numFmtId="0" fontId="23" fillId="12" borderId="1" xfId="4" applyFont="1" applyFill="1" applyBorder="1" applyAlignment="1">
      <alignment horizontal="center" vertical="center" wrapText="1"/>
    </xf>
    <xf numFmtId="49" fontId="23" fillId="12" borderId="1" xfId="4" applyNumberFormat="1" applyFont="1" applyFill="1" applyBorder="1" applyAlignment="1">
      <alignment horizontal="center" vertical="center" wrapText="1"/>
    </xf>
    <xf numFmtId="0" fontId="23" fillId="13" borderId="1" xfId="4" applyFont="1" applyFill="1" applyBorder="1" applyAlignment="1">
      <alignment horizontal="center" vertical="center" wrapText="1"/>
    </xf>
    <xf numFmtId="0" fontId="23" fillId="11" borderId="1" xfId="4" applyFont="1" applyFill="1" applyBorder="1" applyAlignment="1">
      <alignment horizontal="center" vertical="center" wrapText="1"/>
    </xf>
    <xf numFmtId="0" fontId="23" fillId="14" borderId="1" xfId="4" applyFont="1" applyFill="1" applyBorder="1" applyAlignment="1">
      <alignment horizontal="center" vertical="center" wrapText="1"/>
    </xf>
    <xf numFmtId="0" fontId="23" fillId="10" borderId="1" xfId="4" applyFont="1" applyFill="1" applyBorder="1" applyAlignment="1">
      <alignment horizontal="center" vertical="center" wrapText="1"/>
    </xf>
    <xf numFmtId="0" fontId="23" fillId="2" borderId="1" xfId="4" applyFont="1" applyFill="1" applyBorder="1" applyAlignment="1">
      <alignment horizontal="center" vertical="center" wrapText="1"/>
    </xf>
    <xf numFmtId="0" fontId="23" fillId="9" borderId="1" xfId="4" applyFont="1" applyFill="1" applyBorder="1" applyAlignment="1">
      <alignment horizontal="center" vertical="center" wrapText="1"/>
    </xf>
    <xf numFmtId="0" fontId="23" fillId="8" borderId="1" xfId="4" applyFont="1" applyFill="1" applyBorder="1" applyAlignment="1">
      <alignment horizontal="center" vertical="center" wrapText="1"/>
    </xf>
    <xf numFmtId="0" fontId="23" fillId="7" borderId="1" xfId="4" applyFont="1" applyFill="1" applyBorder="1" applyAlignment="1">
      <alignment horizontal="center" vertical="center" wrapText="1"/>
    </xf>
    <xf numFmtId="0" fontId="23" fillId="6" borderId="1" xfId="4" applyFont="1" applyFill="1" applyBorder="1" applyAlignment="1">
      <alignment horizontal="center" vertical="center" wrapText="1"/>
    </xf>
    <xf numFmtId="0" fontId="23" fillId="5" borderId="1" xfId="4" applyFont="1" applyFill="1" applyBorder="1" applyAlignment="1">
      <alignment horizontal="center" vertical="center" wrapText="1"/>
    </xf>
    <xf numFmtId="0" fontId="23" fillId="4" borderId="1" xfId="4" applyFont="1" applyFill="1" applyBorder="1" applyAlignment="1">
      <alignment horizontal="center" vertical="center" wrapText="1"/>
    </xf>
    <xf numFmtId="0" fontId="22" fillId="0" borderId="0" xfId="4" applyFont="1" applyAlignment="1">
      <alignment horizontal="center" vertical="center" wrapText="1"/>
    </xf>
    <xf numFmtId="0" fontId="15" fillId="0" borderId="0" xfId="0" applyFont="1" applyAlignment="1">
      <alignment horizontal="center" vertical="center" wrapText="1"/>
    </xf>
    <xf numFmtId="0" fontId="15" fillId="0" borderId="0" xfId="0" applyFont="1" applyAlignment="1">
      <alignment vertical="center" wrapText="1"/>
    </xf>
    <xf numFmtId="0" fontId="15" fillId="0" borderId="0" xfId="0" applyFont="1" applyAlignment="1">
      <alignment horizontal="right" vertical="center" wrapText="1"/>
    </xf>
    <xf numFmtId="0" fontId="15" fillId="0" borderId="42" xfId="0" applyFont="1" applyBorder="1" applyAlignment="1">
      <alignment horizontal="center" vertical="center" wrapText="1"/>
    </xf>
    <xf numFmtId="0" fontId="15" fillId="0" borderId="4" xfId="0" applyFont="1" applyBorder="1" applyAlignment="1">
      <alignment horizontal="center" vertical="center" wrapText="1"/>
    </xf>
    <xf numFmtId="31" fontId="15" fillId="0" borderId="4" xfId="0" applyNumberFormat="1" applyFont="1" applyBorder="1" applyAlignment="1">
      <alignment horizontal="center" vertical="center" wrapText="1"/>
    </xf>
    <xf numFmtId="38" fontId="15" fillId="0" borderId="4" xfId="3" applyFont="1" applyFill="1" applyBorder="1" applyAlignment="1">
      <alignment horizontal="center" vertical="center" wrapText="1"/>
    </xf>
    <xf numFmtId="176" fontId="15" fillId="0" borderId="4" xfId="0" applyNumberFormat="1" applyFont="1" applyBorder="1" applyAlignment="1">
      <alignment horizontal="center" vertical="center" wrapText="1"/>
    </xf>
    <xf numFmtId="0" fontId="15" fillId="0" borderId="1" xfId="0" applyFont="1" applyBorder="1" applyAlignment="1">
      <alignment horizontal="center" vertical="center" wrapText="1"/>
    </xf>
    <xf numFmtId="0" fontId="15" fillId="3" borderId="1" xfId="0" applyFont="1" applyFill="1" applyBorder="1" applyAlignment="1">
      <alignment vertical="center" wrapText="1"/>
    </xf>
    <xf numFmtId="0" fontId="15" fillId="0" borderId="47" xfId="0" applyFont="1" applyBorder="1" applyAlignment="1">
      <alignment horizontal="center" vertical="center" wrapText="1"/>
    </xf>
    <xf numFmtId="0" fontId="15" fillId="0" borderId="44" xfId="0" applyFont="1" applyBorder="1" applyAlignment="1">
      <alignment horizontal="center" vertical="center" wrapText="1"/>
    </xf>
    <xf numFmtId="0" fontId="27" fillId="0" borderId="0" xfId="0" applyFont="1" applyAlignment="1">
      <alignment vertical="center" wrapText="1"/>
    </xf>
    <xf numFmtId="0" fontId="26" fillId="0" borderId="47" xfId="1" applyFont="1" applyFill="1" applyBorder="1" applyAlignment="1">
      <alignment horizontal="center" vertical="center" wrapText="1"/>
    </xf>
    <xf numFmtId="0" fontId="26" fillId="0" borderId="44" xfId="1" applyFont="1" applyFill="1" applyBorder="1" applyAlignment="1">
      <alignment horizontal="center" vertical="center" wrapText="1"/>
    </xf>
    <xf numFmtId="0" fontId="15" fillId="0" borderId="50" xfId="0" applyFont="1" applyBorder="1" applyAlignment="1">
      <alignment horizontal="center" vertical="center" wrapText="1"/>
    </xf>
    <xf numFmtId="0" fontId="15" fillId="0" borderId="0" xfId="0" applyFont="1" applyAlignment="1">
      <alignment horizontal="left" vertical="center" wrapText="1"/>
    </xf>
    <xf numFmtId="0" fontId="15" fillId="0" borderId="42" xfId="0" applyFont="1" applyBorder="1" applyAlignment="1">
      <alignment horizontal="left" vertical="center" wrapText="1"/>
    </xf>
    <xf numFmtId="0" fontId="15" fillId="0" borderId="50" xfId="0" applyFont="1" applyBorder="1" applyAlignment="1">
      <alignment horizontal="left" vertical="center" wrapText="1"/>
    </xf>
    <xf numFmtId="0" fontId="15" fillId="0" borderId="1" xfId="0" applyFont="1" applyBorder="1" applyAlignment="1">
      <alignment horizontal="left" vertical="center" wrapText="1"/>
    </xf>
    <xf numFmtId="0" fontId="15" fillId="0" borderId="4" xfId="0" applyFont="1" applyBorder="1" applyAlignment="1">
      <alignment horizontal="left" vertical="center" wrapText="1"/>
    </xf>
    <xf numFmtId="0" fontId="23" fillId="0" borderId="47" xfId="1" applyNumberFormat="1" applyFont="1" applyFill="1" applyBorder="1" applyAlignment="1" applyProtection="1">
      <alignment horizontal="left" vertical="center" wrapText="1"/>
      <protection locked="0"/>
    </xf>
    <xf numFmtId="0" fontId="23" fillId="0" borderId="44" xfId="1" applyNumberFormat="1" applyFont="1" applyFill="1" applyBorder="1" applyAlignment="1" applyProtection="1">
      <alignment horizontal="left" vertical="center" wrapText="1"/>
      <protection locked="0"/>
    </xf>
    <xf numFmtId="0" fontId="15" fillId="0" borderId="47" xfId="0" applyFont="1" applyBorder="1" applyAlignment="1">
      <alignment horizontal="left" vertical="center" wrapText="1"/>
    </xf>
    <xf numFmtId="0" fontId="15" fillId="0" borderId="44" xfId="0" applyFont="1" applyBorder="1" applyAlignment="1">
      <alignment horizontal="left" vertical="center" wrapText="1"/>
    </xf>
    <xf numFmtId="0" fontId="26" fillId="0" borderId="1" xfId="1" applyFont="1" applyFill="1" applyBorder="1" applyAlignment="1">
      <alignment horizontal="center" vertical="center" wrapText="1"/>
    </xf>
    <xf numFmtId="0" fontId="23" fillId="0" borderId="1" xfId="1" applyNumberFormat="1" applyFont="1" applyFill="1" applyBorder="1" applyAlignment="1" applyProtection="1">
      <alignment horizontal="left" vertical="center" wrapText="1"/>
      <protection locked="0"/>
    </xf>
    <xf numFmtId="0" fontId="15" fillId="0" borderId="6" xfId="0" applyFont="1" applyBorder="1" applyAlignment="1">
      <alignment horizontal="left" vertical="center" wrapText="1"/>
    </xf>
    <xf numFmtId="0" fontId="15" fillId="0" borderId="11" xfId="0" applyFont="1" applyBorder="1" applyAlignment="1">
      <alignment horizontal="left" vertical="center" wrapText="1"/>
    </xf>
    <xf numFmtId="0" fontId="6" fillId="0" borderId="0" xfId="2" applyAlignment="1">
      <alignment horizontal="left" vertical="center"/>
    </xf>
    <xf numFmtId="0" fontId="6" fillId="0" borderId="64" xfId="2" applyBorder="1" applyAlignment="1">
      <alignment horizontal="center" vertical="center"/>
    </xf>
    <xf numFmtId="0" fontId="6" fillId="0" borderId="66" xfId="2" applyBorder="1" applyAlignment="1">
      <alignment horizontal="center" vertical="center"/>
    </xf>
    <xf numFmtId="0" fontId="6" fillId="0" borderId="65" xfId="2" applyBorder="1" applyAlignment="1">
      <alignment horizontal="center" vertical="center"/>
    </xf>
    <xf numFmtId="0" fontId="6" fillId="0" borderId="68" xfId="2" applyBorder="1" applyAlignment="1">
      <alignment horizontal="center" vertical="center"/>
    </xf>
    <xf numFmtId="0" fontId="6" fillId="0" borderId="67" xfId="2" applyBorder="1" applyAlignment="1">
      <alignment horizontal="center" vertical="center"/>
    </xf>
    <xf numFmtId="0" fontId="7" fillId="0" borderId="31" xfId="2" applyFont="1" applyBorder="1" applyAlignment="1">
      <alignment horizontal="left" vertical="center" wrapText="1"/>
    </xf>
    <xf numFmtId="0" fontId="7" fillId="0" borderId="20" xfId="2" applyFont="1" applyBorder="1" applyAlignment="1">
      <alignment horizontal="left" vertical="center" wrapText="1"/>
    </xf>
    <xf numFmtId="0" fontId="7" fillId="0" borderId="25" xfId="2" applyFont="1" applyBorder="1" applyAlignment="1">
      <alignment horizontal="left" vertical="center" wrapText="1"/>
    </xf>
    <xf numFmtId="0" fontId="7" fillId="0" borderId="22" xfId="2" applyFont="1" applyBorder="1" applyAlignment="1">
      <alignment horizontal="left" vertical="center" wrapText="1"/>
    </xf>
    <xf numFmtId="0" fontId="9" fillId="0" borderId="22" xfId="2" applyFont="1" applyBorder="1" applyAlignment="1">
      <alignment horizontal="left" vertical="center" wrapText="1"/>
    </xf>
    <xf numFmtId="0" fontId="9" fillId="0" borderId="63" xfId="2" applyFont="1" applyBorder="1" applyAlignment="1">
      <alignment horizontal="left" vertical="center" wrapText="1"/>
    </xf>
    <xf numFmtId="0" fontId="9" fillId="0" borderId="71" xfId="2" applyFont="1" applyBorder="1" applyAlignment="1">
      <alignment horizontal="left" vertical="center" wrapText="1"/>
    </xf>
    <xf numFmtId="0" fontId="9" fillId="0" borderId="20" xfId="2" applyFont="1" applyBorder="1" applyAlignment="1">
      <alignment horizontal="left" vertical="center" wrapText="1"/>
    </xf>
    <xf numFmtId="0" fontId="9" fillId="0" borderId="79" xfId="2" applyFont="1" applyBorder="1" applyAlignment="1">
      <alignment vertical="center" wrapText="1"/>
    </xf>
    <xf numFmtId="0" fontId="6" fillId="0" borderId="78" xfId="2" applyBorder="1" applyAlignment="1">
      <alignment horizontal="center" vertical="center"/>
    </xf>
    <xf numFmtId="0" fontId="9" fillId="0" borderId="81" xfId="2" applyFont="1" applyBorder="1" applyAlignment="1">
      <alignment vertical="center" wrapText="1"/>
    </xf>
    <xf numFmtId="0" fontId="6" fillId="0" borderId="80" xfId="2" applyBorder="1" applyAlignment="1">
      <alignment horizontal="center" vertical="center"/>
    </xf>
    <xf numFmtId="0" fontId="9" fillId="0" borderId="83" xfId="2" applyFont="1" applyBorder="1" applyAlignment="1">
      <alignment vertical="center" wrapText="1"/>
    </xf>
    <xf numFmtId="0" fontId="6" fillId="0" borderId="82" xfId="2" applyBorder="1" applyAlignment="1">
      <alignment horizontal="center" vertical="center"/>
    </xf>
    <xf numFmtId="0" fontId="9" fillId="0" borderId="85" xfId="2" applyFont="1" applyBorder="1" applyAlignment="1">
      <alignment vertical="center" wrapText="1"/>
    </xf>
    <xf numFmtId="0" fontId="6" fillId="0" borderId="84" xfId="2" applyBorder="1" applyAlignment="1">
      <alignment horizontal="center" vertical="center"/>
    </xf>
    <xf numFmtId="0" fontId="9" fillId="0" borderId="31" xfId="2" applyFont="1" applyBorder="1" applyAlignment="1">
      <alignment horizontal="left" vertical="center" wrapText="1"/>
    </xf>
    <xf numFmtId="0" fontId="6" fillId="0" borderId="78" xfId="2" applyBorder="1" applyAlignment="1">
      <alignment horizontal="center" vertical="center" wrapText="1"/>
    </xf>
    <xf numFmtId="0" fontId="15" fillId="16" borderId="1" xfId="0" applyFont="1" applyFill="1" applyBorder="1" applyAlignment="1">
      <alignment vertical="center" wrapText="1"/>
    </xf>
    <xf numFmtId="0" fontId="15" fillId="0" borderId="12" xfId="0" applyFont="1" applyBorder="1" applyAlignment="1">
      <alignment horizontal="left" vertical="center"/>
    </xf>
    <xf numFmtId="0" fontId="6" fillId="0" borderId="70" xfId="2" applyBorder="1" applyAlignment="1">
      <alignment horizontal="center" vertical="center"/>
    </xf>
    <xf numFmtId="0" fontId="6" fillId="0" borderId="64" xfId="2" applyBorder="1" applyAlignment="1">
      <alignment horizontal="center" vertical="center" wrapText="1"/>
    </xf>
    <xf numFmtId="0" fontId="6" fillId="0" borderId="67" xfId="2" applyBorder="1" applyAlignment="1">
      <alignment horizontal="center" vertical="center" wrapText="1"/>
    </xf>
    <xf numFmtId="0" fontId="6" fillId="0" borderId="68" xfId="2" applyBorder="1" applyAlignment="1">
      <alignment horizontal="center" vertical="center" wrapText="1"/>
    </xf>
    <xf numFmtId="0" fontId="6" fillId="0" borderId="66" xfId="2" applyBorder="1" applyAlignment="1">
      <alignment horizontal="center" vertical="center" wrapText="1" shrinkToFit="1"/>
    </xf>
    <xf numFmtId="0" fontId="6" fillId="0" borderId="67" xfId="2" applyBorder="1" applyAlignment="1">
      <alignment horizontal="center" vertical="center" wrapText="1" shrinkToFit="1"/>
    </xf>
    <xf numFmtId="0" fontId="6" fillId="0" borderId="68" xfId="2" applyBorder="1" applyAlignment="1">
      <alignment horizontal="center" vertical="center" wrapText="1" shrinkToFit="1"/>
    </xf>
    <xf numFmtId="0" fontId="29" fillId="0" borderId="1" xfId="4" applyFont="1" applyBorder="1">
      <alignment vertical="center"/>
    </xf>
    <xf numFmtId="0" fontId="29" fillId="0" borderId="1" xfId="4" applyFont="1" applyBorder="1" applyAlignment="1">
      <alignment horizontal="center" vertical="center"/>
    </xf>
    <xf numFmtId="0" fontId="1" fillId="0" borderId="0" xfId="5" applyAlignment="1">
      <alignment horizontal="center" vertical="center"/>
    </xf>
    <xf numFmtId="0" fontId="31" fillId="0" borderId="0" xfId="5" applyFont="1" applyAlignment="1">
      <alignment horizontal="left" vertical="center" wrapText="1"/>
    </xf>
    <xf numFmtId="0" fontId="32" fillId="0" borderId="0" xfId="5" applyFont="1" applyAlignment="1">
      <alignment horizontal="left" vertical="center" wrapText="1"/>
    </xf>
    <xf numFmtId="0" fontId="32" fillId="0" borderId="1" xfId="5" applyFont="1" applyBorder="1" applyAlignment="1">
      <alignment horizontal="center" vertical="center" wrapText="1"/>
    </xf>
    <xf numFmtId="0" fontId="32" fillId="0" borderId="89" xfId="5" applyFont="1" applyBorder="1" applyAlignment="1">
      <alignment horizontal="center" vertical="center" wrapText="1"/>
    </xf>
    <xf numFmtId="0" fontId="32" fillId="0" borderId="91" xfId="5" applyFont="1" applyBorder="1" applyAlignment="1">
      <alignment horizontal="center" vertical="center" wrapText="1"/>
    </xf>
    <xf numFmtId="0" fontId="32" fillId="0" borderId="89" xfId="5" applyFont="1" applyBorder="1" applyAlignment="1">
      <alignment horizontal="center" vertical="center"/>
    </xf>
    <xf numFmtId="0" fontId="32" fillId="0" borderId="1" xfId="5" applyFont="1" applyBorder="1" applyAlignment="1">
      <alignment horizontal="center" vertical="center"/>
    </xf>
    <xf numFmtId="0" fontId="32" fillId="0" borderId="91" xfId="5" applyFont="1" applyBorder="1" applyAlignment="1">
      <alignment horizontal="center" vertical="center"/>
    </xf>
    <xf numFmtId="0" fontId="32" fillId="0" borderId="46" xfId="5" applyFont="1" applyBorder="1" applyAlignment="1">
      <alignment horizontal="center" vertical="center" wrapText="1"/>
    </xf>
    <xf numFmtId="0" fontId="34" fillId="17" borderId="0" xfId="5" applyFont="1" applyFill="1" applyAlignment="1">
      <alignment horizontal="center" vertical="center"/>
    </xf>
    <xf numFmtId="0" fontId="31" fillId="17" borderId="43" xfId="5" applyFont="1" applyFill="1" applyBorder="1" applyAlignment="1">
      <alignment horizontal="center" vertical="center" wrapText="1"/>
    </xf>
    <xf numFmtId="0" fontId="31" fillId="17" borderId="88" xfId="5" applyFont="1" applyFill="1" applyBorder="1" applyAlignment="1">
      <alignment horizontal="center" vertical="center" wrapText="1"/>
    </xf>
    <xf numFmtId="0" fontId="31" fillId="17" borderId="90" xfId="5" applyFont="1" applyFill="1" applyBorder="1" applyAlignment="1">
      <alignment horizontal="center" vertical="center" wrapText="1"/>
    </xf>
    <xf numFmtId="0" fontId="0" fillId="0" borderId="0" xfId="0" applyAlignment="1">
      <alignment vertical="center" wrapText="1"/>
    </xf>
    <xf numFmtId="0" fontId="0" fillId="0" borderId="1" xfId="0" applyBorder="1" applyAlignment="1">
      <alignment vertical="center" wrapText="1"/>
    </xf>
    <xf numFmtId="0" fontId="0" fillId="0" borderId="1" xfId="0" applyBorder="1"/>
    <xf numFmtId="0" fontId="0" fillId="3" borderId="1" xfId="0" applyFill="1" applyBorder="1" applyAlignment="1">
      <alignment vertical="center" wrapText="1"/>
    </xf>
    <xf numFmtId="0" fontId="31" fillId="0" borderId="1" xfId="0" applyFont="1" applyBorder="1" applyAlignment="1">
      <alignment vertical="center" wrapText="1"/>
    </xf>
    <xf numFmtId="0" fontId="31" fillId="0" borderId="1" xfId="0" applyFont="1" applyBorder="1"/>
    <xf numFmtId="0" fontId="0" fillId="3" borderId="1" xfId="0" applyFill="1" applyBorder="1"/>
    <xf numFmtId="0" fontId="9" fillId="0" borderId="107" xfId="2" applyFont="1" applyBorder="1" applyAlignment="1">
      <alignment vertical="center" wrapText="1"/>
    </xf>
    <xf numFmtId="0" fontId="6" fillId="0" borderId="108" xfId="2" applyBorder="1" applyAlignment="1">
      <alignment horizontal="center" vertical="center"/>
    </xf>
    <xf numFmtId="0" fontId="6" fillId="0" borderId="111" xfId="2" applyBorder="1" applyAlignment="1">
      <alignment horizontal="center" vertical="center"/>
    </xf>
    <xf numFmtId="0" fontId="6" fillId="0" borderId="21" xfId="2" applyBorder="1" applyAlignment="1">
      <alignment horizontal="center" vertical="center"/>
    </xf>
    <xf numFmtId="0" fontId="6" fillId="0" borderId="112" xfId="2" applyBorder="1" applyAlignment="1">
      <alignment horizontal="center" vertical="center"/>
    </xf>
    <xf numFmtId="0" fontId="6" fillId="0" borderId="113" xfId="2" applyBorder="1" applyAlignment="1">
      <alignment horizontal="center" vertical="center"/>
    </xf>
    <xf numFmtId="0" fontId="6" fillId="0" borderId="110" xfId="2" applyBorder="1" applyAlignment="1">
      <alignment horizontal="center" vertical="center"/>
    </xf>
    <xf numFmtId="0" fontId="6" fillId="0" borderId="114" xfId="2" applyBorder="1" applyAlignment="1">
      <alignment horizontal="center" vertical="center"/>
    </xf>
    <xf numFmtId="0" fontId="6" fillId="0" borderId="115" xfId="2" applyBorder="1" applyAlignment="1">
      <alignment horizontal="center" vertical="center"/>
    </xf>
    <xf numFmtId="0" fontId="6" fillId="0" borderId="116" xfId="2" applyBorder="1" applyAlignment="1">
      <alignment horizontal="center" vertical="center"/>
    </xf>
    <xf numFmtId="0" fontId="6" fillId="0" borderId="117" xfId="2" applyBorder="1" applyAlignment="1">
      <alignment horizontal="center" vertical="center"/>
    </xf>
    <xf numFmtId="0" fontId="6" fillId="0" borderId="48" xfId="2" applyBorder="1" applyAlignment="1">
      <alignment horizontal="center" vertical="center"/>
    </xf>
    <xf numFmtId="0" fontId="6" fillId="0" borderId="118" xfId="2" applyBorder="1" applyAlignment="1">
      <alignment horizontal="center" vertical="center"/>
    </xf>
    <xf numFmtId="0" fontId="6" fillId="0" borderId="119" xfId="2" applyBorder="1" applyAlignment="1">
      <alignment horizontal="center" vertical="center"/>
    </xf>
    <xf numFmtId="0" fontId="6" fillId="0" borderId="115" xfId="2" applyBorder="1" applyAlignment="1">
      <alignment horizontal="center" vertical="center" wrapText="1"/>
    </xf>
    <xf numFmtId="0" fontId="6" fillId="0" borderId="120" xfId="2" applyBorder="1" applyAlignment="1">
      <alignment horizontal="center" vertical="center"/>
    </xf>
    <xf numFmtId="0" fontId="7" fillId="0" borderId="71" xfId="2" applyFont="1" applyBorder="1" applyAlignment="1">
      <alignment horizontal="left" vertical="center" wrapText="1"/>
    </xf>
    <xf numFmtId="0" fontId="7" fillId="0" borderId="63" xfId="2" applyFont="1" applyBorder="1" applyAlignment="1">
      <alignment horizontal="left" vertical="center" wrapText="1"/>
    </xf>
    <xf numFmtId="0" fontId="7" fillId="0" borderId="22" xfId="2" applyFont="1" applyBorder="1" applyAlignment="1">
      <alignment vertical="center" wrapText="1"/>
    </xf>
    <xf numFmtId="0" fontId="7" fillId="0" borderId="20" xfId="2" applyFont="1" applyBorder="1" applyAlignment="1">
      <alignment vertical="center" wrapText="1"/>
    </xf>
    <xf numFmtId="0" fontId="7" fillId="0" borderId="79" xfId="2" applyFont="1" applyBorder="1" applyAlignment="1">
      <alignment vertical="center" wrapText="1"/>
    </xf>
    <xf numFmtId="0" fontId="7" fillId="0" borderId="81" xfId="2" applyFont="1" applyBorder="1" applyAlignment="1">
      <alignment vertical="center" wrapText="1"/>
    </xf>
    <xf numFmtId="0" fontId="7" fillId="0" borderId="83" xfId="2" applyFont="1" applyBorder="1" applyAlignment="1">
      <alignment vertical="center" wrapText="1"/>
    </xf>
    <xf numFmtId="0" fontId="7" fillId="0" borderId="121" xfId="2" applyFont="1" applyBorder="1" applyAlignment="1">
      <alignment vertical="center" wrapText="1"/>
    </xf>
    <xf numFmtId="0" fontId="7" fillId="0" borderId="122" xfId="2" applyFont="1" applyBorder="1" applyAlignment="1">
      <alignment vertical="center" wrapText="1"/>
    </xf>
    <xf numFmtId="0" fontId="7" fillId="0" borderId="85" xfId="2" applyFont="1" applyBorder="1" applyAlignment="1">
      <alignment vertical="center" wrapText="1"/>
    </xf>
    <xf numFmtId="0" fontId="7" fillId="0" borderId="107" xfId="2" applyFont="1" applyBorder="1" applyAlignment="1">
      <alignment vertical="center" wrapText="1"/>
    </xf>
    <xf numFmtId="0" fontId="9" fillId="0" borderId="25" xfId="2" applyFont="1" applyBorder="1" applyAlignment="1">
      <alignment horizontal="left" vertical="center" wrapText="1"/>
    </xf>
    <xf numFmtId="0" fontId="6" fillId="0" borderId="127" xfId="2" applyBorder="1" applyAlignment="1">
      <alignment horizontal="center" vertical="center"/>
    </xf>
    <xf numFmtId="0" fontId="6" fillId="0" borderId="128" xfId="2" applyBorder="1" applyAlignment="1">
      <alignment horizontal="center" vertical="center"/>
    </xf>
    <xf numFmtId="0" fontId="6" fillId="0" borderId="129" xfId="2" applyBorder="1" applyAlignment="1">
      <alignment horizontal="center" vertical="center"/>
    </xf>
    <xf numFmtId="0" fontId="6" fillId="0" borderId="130" xfId="2" applyBorder="1" applyAlignment="1">
      <alignment horizontal="center" vertical="center"/>
    </xf>
    <xf numFmtId="0" fontId="6" fillId="0" borderId="45" xfId="2" applyBorder="1" applyAlignment="1">
      <alignment horizontal="center" vertical="center"/>
    </xf>
    <xf numFmtId="38" fontId="0" fillId="0" borderId="1" xfId="3" applyFont="1" applyBorder="1" applyAlignment="1"/>
    <xf numFmtId="38" fontId="0" fillId="0" borderId="0" xfId="3" applyFont="1" applyAlignment="1"/>
    <xf numFmtId="38" fontId="0" fillId="3" borderId="1" xfId="3" applyFont="1" applyFill="1" applyBorder="1" applyAlignment="1"/>
    <xf numFmtId="0" fontId="31" fillId="17" borderId="132" xfId="5" applyFont="1" applyFill="1" applyBorder="1" applyAlignment="1">
      <alignment horizontal="left" vertical="center" wrapText="1"/>
    </xf>
    <xf numFmtId="0" fontId="32" fillId="0" borderId="2" xfId="5" applyFont="1" applyBorder="1" applyAlignment="1">
      <alignment horizontal="left" vertical="center" wrapText="1"/>
    </xf>
    <xf numFmtId="0" fontId="31" fillId="17" borderId="134" xfId="5" applyFont="1" applyFill="1" applyBorder="1" applyAlignment="1">
      <alignment horizontal="center" vertical="center" wrapText="1"/>
    </xf>
    <xf numFmtId="0" fontId="31" fillId="17" borderId="42" xfId="5" applyFont="1" applyFill="1" applyBorder="1" applyAlignment="1">
      <alignment horizontal="center" vertical="center" wrapText="1"/>
    </xf>
    <xf numFmtId="0" fontId="31" fillId="17" borderId="135" xfId="5" applyFont="1" applyFill="1" applyBorder="1" applyAlignment="1">
      <alignment horizontal="center" vertical="center" wrapText="1"/>
    </xf>
    <xf numFmtId="0" fontId="34" fillId="17" borderId="91" xfId="5" applyFont="1" applyFill="1" applyBorder="1" applyAlignment="1">
      <alignment horizontal="center" vertical="center"/>
    </xf>
    <xf numFmtId="0" fontId="34" fillId="17" borderId="89" xfId="5" applyFont="1" applyFill="1" applyBorder="1" applyAlignment="1">
      <alignment horizontal="center" vertical="center"/>
    </xf>
    <xf numFmtId="38" fontId="0" fillId="3" borderId="1" xfId="3" applyFont="1" applyFill="1" applyBorder="1" applyAlignment="1">
      <alignment vertical="center" wrapText="1"/>
    </xf>
    <xf numFmtId="0" fontId="36" fillId="0" borderId="0" xfId="0" applyFont="1" applyAlignment="1">
      <alignment horizontal="right" vertical="center" wrapText="1"/>
    </xf>
    <xf numFmtId="0" fontId="0" fillId="0" borderId="44" xfId="0" applyBorder="1"/>
    <xf numFmtId="38" fontId="0" fillId="0" borderId="44" xfId="3" applyFont="1" applyBorder="1" applyAlignment="1"/>
    <xf numFmtId="0" fontId="28" fillId="0" borderId="0" xfId="0" applyFont="1" applyAlignment="1">
      <alignment horizontal="center" vertical="center" wrapText="1"/>
    </xf>
    <xf numFmtId="0" fontId="15" fillId="0" borderId="3" xfId="0" applyFont="1" applyBorder="1" applyAlignment="1">
      <alignment horizontal="center" vertical="center" wrapText="1"/>
    </xf>
    <xf numFmtId="0" fontId="15" fillId="0" borderId="3" xfId="0" applyFont="1" applyBorder="1" applyAlignment="1">
      <alignment horizontal="left" vertical="center" wrapText="1"/>
    </xf>
    <xf numFmtId="0" fontId="31" fillId="0" borderId="0" xfId="0" applyFont="1" applyAlignment="1">
      <alignment vertical="center" wrapText="1"/>
    </xf>
    <xf numFmtId="0" fontId="37" fillId="0" borderId="0" xfId="0" applyFont="1" applyAlignment="1">
      <alignment horizontal="center" vertical="center"/>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2" fontId="0" fillId="0" borderId="1" xfId="0" applyNumberFormat="1" applyBorder="1"/>
    <xf numFmtId="0" fontId="38" fillId="0" borderId="0" xfId="0" applyFont="1"/>
    <xf numFmtId="0" fontId="15" fillId="3" borderId="50" xfId="0" applyFont="1" applyFill="1" applyBorder="1" applyAlignment="1" applyProtection="1">
      <alignment horizontal="center" vertical="center" wrapText="1"/>
      <protection locked="0"/>
    </xf>
    <xf numFmtId="0" fontId="15" fillId="3" borderId="1" xfId="0" applyFont="1" applyFill="1" applyBorder="1" applyAlignment="1" applyProtection="1">
      <alignment horizontal="center" vertical="center" wrapText="1"/>
      <protection locked="0"/>
    </xf>
    <xf numFmtId="0" fontId="15" fillId="3" borderId="4" xfId="0" applyFont="1" applyFill="1" applyBorder="1" applyAlignment="1" applyProtection="1">
      <alignment horizontal="center" vertical="center" wrapText="1"/>
      <protection locked="0"/>
    </xf>
    <xf numFmtId="180" fontId="15" fillId="3" borderId="1" xfId="0" applyNumberFormat="1" applyFont="1" applyFill="1" applyBorder="1" applyAlignment="1" applyProtection="1">
      <alignment horizontal="center" vertical="center" wrapText="1"/>
      <protection locked="0"/>
    </xf>
    <xf numFmtId="31" fontId="15" fillId="3" borderId="4" xfId="0" applyNumberFormat="1" applyFont="1" applyFill="1" applyBorder="1" applyAlignment="1" applyProtection="1">
      <alignment horizontal="center" vertical="center" wrapText="1"/>
      <protection locked="0"/>
    </xf>
    <xf numFmtId="0" fontId="15" fillId="16" borderId="4" xfId="0" applyFont="1" applyFill="1" applyBorder="1" applyAlignment="1" applyProtection="1">
      <alignment horizontal="center" vertical="center" wrapText="1"/>
      <protection locked="0"/>
    </xf>
    <xf numFmtId="0" fontId="15" fillId="3" borderId="42" xfId="0" applyFont="1" applyFill="1" applyBorder="1" applyAlignment="1" applyProtection="1">
      <alignment horizontal="center" vertical="center" wrapText="1"/>
      <protection locked="0"/>
    </xf>
    <xf numFmtId="0" fontId="15" fillId="16" borderId="0" xfId="0" applyFont="1" applyFill="1" applyAlignment="1" applyProtection="1">
      <alignment horizontal="center" vertical="center"/>
      <protection locked="0"/>
    </xf>
    <xf numFmtId="0" fontId="15" fillId="16" borderId="1" xfId="0" applyFont="1" applyFill="1" applyBorder="1" applyAlignment="1" applyProtection="1">
      <alignment horizontal="center" vertical="center" wrapText="1"/>
      <protection locked="0"/>
    </xf>
    <xf numFmtId="0" fontId="15" fillId="16" borderId="0" xfId="0" applyFont="1" applyFill="1" applyAlignment="1" applyProtection="1">
      <alignment horizontal="center" vertical="center" wrapText="1"/>
      <protection locked="0"/>
    </xf>
    <xf numFmtId="0" fontId="11" fillId="0" borderId="49" xfId="0" applyFont="1" applyBorder="1" applyAlignment="1">
      <alignment horizontal="center" vertical="center" wrapText="1"/>
    </xf>
    <xf numFmtId="0" fontId="15" fillId="3" borderId="2" xfId="0" quotePrefix="1" applyFont="1" applyFill="1" applyBorder="1" applyAlignment="1" applyProtection="1">
      <alignment horizontal="center" vertical="center" wrapText="1"/>
      <protection locked="0"/>
    </xf>
    <xf numFmtId="0" fontId="15" fillId="3" borderId="5" xfId="0" applyFont="1" applyFill="1" applyBorder="1" applyAlignment="1" applyProtection="1">
      <alignment horizontal="center" vertical="center" wrapText="1"/>
      <protection locked="0"/>
    </xf>
    <xf numFmtId="0" fontId="15" fillId="3" borderId="6" xfId="0" applyFont="1" applyFill="1" applyBorder="1" applyAlignment="1" applyProtection="1">
      <alignment horizontal="center" vertical="center" wrapText="1"/>
      <protection locked="0"/>
    </xf>
    <xf numFmtId="0" fontId="4" fillId="3" borderId="2" xfId="1"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30" fillId="15" borderId="0" xfId="0" applyFont="1" applyFill="1" applyAlignment="1">
      <alignment horizontal="center" vertical="center"/>
    </xf>
    <xf numFmtId="0" fontId="28" fillId="0" borderId="0" xfId="0" applyFont="1" applyAlignment="1">
      <alignment horizontal="center" vertical="center" wrapText="1"/>
    </xf>
    <xf numFmtId="0" fontId="15" fillId="0" borderId="51" xfId="0" applyFont="1" applyBorder="1" applyAlignment="1">
      <alignment horizontal="center" vertical="center" wrapText="1"/>
    </xf>
    <xf numFmtId="0" fontId="15" fillId="0" borderId="52" xfId="0" applyFont="1" applyBorder="1" applyAlignment="1">
      <alignment horizontal="center" vertical="center" wrapText="1"/>
    </xf>
    <xf numFmtId="0" fontId="15" fillId="0" borderId="53" xfId="0" applyFont="1" applyBorder="1" applyAlignment="1">
      <alignment horizontal="center" vertical="center" wrapText="1"/>
    </xf>
    <xf numFmtId="0" fontId="15" fillId="3" borderId="2" xfId="0" applyFont="1" applyFill="1" applyBorder="1" applyAlignment="1" applyProtection="1">
      <alignment horizontal="center" vertical="center" wrapText="1"/>
      <protection locked="0"/>
    </xf>
    <xf numFmtId="0" fontId="0" fillId="3" borderId="2" xfId="0" applyFill="1" applyBorder="1" applyAlignment="1">
      <alignment horizontal="center" vertical="center" wrapText="1"/>
    </xf>
    <xf numFmtId="0" fontId="0" fillId="3" borderId="5" xfId="0" applyFill="1" applyBorder="1" applyAlignment="1">
      <alignment horizontal="center" vertical="center" wrapText="1"/>
    </xf>
    <xf numFmtId="0" fontId="0" fillId="3" borderId="6" xfId="0" applyFill="1" applyBorder="1" applyAlignment="1">
      <alignment horizontal="center" vertical="center" wrapText="1"/>
    </xf>
    <xf numFmtId="0" fontId="11" fillId="0" borderId="49"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4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1" xfId="0" applyFont="1" applyBorder="1" applyAlignment="1">
      <alignment horizontal="center" vertical="center" wrapText="1"/>
    </xf>
    <xf numFmtId="0" fontId="34" fillId="17" borderId="3" xfId="5" applyFont="1" applyFill="1" applyBorder="1" applyAlignment="1">
      <alignment horizontal="center" vertical="center"/>
    </xf>
    <xf numFmtId="0" fontId="34" fillId="17" borderId="4" xfId="5" applyFont="1" applyFill="1" applyBorder="1" applyAlignment="1">
      <alignment horizontal="center" vertical="center"/>
    </xf>
    <xf numFmtId="0" fontId="35" fillId="17" borderId="133" xfId="5" applyFont="1" applyFill="1" applyBorder="1" applyAlignment="1">
      <alignment horizontal="center" vertical="center"/>
    </xf>
    <xf numFmtId="0" fontId="34" fillId="17" borderId="5" xfId="5" applyFont="1" applyFill="1" applyBorder="1" applyAlignment="1">
      <alignment horizontal="center" vertical="center"/>
    </xf>
    <xf numFmtId="0" fontId="34" fillId="17" borderId="17" xfId="5" applyFont="1" applyFill="1" applyBorder="1" applyAlignment="1">
      <alignment horizontal="center" vertical="center"/>
    </xf>
    <xf numFmtId="0" fontId="34" fillId="17" borderId="133" xfId="5" applyFont="1" applyFill="1" applyBorder="1" applyAlignment="1">
      <alignment horizontal="center" vertical="center"/>
    </xf>
    <xf numFmtId="0" fontId="31" fillId="17" borderId="7" xfId="5" applyFont="1" applyFill="1" applyBorder="1" applyAlignment="1">
      <alignment horizontal="center" vertical="center" wrapText="1"/>
    </xf>
    <xf numFmtId="0" fontId="31" fillId="17" borderId="10" xfId="5" applyFont="1" applyFill="1" applyBorder="1" applyAlignment="1">
      <alignment horizontal="center" vertical="center" wrapText="1"/>
    </xf>
    <xf numFmtId="0" fontId="34" fillId="17" borderId="6" xfId="5" applyFont="1" applyFill="1" applyBorder="1" applyAlignment="1">
      <alignment horizontal="center" vertical="center"/>
    </xf>
    <xf numFmtId="0" fontId="34" fillId="17" borderId="2" xfId="5" applyFont="1" applyFill="1" applyBorder="1" applyAlignment="1">
      <alignment horizontal="center" vertical="center"/>
    </xf>
    <xf numFmtId="0" fontId="6" fillId="0" borderId="87" xfId="2" applyBorder="1" applyAlignment="1">
      <alignment horizontal="left" vertical="center" wrapText="1"/>
    </xf>
    <xf numFmtId="0" fontId="6" fillId="0" borderId="75" xfId="2" applyBorder="1" applyAlignment="1">
      <alignment horizontal="left" vertical="center" wrapText="1"/>
    </xf>
    <xf numFmtId="0" fontId="6" fillId="0" borderId="77" xfId="2" applyBorder="1" applyAlignment="1">
      <alignment horizontal="left" vertical="center" wrapText="1"/>
    </xf>
    <xf numFmtId="0" fontId="6" fillId="0" borderId="58" xfId="2" applyBorder="1" applyAlignment="1">
      <alignment horizontal="left" vertical="center"/>
    </xf>
    <xf numFmtId="0" fontId="6" fillId="0" borderId="56" xfId="2" applyBorder="1" applyAlignment="1">
      <alignment horizontal="left" vertical="center"/>
    </xf>
    <xf numFmtId="0" fontId="6" fillId="0" borderId="57" xfId="2" applyBorder="1" applyAlignment="1">
      <alignment horizontal="left" vertical="center"/>
    </xf>
    <xf numFmtId="0" fontId="6" fillId="0" borderId="109" xfId="2" applyBorder="1" applyAlignment="1">
      <alignment horizontal="left" vertical="center"/>
    </xf>
    <xf numFmtId="0" fontId="6" fillId="0" borderId="61" xfId="2" applyBorder="1" applyAlignment="1">
      <alignment horizontal="left" vertical="center" wrapText="1"/>
    </xf>
    <xf numFmtId="0" fontId="6" fillId="0" borderId="59" xfId="2" applyBorder="1" applyAlignment="1">
      <alignment horizontal="left" vertical="center" wrapText="1"/>
    </xf>
    <xf numFmtId="0" fontId="6" fillId="0" borderId="60" xfId="2" applyBorder="1" applyAlignment="1">
      <alignment horizontal="left" vertical="center" wrapText="1"/>
    </xf>
    <xf numFmtId="0" fontId="6" fillId="0" borderId="60" xfId="2" applyBorder="1" applyAlignment="1">
      <alignment horizontal="left" vertical="center"/>
    </xf>
    <xf numFmtId="0" fontId="6" fillId="0" borderId="58" xfId="2" applyBorder="1" applyAlignment="1">
      <alignment horizontal="left" vertical="center" wrapText="1"/>
    </xf>
    <xf numFmtId="0" fontId="6" fillId="0" borderId="56" xfId="2" applyBorder="1" applyAlignment="1">
      <alignment horizontal="left" vertical="center" wrapText="1"/>
    </xf>
    <xf numFmtId="0" fontId="6" fillId="0" borderId="57" xfId="2" applyBorder="1" applyAlignment="1">
      <alignment horizontal="left" vertical="center" wrapText="1"/>
    </xf>
    <xf numFmtId="0" fontId="6" fillId="0" borderId="100" xfId="2" applyBorder="1" applyAlignment="1">
      <alignment horizontal="center" vertical="center"/>
    </xf>
    <xf numFmtId="0" fontId="6" fillId="0" borderId="101" xfId="2" applyBorder="1" applyAlignment="1">
      <alignment horizontal="center" vertical="center"/>
    </xf>
    <xf numFmtId="0" fontId="6" fillId="0" borderId="106" xfId="2" applyBorder="1" applyAlignment="1">
      <alignment horizontal="center" vertical="center"/>
    </xf>
    <xf numFmtId="0" fontId="6" fillId="0" borderId="26" xfId="2" applyBorder="1" applyAlignment="1">
      <alignment horizontal="center" vertical="center"/>
    </xf>
    <xf numFmtId="0" fontId="6" fillId="0" borderId="23" xfId="2" applyBorder="1" applyAlignment="1">
      <alignment horizontal="center" vertical="center"/>
    </xf>
    <xf numFmtId="0" fontId="6" fillId="0" borderId="15" xfId="2" applyBorder="1" applyAlignment="1">
      <alignment horizontal="center" vertical="center"/>
    </xf>
    <xf numFmtId="0" fontId="6" fillId="0" borderId="47" xfId="2" applyBorder="1" applyAlignment="1">
      <alignment horizontal="center" vertical="center"/>
    </xf>
    <xf numFmtId="0" fontId="6" fillId="0" borderId="0" xfId="2" applyAlignment="1">
      <alignment horizontal="center" vertical="center"/>
    </xf>
    <xf numFmtId="0" fontId="6" fillId="0" borderId="44" xfId="2" applyBorder="1" applyAlignment="1">
      <alignment horizontal="center" vertical="center"/>
    </xf>
    <xf numFmtId="0" fontId="6" fillId="0" borderId="100" xfId="2" applyBorder="1" applyAlignment="1">
      <alignment horizontal="center" vertical="center" wrapText="1"/>
    </xf>
    <xf numFmtId="0" fontId="6" fillId="0" borderId="101" xfId="2" applyBorder="1" applyAlignment="1">
      <alignment horizontal="center" vertical="center" wrapText="1"/>
    </xf>
    <xf numFmtId="0" fontId="6" fillId="0" borderId="102" xfId="2" applyBorder="1" applyAlignment="1">
      <alignment horizontal="center" vertical="center" wrapText="1"/>
    </xf>
    <xf numFmtId="0" fontId="6" fillId="0" borderId="102" xfId="2" applyBorder="1" applyAlignment="1">
      <alignment horizontal="center" vertical="center"/>
    </xf>
    <xf numFmtId="0" fontId="6" fillId="0" borderId="7" xfId="2" quotePrefix="1" applyBorder="1" applyAlignment="1">
      <alignment horizontal="center" vertical="center"/>
    </xf>
    <xf numFmtId="0" fontId="6" fillId="0" borderId="12" xfId="2" quotePrefix="1" applyBorder="1" applyAlignment="1">
      <alignment horizontal="center" vertical="center"/>
    </xf>
    <xf numFmtId="0" fontId="6" fillId="0" borderId="10" xfId="2" quotePrefix="1" applyBorder="1" applyAlignment="1">
      <alignment horizontal="center" vertical="center"/>
    </xf>
    <xf numFmtId="0" fontId="6" fillId="0" borderId="27" xfId="2" applyBorder="1" applyAlignment="1">
      <alignment horizontal="center" vertical="center"/>
    </xf>
    <xf numFmtId="0" fontId="6" fillId="0" borderId="24" xfId="2" applyBorder="1" applyAlignment="1">
      <alignment horizontal="center" vertical="center"/>
    </xf>
    <xf numFmtId="0" fontId="6" fillId="0" borderId="14" xfId="2" applyBorder="1" applyAlignment="1">
      <alignment horizontal="center" vertical="center"/>
    </xf>
    <xf numFmtId="0" fontId="7" fillId="0" borderId="27" xfId="2" applyFont="1" applyBorder="1" applyAlignment="1">
      <alignment horizontal="center" vertical="center"/>
    </xf>
    <xf numFmtId="0" fontId="7" fillId="0" borderId="24" xfId="2" applyFont="1" applyBorder="1" applyAlignment="1">
      <alignment horizontal="center" vertical="center"/>
    </xf>
    <xf numFmtId="0" fontId="7" fillId="0" borderId="14" xfId="2" applyFont="1" applyBorder="1" applyAlignment="1">
      <alignment horizontal="center" vertical="center"/>
    </xf>
    <xf numFmtId="14" fontId="6" fillId="0" borderId="26" xfId="2" quotePrefix="1" applyNumberFormat="1" applyBorder="1" applyAlignment="1">
      <alignment horizontal="center" vertical="center"/>
    </xf>
    <xf numFmtId="14" fontId="6" fillId="0" borderId="23" xfId="2" quotePrefix="1" applyNumberFormat="1" applyBorder="1" applyAlignment="1">
      <alignment horizontal="center" vertical="center"/>
    </xf>
    <xf numFmtId="14" fontId="6" fillId="0" borderId="15" xfId="2" quotePrefix="1" applyNumberFormat="1" applyBorder="1" applyAlignment="1">
      <alignment horizontal="center" vertical="center"/>
    </xf>
    <xf numFmtId="0" fontId="6" fillId="0" borderId="26" xfId="2" quotePrefix="1" applyBorder="1" applyAlignment="1">
      <alignment horizontal="center" vertical="center"/>
    </xf>
    <xf numFmtId="0" fontId="6" fillId="0" borderId="23" xfId="2" quotePrefix="1" applyBorder="1" applyAlignment="1">
      <alignment horizontal="center" vertical="center"/>
    </xf>
    <xf numFmtId="0" fontId="6" fillId="0" borderId="15" xfId="2" quotePrefix="1" applyBorder="1" applyAlignment="1">
      <alignment horizontal="center" vertical="center"/>
    </xf>
    <xf numFmtId="0" fontId="6" fillId="0" borderId="47" xfId="2" quotePrefix="1" applyBorder="1" applyAlignment="1">
      <alignment horizontal="center" vertical="center"/>
    </xf>
    <xf numFmtId="0" fontId="6" fillId="0" borderId="0" xfId="2" quotePrefix="1" applyAlignment="1">
      <alignment horizontal="center" vertical="center"/>
    </xf>
    <xf numFmtId="0" fontId="6" fillId="0" borderId="44" xfId="2" quotePrefix="1" applyBorder="1" applyAlignment="1">
      <alignment horizontal="center" vertical="center"/>
    </xf>
    <xf numFmtId="0" fontId="6" fillId="0" borderId="8" xfId="2" applyBorder="1" applyAlignment="1">
      <alignment horizontal="center" vertical="center"/>
    </xf>
    <xf numFmtId="0" fontId="6" fillId="0" borderId="13" xfId="2" applyBorder="1" applyAlignment="1">
      <alignment horizontal="center" vertical="center"/>
    </xf>
    <xf numFmtId="0" fontId="6" fillId="0" borderId="11" xfId="2" applyBorder="1" applyAlignment="1">
      <alignment horizontal="center" vertical="center"/>
    </xf>
    <xf numFmtId="0" fontId="6" fillId="0" borderId="33" xfId="2" quotePrefix="1" applyBorder="1" applyAlignment="1">
      <alignment horizontal="center" vertical="center"/>
    </xf>
    <xf numFmtId="0" fontId="6" fillId="0" borderId="19" xfId="2" quotePrefix="1" applyBorder="1" applyAlignment="1">
      <alignment horizontal="center" vertical="center"/>
    </xf>
    <xf numFmtId="0" fontId="6" fillId="0" borderId="18" xfId="2" quotePrefix="1" applyBorder="1" applyAlignment="1">
      <alignment horizontal="center" vertical="center"/>
    </xf>
    <xf numFmtId="0" fontId="6" fillId="0" borderId="32" xfId="2" applyBorder="1" applyAlignment="1">
      <alignment horizontal="center" vertical="center"/>
    </xf>
    <xf numFmtId="0" fontId="6" fillId="0" borderId="16" xfId="2" quotePrefix="1" applyBorder="1" applyAlignment="1">
      <alignment horizontal="center" vertical="center"/>
    </xf>
    <xf numFmtId="0" fontId="6" fillId="0" borderId="47" xfId="2" applyBorder="1" applyAlignment="1">
      <alignment horizontal="center" vertical="center" wrapText="1"/>
    </xf>
    <xf numFmtId="0" fontId="6" fillId="0" borderId="0" xfId="2" applyAlignment="1">
      <alignment horizontal="center" vertical="center" wrapText="1"/>
    </xf>
    <xf numFmtId="0" fontId="6" fillId="0" borderId="44" xfId="2" applyBorder="1" applyAlignment="1">
      <alignment horizontal="center" vertical="center" wrapText="1"/>
    </xf>
    <xf numFmtId="0" fontId="6" fillId="0" borderId="103" xfId="2" applyBorder="1" applyAlignment="1">
      <alignment horizontal="center" vertical="center"/>
    </xf>
    <xf numFmtId="0" fontId="6" fillId="0" borderId="104" xfId="2" applyBorder="1" applyAlignment="1">
      <alignment horizontal="center" vertical="center"/>
    </xf>
    <xf numFmtId="0" fontId="6" fillId="0" borderId="105" xfId="2" applyBorder="1" applyAlignment="1">
      <alignment horizontal="center" vertical="center"/>
    </xf>
    <xf numFmtId="0" fontId="6" fillId="0" borderId="26" xfId="2" quotePrefix="1" applyBorder="1" applyAlignment="1">
      <alignment horizontal="left" vertical="center"/>
    </xf>
    <xf numFmtId="0" fontId="6" fillId="0" borderId="23" xfId="2" quotePrefix="1" applyBorder="1" applyAlignment="1">
      <alignment horizontal="left" vertical="center"/>
    </xf>
    <xf numFmtId="0" fontId="6" fillId="0" borderId="15" xfId="2" quotePrefix="1" applyBorder="1" applyAlignment="1">
      <alignment horizontal="left" vertical="center"/>
    </xf>
    <xf numFmtId="0" fontId="6" fillId="0" borderId="47" xfId="2" applyBorder="1" applyAlignment="1">
      <alignment horizontal="left" vertical="center"/>
    </xf>
    <xf numFmtId="0" fontId="6" fillId="0" borderId="0" xfId="2" applyAlignment="1">
      <alignment horizontal="left" vertical="center"/>
    </xf>
    <xf numFmtId="0" fontId="6" fillId="0" borderId="44" xfId="2" applyBorder="1" applyAlignment="1">
      <alignment horizontal="left" vertical="center"/>
    </xf>
    <xf numFmtId="0" fontId="6" fillId="0" borderId="95" xfId="2" applyBorder="1" applyAlignment="1">
      <alignment horizontal="left" vertical="center"/>
    </xf>
    <xf numFmtId="0" fontId="6" fillId="0" borderId="38" xfId="2" applyBorder="1" applyAlignment="1">
      <alignment horizontal="left" vertical="center"/>
    </xf>
    <xf numFmtId="0" fontId="6" fillId="0" borderId="97" xfId="2" applyBorder="1" applyAlignment="1">
      <alignment horizontal="left" vertical="center"/>
    </xf>
    <xf numFmtId="0" fontId="6" fillId="0" borderId="86" xfId="2" applyBorder="1" applyAlignment="1">
      <alignment horizontal="left" vertical="center"/>
    </xf>
    <xf numFmtId="0" fontId="6" fillId="0" borderId="74" xfId="2" applyBorder="1" applyAlignment="1">
      <alignment horizontal="left" vertical="center"/>
    </xf>
    <xf numFmtId="0" fontId="6" fillId="0" borderId="76" xfId="2" applyBorder="1" applyAlignment="1">
      <alignment horizontal="left" vertical="center"/>
    </xf>
    <xf numFmtId="0" fontId="6" fillId="0" borderId="99" xfId="2" applyBorder="1" applyAlignment="1">
      <alignment horizontal="left" vertical="center"/>
    </xf>
    <xf numFmtId="0" fontId="6" fillId="0" borderId="62" xfId="2" applyBorder="1" applyAlignment="1">
      <alignment horizontal="left" vertical="center"/>
    </xf>
    <xf numFmtId="0" fontId="6" fillId="0" borderId="26" xfId="2" applyBorder="1" applyAlignment="1">
      <alignment horizontal="left" vertical="center"/>
    </xf>
    <xf numFmtId="0" fontId="6" fillId="0" borderId="23" xfId="2" applyBorder="1" applyAlignment="1">
      <alignment horizontal="left" vertical="center"/>
    </xf>
    <xf numFmtId="0" fontId="6" fillId="0" borderId="7" xfId="2" quotePrefix="1" applyBorder="1" applyAlignment="1">
      <alignment horizontal="left" vertical="center"/>
    </xf>
    <xf numFmtId="0" fontId="6" fillId="0" borderId="12" xfId="2" quotePrefix="1" applyBorder="1" applyAlignment="1">
      <alignment horizontal="left" vertical="center"/>
    </xf>
    <xf numFmtId="0" fontId="6" fillId="0" borderId="10" xfId="2" quotePrefix="1" applyBorder="1" applyAlignment="1">
      <alignment horizontal="left" vertical="center"/>
    </xf>
    <xf numFmtId="0" fontId="6" fillId="0" borderId="27" xfId="2" applyBorder="1" applyAlignment="1">
      <alignment horizontal="left" vertical="center"/>
    </xf>
    <xf numFmtId="0" fontId="6" fillId="0" borderId="24" xfId="2" applyBorder="1" applyAlignment="1">
      <alignment horizontal="left" vertical="center"/>
    </xf>
    <xf numFmtId="0" fontId="6" fillId="0" borderId="14" xfId="2" applyBorder="1" applyAlignment="1">
      <alignment horizontal="left" vertical="center"/>
    </xf>
    <xf numFmtId="0" fontId="6" fillId="0" borderId="15" xfId="2" applyBorder="1" applyAlignment="1">
      <alignment horizontal="left" vertical="center"/>
    </xf>
    <xf numFmtId="0" fontId="6" fillId="0" borderId="98" xfId="2" applyBorder="1" applyAlignment="1">
      <alignment horizontal="left" vertical="center" wrapText="1" shrinkToFit="1"/>
    </xf>
    <xf numFmtId="0" fontId="6" fillId="0" borderId="38" xfId="2" applyBorder="1" applyAlignment="1">
      <alignment horizontal="left" vertical="center" wrapText="1" shrinkToFit="1"/>
    </xf>
    <xf numFmtId="0" fontId="6" fillId="0" borderId="97" xfId="2" applyBorder="1" applyAlignment="1">
      <alignment horizontal="left" vertical="center" wrapText="1" shrinkToFit="1"/>
    </xf>
    <xf numFmtId="0" fontId="6" fillId="0" borderId="73" xfId="2" applyBorder="1" applyAlignment="1">
      <alignment horizontal="left" vertical="center" wrapText="1"/>
    </xf>
    <xf numFmtId="0" fontId="6" fillId="0" borderId="92" xfId="2" applyBorder="1" applyAlignment="1">
      <alignment horizontal="left" vertical="center"/>
    </xf>
    <xf numFmtId="0" fontId="6" fillId="0" borderId="75" xfId="2" applyBorder="1" applyAlignment="1">
      <alignment horizontal="left" vertical="center"/>
    </xf>
    <xf numFmtId="0" fontId="6" fillId="0" borderId="77" xfId="2" applyBorder="1" applyAlignment="1">
      <alignment horizontal="left" vertical="center"/>
    </xf>
    <xf numFmtId="0" fontId="6" fillId="0" borderId="69" xfId="2" applyBorder="1" applyAlignment="1">
      <alignment horizontal="left" vertical="center"/>
    </xf>
    <xf numFmtId="0" fontId="6" fillId="0" borderId="70" xfId="2" applyBorder="1" applyAlignment="1">
      <alignment horizontal="left" vertical="center"/>
    </xf>
    <xf numFmtId="0" fontId="6" fillId="0" borderId="30" xfId="2" applyBorder="1" applyAlignment="1">
      <alignment horizontal="left" vertical="center"/>
    </xf>
    <xf numFmtId="0" fontId="6" fillId="0" borderId="66" xfId="2" applyBorder="1" applyAlignment="1">
      <alignment horizontal="left" vertical="center"/>
    </xf>
    <xf numFmtId="0" fontId="6" fillId="0" borderId="29" xfId="2" applyBorder="1" applyAlignment="1">
      <alignment horizontal="left" vertical="center"/>
    </xf>
    <xf numFmtId="0" fontId="6" fillId="0" borderId="67" xfId="2" applyBorder="1" applyAlignment="1">
      <alignment horizontal="left" vertical="center"/>
    </xf>
    <xf numFmtId="0" fontId="6" fillId="0" borderId="28" xfId="2" applyBorder="1" applyAlignment="1">
      <alignment horizontal="left" vertical="center"/>
    </xf>
    <xf numFmtId="0" fontId="6" fillId="0" borderId="68" xfId="2" applyBorder="1" applyAlignment="1">
      <alignment horizontal="left" vertical="center"/>
    </xf>
    <xf numFmtId="0" fontId="6" fillId="0" borderId="96" xfId="2" applyBorder="1" applyAlignment="1">
      <alignment horizontal="left" vertical="center"/>
    </xf>
    <xf numFmtId="0" fontId="6" fillId="0" borderId="98" xfId="2" applyBorder="1" applyAlignment="1">
      <alignment horizontal="left" vertical="center"/>
    </xf>
    <xf numFmtId="0" fontId="6" fillId="0" borderId="95" xfId="2" applyBorder="1" applyAlignment="1">
      <alignment horizontal="left" vertical="center" wrapText="1"/>
    </xf>
    <xf numFmtId="0" fontId="6" fillId="0" borderId="38" xfId="2" applyBorder="1" applyAlignment="1">
      <alignment horizontal="left" vertical="center" wrapText="1"/>
    </xf>
    <xf numFmtId="0" fontId="6" fillId="0" borderId="97" xfId="2" applyBorder="1" applyAlignment="1">
      <alignment horizontal="left" vertical="center" wrapText="1"/>
    </xf>
    <xf numFmtId="0" fontId="6" fillId="0" borderId="72" xfId="2" applyBorder="1" applyAlignment="1">
      <alignment horizontal="left" vertical="center"/>
    </xf>
    <xf numFmtId="0" fontId="6" fillId="0" borderId="123" xfId="2" applyBorder="1" applyAlignment="1">
      <alignment horizontal="left" vertical="center"/>
    </xf>
    <xf numFmtId="0" fontId="6" fillId="0" borderId="39" xfId="2" applyBorder="1" applyAlignment="1">
      <alignment horizontal="center" vertical="center" wrapText="1"/>
    </xf>
    <xf numFmtId="0" fontId="6" fillId="0" borderId="21" xfId="2" applyBorder="1" applyAlignment="1">
      <alignment horizontal="center" vertical="center" wrapText="1"/>
    </xf>
    <xf numFmtId="0" fontId="6" fillId="0" borderId="34" xfId="2" applyBorder="1" applyAlignment="1">
      <alignment horizontal="center" vertical="center" wrapText="1"/>
    </xf>
    <xf numFmtId="0" fontId="6" fillId="0" borderId="41" xfId="2" applyBorder="1" applyAlignment="1">
      <alignment horizontal="center" vertical="center" wrapText="1"/>
    </xf>
    <xf numFmtId="0" fontId="6" fillId="0" borderId="40" xfId="2" applyBorder="1" applyAlignment="1">
      <alignment horizontal="center" vertical="center"/>
    </xf>
    <xf numFmtId="0" fontId="6" fillId="0" borderId="93" xfId="2" applyBorder="1" applyAlignment="1">
      <alignment horizontal="center" vertical="center"/>
    </xf>
    <xf numFmtId="0" fontId="6" fillId="0" borderId="38" xfId="2" applyBorder="1" applyAlignment="1">
      <alignment horizontal="center" vertical="center"/>
    </xf>
    <xf numFmtId="0" fontId="6" fillId="0" borderId="37" xfId="2" applyBorder="1" applyAlignment="1">
      <alignment horizontal="center" vertical="center"/>
    </xf>
    <xf numFmtId="0" fontId="6" fillId="0" borderId="29" xfId="2" applyBorder="1" applyAlignment="1">
      <alignment horizontal="center" vertical="center"/>
    </xf>
    <xf numFmtId="0" fontId="6" fillId="0" borderId="36" xfId="2" applyBorder="1" applyAlignment="1">
      <alignment horizontal="center" vertical="center"/>
    </xf>
    <xf numFmtId="0" fontId="6" fillId="0" borderId="35" xfId="2" applyBorder="1" applyAlignment="1">
      <alignment horizontal="center" vertical="center"/>
    </xf>
    <xf numFmtId="0" fontId="6" fillId="0" borderId="94" xfId="2" applyBorder="1" applyAlignment="1">
      <alignment horizontal="center" vertical="center"/>
    </xf>
    <xf numFmtId="56" fontId="6" fillId="0" borderId="54" xfId="2" quotePrefix="1" applyNumberFormat="1" applyBorder="1" applyAlignment="1">
      <alignment horizontal="left" vertical="center"/>
    </xf>
    <xf numFmtId="56" fontId="6" fillId="0" borderId="12" xfId="2" quotePrefix="1" applyNumberFormat="1" applyBorder="1" applyAlignment="1">
      <alignment horizontal="left" vertical="center"/>
    </xf>
    <xf numFmtId="56" fontId="6" fillId="0" borderId="10" xfId="2" quotePrefix="1" applyNumberFormat="1" applyBorder="1" applyAlignment="1">
      <alignment horizontal="left" vertical="center"/>
    </xf>
    <xf numFmtId="0" fontId="6" fillId="0" borderId="55" xfId="2" applyBorder="1" applyAlignment="1">
      <alignment horizontal="left" vertical="center"/>
    </xf>
    <xf numFmtId="0" fontId="6" fillId="0" borderId="131" xfId="2" applyBorder="1" applyAlignment="1">
      <alignment horizontal="center" vertical="center"/>
    </xf>
    <xf numFmtId="0" fontId="6" fillId="0" borderId="5" xfId="2" applyBorder="1" applyAlignment="1">
      <alignment horizontal="center" vertical="center"/>
    </xf>
    <xf numFmtId="0" fontId="6" fillId="0" borderId="6" xfId="2" applyBorder="1" applyAlignment="1">
      <alignment horizontal="center" vertical="center"/>
    </xf>
    <xf numFmtId="0" fontId="6" fillId="0" borderId="2" xfId="2" applyBorder="1" applyAlignment="1">
      <alignment horizontal="center" vertical="center"/>
    </xf>
    <xf numFmtId="0" fontId="6" fillId="0" borderId="48" xfId="2" applyBorder="1" applyAlignment="1">
      <alignment horizontal="center" vertical="center"/>
    </xf>
    <xf numFmtId="0" fontId="6" fillId="0" borderId="124" xfId="2" applyBorder="1" applyAlignment="1">
      <alignment horizontal="center" vertical="center"/>
    </xf>
    <xf numFmtId="0" fontId="6" fillId="0" borderId="125" xfId="2" applyBorder="1" applyAlignment="1">
      <alignment horizontal="center" vertical="center"/>
    </xf>
    <xf numFmtId="0" fontId="6" fillId="0" borderId="126" xfId="2" applyBorder="1" applyAlignment="1">
      <alignment horizontal="center" vertical="center"/>
    </xf>
    <xf numFmtId="49" fontId="11" fillId="0" borderId="49" xfId="0" applyNumberFormat="1" applyFont="1" applyBorder="1" applyAlignment="1">
      <alignment horizontal="center" vertical="center" wrapText="1"/>
    </xf>
    <xf numFmtId="0" fontId="11" fillId="0" borderId="49" xfId="0" applyFont="1" applyBorder="1" applyAlignment="1">
      <alignment horizontal="left" vertical="center" wrapText="1"/>
    </xf>
  </cellXfs>
  <cellStyles count="6">
    <cellStyle name="ハイパーリンク" xfId="1" builtinId="8"/>
    <cellStyle name="桁区切り" xfId="3" builtinId="6"/>
    <cellStyle name="標準" xfId="0" builtinId="0"/>
    <cellStyle name="標準 2" xfId="2" xr:uid="{A5566F8D-A1A9-413E-9DD8-E3B6863EC5FF}"/>
    <cellStyle name="標準 3" xfId="4" xr:uid="{80A6B5C3-F1D1-4BE2-A433-0CB94BB1EE8B}"/>
    <cellStyle name="標準 4" xfId="5" xr:uid="{CC31E9D0-5716-45BC-85B5-029F7B87B9EB}"/>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ill>
        <patternFill>
          <bgColor rgb="FFFFC7CE"/>
        </patternFill>
      </fill>
    </dxf>
  </dxfs>
  <tableStyles count="0" defaultTableStyle="TableStyleMedium2" defaultPivotStyle="PivotStyleMedium9"/>
  <colors>
    <mruColors>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title>
    <c:autoTitleDeleted val="0"/>
    <c:plotArea>
      <c:layout/>
      <c:barChart>
        <c:barDir val="col"/>
        <c:grouping val="clustered"/>
        <c:varyColors val="0"/>
        <c:ser>
          <c:idx val="0"/>
          <c:order val="0"/>
          <c:tx>
            <c:strRef>
              <c:f>'簡易評価（グラフ）'!$C$5</c:f>
              <c:strCache>
                <c:ptCount val="1"/>
                <c:pt idx="0">
                  <c:v>合計スコア</c:v>
                </c:pt>
              </c:strCache>
            </c:strRef>
          </c:tx>
          <c:spPr>
            <a:solidFill>
              <a:schemeClr val="accent1"/>
            </a:solidFill>
            <a:ln>
              <a:noFill/>
            </a:ln>
            <a:effectLst/>
          </c:spPr>
          <c:invertIfNegative val="0"/>
          <c:cat>
            <c:strRef>
              <c:f>'簡易評価（グラフ）'!$B$6:$B$10</c:f>
              <c:strCache>
                <c:ptCount val="5"/>
                <c:pt idx="0">
                  <c:v>共沈法</c:v>
                </c:pt>
                <c:pt idx="1">
                  <c:v>水酸化物沈殿法</c:v>
                </c:pt>
                <c:pt idx="2">
                  <c:v>ファイトレメディエーション</c:v>
                </c:pt>
                <c:pt idx="3">
                  <c:v>膜活性汚泥処理法</c:v>
                </c:pt>
                <c:pt idx="4">
                  <c:v>イオン交換法</c:v>
                </c:pt>
              </c:strCache>
            </c:strRef>
          </c:cat>
          <c:val>
            <c:numRef>
              <c:f>'簡易評価（グラフ）'!$C$6:$C$10</c:f>
              <c:numCache>
                <c:formatCode>#,##0_);[Red]\(#,##0\)</c:formatCode>
                <c:ptCount val="5"/>
                <c:pt idx="0">
                  <c:v>115.5</c:v>
                </c:pt>
                <c:pt idx="1">
                  <c:v>101.0625</c:v>
                </c:pt>
                <c:pt idx="2">
                  <c:v>96.6875</c:v>
                </c:pt>
                <c:pt idx="3">
                  <c:v>96.25</c:v>
                </c:pt>
                <c:pt idx="4">
                  <c:v>93.375</c:v>
                </c:pt>
              </c:numCache>
            </c:numRef>
          </c:val>
          <c:extLst>
            <c:ext xmlns:c16="http://schemas.microsoft.com/office/drawing/2014/chart" uri="{C3380CC4-5D6E-409C-BE32-E72D297353CC}">
              <c16:uniqueId val="{00000000-6E00-4E14-9FF4-CE52427B5CC4}"/>
            </c:ext>
          </c:extLst>
        </c:ser>
        <c:dLbls>
          <c:showLegendKey val="0"/>
          <c:showVal val="0"/>
          <c:showCatName val="0"/>
          <c:showSerName val="0"/>
          <c:showPercent val="0"/>
          <c:showBubbleSize val="0"/>
        </c:dLbls>
        <c:gapWidth val="219"/>
        <c:overlap val="-27"/>
        <c:axId val="1674519215"/>
        <c:axId val="1674516303"/>
      </c:barChart>
      <c:catAx>
        <c:axId val="16745192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74516303"/>
        <c:crosses val="autoZero"/>
        <c:auto val="1"/>
        <c:lblAlgn val="ctr"/>
        <c:lblOffset val="100"/>
        <c:noMultiLvlLbl val="0"/>
      </c:catAx>
      <c:valAx>
        <c:axId val="1674516303"/>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7451921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latin typeface="游ゴシック" panose="020B0400000000000000" pitchFamily="50" charset="-128"/>
          <a:ea typeface="游ゴシック" panose="020B0400000000000000" pitchFamily="50" charset="-128"/>
        </a:defRPr>
      </a:pPr>
      <a:endParaRPr lang="ja-JP"/>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title>
    <c:autoTitleDeleted val="0"/>
    <c:plotArea>
      <c:layout/>
      <c:barChart>
        <c:barDir val="col"/>
        <c:grouping val="clustered"/>
        <c:varyColors val="0"/>
        <c:ser>
          <c:idx val="0"/>
          <c:order val="0"/>
          <c:tx>
            <c:strRef>
              <c:f>'簡易評価（グラフ）'!$B$6</c:f>
              <c:strCache>
                <c:ptCount val="1"/>
                <c:pt idx="0">
                  <c:v>共沈法</c:v>
                </c:pt>
              </c:strCache>
            </c:strRef>
          </c:tx>
          <c:spPr>
            <a:solidFill>
              <a:schemeClr val="accent1"/>
            </a:solidFill>
            <a:ln>
              <a:noFill/>
            </a:ln>
            <a:effectLst/>
          </c:spPr>
          <c:invertIfNegative val="0"/>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'簡易評価（グラフ）'!$D$6:$U$6</c:f>
              <c:numCache>
                <c:formatCode>General</c:formatCode>
                <c:ptCount val="18"/>
                <c:pt idx="0">
                  <c:v>6</c:v>
                </c:pt>
                <c:pt idx="1">
                  <c:v>4</c:v>
                </c:pt>
                <c:pt idx="2">
                  <c:v>6</c:v>
                </c:pt>
                <c:pt idx="3">
                  <c:v>4</c:v>
                </c:pt>
                <c:pt idx="4">
                  <c:v>2</c:v>
                </c:pt>
                <c:pt idx="5">
                  <c:v>9</c:v>
                </c:pt>
                <c:pt idx="6">
                  <c:v>6</c:v>
                </c:pt>
                <c:pt idx="7">
                  <c:v>4</c:v>
                </c:pt>
                <c:pt idx="8">
                  <c:v>4</c:v>
                </c:pt>
                <c:pt idx="9">
                  <c:v>6</c:v>
                </c:pt>
                <c:pt idx="10">
                  <c:v>6</c:v>
                </c:pt>
                <c:pt idx="11">
                  <c:v>6</c:v>
                </c:pt>
                <c:pt idx="12">
                  <c:v>9</c:v>
                </c:pt>
                <c:pt idx="13">
                  <c:v>2</c:v>
                </c:pt>
                <c:pt idx="14">
                  <c:v>4</c:v>
                </c:pt>
                <c:pt idx="15">
                  <c:v>2</c:v>
                </c:pt>
                <c:pt idx="16">
                  <c:v>4</c:v>
                </c:pt>
                <c:pt idx="17">
                  <c:v>4</c:v>
                </c:pt>
              </c:numCache>
            </c:numRef>
          </c:val>
          <c:extLst>
            <c:ext xmlns:c16="http://schemas.microsoft.com/office/drawing/2014/chart" uri="{C3380CC4-5D6E-409C-BE32-E72D297353CC}">
              <c16:uniqueId val="{00000000-BFFB-4A70-8385-44D45CB1DE9D}"/>
            </c:ext>
          </c:extLst>
        </c:ser>
        <c:dLbls>
          <c:showLegendKey val="0"/>
          <c:showVal val="0"/>
          <c:showCatName val="0"/>
          <c:showSerName val="0"/>
          <c:showPercent val="0"/>
          <c:showBubbleSize val="0"/>
        </c:dLbls>
        <c:gapWidth val="219"/>
        <c:overlap val="-27"/>
        <c:axId val="1615144063"/>
        <c:axId val="1615144479"/>
      </c:barChart>
      <c:catAx>
        <c:axId val="16151440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479"/>
        <c:crosses val="autoZero"/>
        <c:auto val="1"/>
        <c:lblAlgn val="ctr"/>
        <c:lblOffset val="100"/>
        <c:noMultiLvlLbl val="0"/>
      </c:catAx>
      <c:valAx>
        <c:axId val="161514447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063"/>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latin typeface="游ゴシック" panose="020B0400000000000000" pitchFamily="50" charset="-128"/>
          <a:ea typeface="游ゴシック" panose="020B0400000000000000" pitchFamily="50" charset="-128"/>
        </a:defRPr>
      </a:pPr>
      <a:endParaRPr lang="ja-JP"/>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title>
    <c:autoTitleDeleted val="0"/>
    <c:plotArea>
      <c:layout/>
      <c:barChart>
        <c:barDir val="col"/>
        <c:grouping val="clustered"/>
        <c:varyColors val="0"/>
        <c:ser>
          <c:idx val="0"/>
          <c:order val="0"/>
          <c:tx>
            <c:strRef>
              <c:f>'簡易評価（グラフ）'!$B$7</c:f>
              <c:strCache>
                <c:ptCount val="1"/>
                <c:pt idx="0">
                  <c:v>水酸化物沈殿法</c:v>
                </c:pt>
              </c:strCache>
            </c:strRef>
          </c:tx>
          <c:spPr>
            <a:solidFill>
              <a:schemeClr val="accent1"/>
            </a:solidFill>
            <a:ln>
              <a:noFill/>
            </a:ln>
            <a:effectLst/>
          </c:spPr>
          <c:invertIfNegative val="0"/>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'簡易評価（グラフ）'!$D$7:$U$7</c:f>
              <c:numCache>
                <c:formatCode>General</c:formatCode>
                <c:ptCount val="18"/>
                <c:pt idx="0">
                  <c:v>6</c:v>
                </c:pt>
                <c:pt idx="1">
                  <c:v>4</c:v>
                </c:pt>
                <c:pt idx="2">
                  <c:v>3</c:v>
                </c:pt>
                <c:pt idx="3">
                  <c:v>4</c:v>
                </c:pt>
                <c:pt idx="4">
                  <c:v>2</c:v>
                </c:pt>
                <c:pt idx="5">
                  <c:v>9</c:v>
                </c:pt>
                <c:pt idx="6">
                  <c:v>6</c:v>
                </c:pt>
                <c:pt idx="7">
                  <c:v>2</c:v>
                </c:pt>
                <c:pt idx="8">
                  <c:v>4</c:v>
                </c:pt>
                <c:pt idx="9">
                  <c:v>6</c:v>
                </c:pt>
                <c:pt idx="10">
                  <c:v>2</c:v>
                </c:pt>
                <c:pt idx="11">
                  <c:v>4</c:v>
                </c:pt>
                <c:pt idx="12">
                  <c:v>9</c:v>
                </c:pt>
                <c:pt idx="13">
                  <c:v>2</c:v>
                </c:pt>
                <c:pt idx="14">
                  <c:v>4</c:v>
                </c:pt>
                <c:pt idx="15">
                  <c:v>2</c:v>
                </c:pt>
                <c:pt idx="16">
                  <c:v>4</c:v>
                </c:pt>
                <c:pt idx="17">
                  <c:v>4</c:v>
                </c:pt>
              </c:numCache>
            </c:numRef>
          </c:val>
          <c:extLst>
            <c:ext xmlns:c16="http://schemas.microsoft.com/office/drawing/2014/chart" uri="{C3380CC4-5D6E-409C-BE32-E72D297353CC}">
              <c16:uniqueId val="{00000000-BFFB-4A70-8385-44D45CB1DE9D}"/>
            </c:ext>
          </c:extLst>
        </c:ser>
        <c:dLbls>
          <c:showLegendKey val="0"/>
          <c:showVal val="0"/>
          <c:showCatName val="0"/>
          <c:showSerName val="0"/>
          <c:showPercent val="0"/>
          <c:showBubbleSize val="0"/>
        </c:dLbls>
        <c:gapWidth val="219"/>
        <c:overlap val="-27"/>
        <c:axId val="1615144063"/>
        <c:axId val="1615144479"/>
      </c:barChart>
      <c:catAx>
        <c:axId val="16151440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479"/>
        <c:crosses val="autoZero"/>
        <c:auto val="1"/>
        <c:lblAlgn val="ctr"/>
        <c:lblOffset val="100"/>
        <c:noMultiLvlLbl val="0"/>
      </c:catAx>
      <c:valAx>
        <c:axId val="161514447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063"/>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latin typeface="游ゴシック" panose="020B0400000000000000" pitchFamily="50" charset="-128"/>
          <a:ea typeface="游ゴシック" panose="020B0400000000000000" pitchFamily="50" charset="-128"/>
        </a:defRPr>
      </a:pPr>
      <a:endParaRPr lang="ja-JP"/>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title>
    <c:autoTitleDeleted val="0"/>
    <c:plotArea>
      <c:layout/>
      <c:barChart>
        <c:barDir val="col"/>
        <c:grouping val="clustered"/>
        <c:varyColors val="0"/>
        <c:ser>
          <c:idx val="0"/>
          <c:order val="0"/>
          <c:tx>
            <c:strRef>
              <c:f>'簡易評価（グラフ）'!$B$8</c:f>
              <c:strCache>
                <c:ptCount val="1"/>
                <c:pt idx="0">
                  <c:v>ファイトレメディエーション</c:v>
                </c:pt>
              </c:strCache>
            </c:strRef>
          </c:tx>
          <c:spPr>
            <a:solidFill>
              <a:schemeClr val="accent1"/>
            </a:solidFill>
            <a:ln>
              <a:noFill/>
            </a:ln>
            <a:effectLst/>
          </c:spPr>
          <c:invertIfNegative val="0"/>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'簡易評価（グラフ）'!$D$8:$U$8</c:f>
              <c:numCache>
                <c:formatCode>General</c:formatCode>
                <c:ptCount val="18"/>
                <c:pt idx="0">
                  <c:v>3</c:v>
                </c:pt>
                <c:pt idx="1">
                  <c:v>2</c:v>
                </c:pt>
                <c:pt idx="2">
                  <c:v>9</c:v>
                </c:pt>
                <c:pt idx="3">
                  <c:v>4</c:v>
                </c:pt>
                <c:pt idx="4">
                  <c:v>3</c:v>
                </c:pt>
                <c:pt idx="5">
                  <c:v>9</c:v>
                </c:pt>
                <c:pt idx="6">
                  <c:v>6</c:v>
                </c:pt>
                <c:pt idx="7">
                  <c:v>6</c:v>
                </c:pt>
                <c:pt idx="8">
                  <c:v>6</c:v>
                </c:pt>
                <c:pt idx="9">
                  <c:v>9</c:v>
                </c:pt>
                <c:pt idx="10">
                  <c:v>2</c:v>
                </c:pt>
                <c:pt idx="11">
                  <c:v>6</c:v>
                </c:pt>
                <c:pt idx="12">
                  <c:v>9</c:v>
                </c:pt>
                <c:pt idx="13">
                  <c:v>3</c:v>
                </c:pt>
                <c:pt idx="14">
                  <c:v>6</c:v>
                </c:pt>
                <c:pt idx="15">
                  <c:v>2</c:v>
                </c:pt>
                <c:pt idx="16">
                  <c:v>2</c:v>
                </c:pt>
                <c:pt idx="17">
                  <c:v>4</c:v>
                </c:pt>
              </c:numCache>
            </c:numRef>
          </c:val>
          <c:extLst>
            <c:ext xmlns:c16="http://schemas.microsoft.com/office/drawing/2014/chart" uri="{C3380CC4-5D6E-409C-BE32-E72D297353CC}">
              <c16:uniqueId val="{00000000-BFFB-4A70-8385-44D45CB1DE9D}"/>
            </c:ext>
          </c:extLst>
        </c:ser>
        <c:dLbls>
          <c:showLegendKey val="0"/>
          <c:showVal val="0"/>
          <c:showCatName val="0"/>
          <c:showSerName val="0"/>
          <c:showPercent val="0"/>
          <c:showBubbleSize val="0"/>
        </c:dLbls>
        <c:gapWidth val="219"/>
        <c:overlap val="-27"/>
        <c:axId val="1615144063"/>
        <c:axId val="1615144479"/>
      </c:barChart>
      <c:catAx>
        <c:axId val="16151440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479"/>
        <c:crosses val="autoZero"/>
        <c:auto val="1"/>
        <c:lblAlgn val="ctr"/>
        <c:lblOffset val="100"/>
        <c:noMultiLvlLbl val="0"/>
      </c:catAx>
      <c:valAx>
        <c:axId val="161514447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063"/>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latin typeface="游ゴシック" panose="020B0400000000000000" pitchFamily="50" charset="-128"/>
          <a:ea typeface="游ゴシック" panose="020B0400000000000000" pitchFamily="50" charset="-128"/>
        </a:defRPr>
      </a:pPr>
      <a:endParaRPr lang="ja-JP"/>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title>
    <c:autoTitleDeleted val="0"/>
    <c:plotArea>
      <c:layout/>
      <c:barChart>
        <c:barDir val="col"/>
        <c:grouping val="clustered"/>
        <c:varyColors val="0"/>
        <c:ser>
          <c:idx val="0"/>
          <c:order val="0"/>
          <c:tx>
            <c:strRef>
              <c:f>'簡易評価（グラフ）'!$B$9</c:f>
              <c:strCache>
                <c:ptCount val="1"/>
                <c:pt idx="0">
                  <c:v>膜活性汚泥処理法</c:v>
                </c:pt>
              </c:strCache>
            </c:strRef>
          </c:tx>
          <c:spPr>
            <a:solidFill>
              <a:schemeClr val="accent1"/>
            </a:solidFill>
            <a:ln>
              <a:noFill/>
            </a:ln>
            <a:effectLst/>
          </c:spPr>
          <c:invertIfNegative val="0"/>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'簡易評価（グラフ）'!$D$9:$U$9</c:f>
              <c:numCache>
                <c:formatCode>General</c:formatCode>
                <c:ptCount val="18"/>
                <c:pt idx="0">
                  <c:v>6</c:v>
                </c:pt>
                <c:pt idx="1">
                  <c:v>4</c:v>
                </c:pt>
                <c:pt idx="2">
                  <c:v>6</c:v>
                </c:pt>
                <c:pt idx="3">
                  <c:v>2</c:v>
                </c:pt>
                <c:pt idx="4">
                  <c:v>1</c:v>
                </c:pt>
                <c:pt idx="5">
                  <c:v>3</c:v>
                </c:pt>
                <c:pt idx="6">
                  <c:v>6</c:v>
                </c:pt>
                <c:pt idx="7">
                  <c:v>2</c:v>
                </c:pt>
                <c:pt idx="8">
                  <c:v>4</c:v>
                </c:pt>
                <c:pt idx="9">
                  <c:v>9</c:v>
                </c:pt>
                <c:pt idx="10">
                  <c:v>4</c:v>
                </c:pt>
                <c:pt idx="11">
                  <c:v>6</c:v>
                </c:pt>
                <c:pt idx="12">
                  <c:v>9</c:v>
                </c:pt>
                <c:pt idx="13">
                  <c:v>3</c:v>
                </c:pt>
                <c:pt idx="14">
                  <c:v>4</c:v>
                </c:pt>
                <c:pt idx="15">
                  <c:v>2</c:v>
                </c:pt>
                <c:pt idx="16">
                  <c:v>2</c:v>
                </c:pt>
                <c:pt idx="17">
                  <c:v>4</c:v>
                </c:pt>
              </c:numCache>
            </c:numRef>
          </c:val>
          <c:extLst>
            <c:ext xmlns:c16="http://schemas.microsoft.com/office/drawing/2014/chart" uri="{C3380CC4-5D6E-409C-BE32-E72D297353CC}">
              <c16:uniqueId val="{00000000-BFFB-4A70-8385-44D45CB1DE9D}"/>
            </c:ext>
          </c:extLst>
        </c:ser>
        <c:dLbls>
          <c:showLegendKey val="0"/>
          <c:showVal val="0"/>
          <c:showCatName val="0"/>
          <c:showSerName val="0"/>
          <c:showPercent val="0"/>
          <c:showBubbleSize val="0"/>
        </c:dLbls>
        <c:gapWidth val="219"/>
        <c:overlap val="-27"/>
        <c:axId val="1615144063"/>
        <c:axId val="1615144479"/>
      </c:barChart>
      <c:catAx>
        <c:axId val="16151440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479"/>
        <c:crosses val="autoZero"/>
        <c:auto val="1"/>
        <c:lblAlgn val="ctr"/>
        <c:lblOffset val="100"/>
        <c:noMultiLvlLbl val="0"/>
      </c:catAx>
      <c:valAx>
        <c:axId val="161514447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063"/>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latin typeface="游ゴシック" panose="020B0400000000000000" pitchFamily="50" charset="-128"/>
          <a:ea typeface="游ゴシック" panose="020B0400000000000000" pitchFamily="50" charset="-128"/>
        </a:defRPr>
      </a:pPr>
      <a:endParaRPr lang="ja-JP"/>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title>
    <c:autoTitleDeleted val="0"/>
    <c:plotArea>
      <c:layout/>
      <c:barChart>
        <c:barDir val="col"/>
        <c:grouping val="clustered"/>
        <c:varyColors val="0"/>
        <c:ser>
          <c:idx val="0"/>
          <c:order val="0"/>
          <c:tx>
            <c:strRef>
              <c:f>'簡易評価（グラフ）'!$B$10</c:f>
              <c:strCache>
                <c:ptCount val="1"/>
                <c:pt idx="0">
                  <c:v>イオン交換法</c:v>
                </c:pt>
              </c:strCache>
            </c:strRef>
          </c:tx>
          <c:spPr>
            <a:solidFill>
              <a:schemeClr val="accent1"/>
            </a:solidFill>
            <a:ln>
              <a:noFill/>
            </a:ln>
            <a:effectLst/>
          </c:spPr>
          <c:invertIfNegative val="0"/>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'簡易評価（グラフ）'!$D$10:$U$10</c:f>
              <c:numCache>
                <c:formatCode>General</c:formatCode>
                <c:ptCount val="18"/>
                <c:pt idx="0">
                  <c:v>6</c:v>
                </c:pt>
                <c:pt idx="1">
                  <c:v>4</c:v>
                </c:pt>
                <c:pt idx="2">
                  <c:v>6</c:v>
                </c:pt>
                <c:pt idx="3">
                  <c:v>4</c:v>
                </c:pt>
                <c:pt idx="4">
                  <c:v>2</c:v>
                </c:pt>
                <c:pt idx="5">
                  <c:v>3</c:v>
                </c:pt>
                <c:pt idx="6">
                  <c:v>6</c:v>
                </c:pt>
                <c:pt idx="7">
                  <c:v>2</c:v>
                </c:pt>
                <c:pt idx="8">
                  <c:v>6</c:v>
                </c:pt>
                <c:pt idx="9">
                  <c:v>6</c:v>
                </c:pt>
                <c:pt idx="10">
                  <c:v>6</c:v>
                </c:pt>
                <c:pt idx="11">
                  <c:v>6</c:v>
                </c:pt>
                <c:pt idx="12">
                  <c:v>9</c:v>
                </c:pt>
                <c:pt idx="13">
                  <c:v>3</c:v>
                </c:pt>
                <c:pt idx="14">
                  <c:v>4</c:v>
                </c:pt>
                <c:pt idx="15">
                  <c:v>2</c:v>
                </c:pt>
                <c:pt idx="16">
                  <c:v>4</c:v>
                </c:pt>
                <c:pt idx="17">
                  <c:v>4</c:v>
                </c:pt>
              </c:numCache>
            </c:numRef>
          </c:val>
          <c:extLst>
            <c:ext xmlns:c16="http://schemas.microsoft.com/office/drawing/2014/chart" uri="{C3380CC4-5D6E-409C-BE32-E72D297353CC}">
              <c16:uniqueId val="{00000000-BFFB-4A70-8385-44D45CB1DE9D}"/>
            </c:ext>
          </c:extLst>
        </c:ser>
        <c:dLbls>
          <c:showLegendKey val="0"/>
          <c:showVal val="0"/>
          <c:showCatName val="0"/>
          <c:showSerName val="0"/>
          <c:showPercent val="0"/>
          <c:showBubbleSize val="0"/>
        </c:dLbls>
        <c:gapWidth val="219"/>
        <c:overlap val="-27"/>
        <c:axId val="1615144063"/>
        <c:axId val="1615144479"/>
      </c:barChart>
      <c:catAx>
        <c:axId val="16151440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479"/>
        <c:crosses val="autoZero"/>
        <c:auto val="1"/>
        <c:lblAlgn val="ctr"/>
        <c:lblOffset val="100"/>
        <c:noMultiLvlLbl val="0"/>
      </c:catAx>
      <c:valAx>
        <c:axId val="161514447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615144063"/>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latin typeface="游ゴシック" panose="020B0400000000000000" pitchFamily="50" charset="-128"/>
          <a:ea typeface="游ゴシック" panose="020B0400000000000000" pitchFamily="50" charset="-128"/>
        </a:defRPr>
      </a:pPr>
      <a:endParaRPr lang="ja-JP"/>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r>
              <a:rPr lang="ja-JP"/>
              <a:t>各処理法のスコア</a:t>
            </a:r>
            <a:r>
              <a:rPr lang="ja-JP" altLang="en-US"/>
              <a:t>（項目詳細）</a:t>
            </a:r>
            <a:endParaRPr lang="ja-JP"/>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title>
    <c:autoTitleDeleted val="0"/>
    <c:plotArea>
      <c:layout/>
      <c:radarChart>
        <c:radarStyle val="marker"/>
        <c:varyColors val="0"/>
        <c:ser>
          <c:idx val="0"/>
          <c:order val="0"/>
          <c:tx>
            <c:strRef>
              <c:f>'簡易評価（グラフ）'!$B$6</c:f>
              <c:strCache>
                <c:ptCount val="1"/>
                <c:pt idx="0">
                  <c:v>共沈法</c:v>
                </c:pt>
              </c:strCache>
            </c:strRef>
          </c:tx>
          <c:spPr>
            <a:ln w="28575" cap="rnd">
              <a:solidFill>
                <a:schemeClr val="accent1"/>
              </a:solidFill>
              <a:round/>
            </a:ln>
            <a:effectLst/>
          </c:spPr>
          <c:marker>
            <c:symbol val="none"/>
          </c:marker>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'簡易評価（グラフ）'!$D$6:$U$6</c:f>
              <c:numCache>
                <c:formatCode>General</c:formatCode>
                <c:ptCount val="18"/>
                <c:pt idx="0">
                  <c:v>6</c:v>
                </c:pt>
                <c:pt idx="1">
                  <c:v>4</c:v>
                </c:pt>
                <c:pt idx="2">
                  <c:v>6</c:v>
                </c:pt>
                <c:pt idx="3">
                  <c:v>4</c:v>
                </c:pt>
                <c:pt idx="4">
                  <c:v>2</c:v>
                </c:pt>
                <c:pt idx="5">
                  <c:v>9</c:v>
                </c:pt>
                <c:pt idx="6">
                  <c:v>6</c:v>
                </c:pt>
                <c:pt idx="7">
                  <c:v>4</c:v>
                </c:pt>
                <c:pt idx="8">
                  <c:v>4</c:v>
                </c:pt>
                <c:pt idx="9">
                  <c:v>6</c:v>
                </c:pt>
                <c:pt idx="10">
                  <c:v>6</c:v>
                </c:pt>
                <c:pt idx="11">
                  <c:v>6</c:v>
                </c:pt>
                <c:pt idx="12">
                  <c:v>9</c:v>
                </c:pt>
                <c:pt idx="13">
                  <c:v>2</c:v>
                </c:pt>
                <c:pt idx="14">
                  <c:v>4</c:v>
                </c:pt>
                <c:pt idx="15">
                  <c:v>2</c:v>
                </c:pt>
                <c:pt idx="16">
                  <c:v>4</c:v>
                </c:pt>
                <c:pt idx="17">
                  <c:v>4</c:v>
                </c:pt>
              </c:numCache>
            </c:numRef>
          </c:val>
          <c:extLst>
            <c:ext xmlns:c16="http://schemas.microsoft.com/office/drawing/2014/chart" uri="{C3380CC4-5D6E-409C-BE32-E72D297353CC}">
              <c16:uniqueId val="{00000000-A999-4097-938B-D464589BEA34}"/>
            </c:ext>
          </c:extLst>
        </c:ser>
        <c:ser>
          <c:idx val="1"/>
          <c:order val="1"/>
          <c:tx>
            <c:strRef>
              <c:f>'簡易評価（グラフ）'!$B$7</c:f>
              <c:strCache>
                <c:ptCount val="1"/>
                <c:pt idx="0">
                  <c:v>水酸化物沈殿法</c:v>
                </c:pt>
              </c:strCache>
            </c:strRef>
          </c:tx>
          <c:spPr>
            <a:ln w="28575" cap="rnd">
              <a:solidFill>
                <a:schemeClr val="accent2"/>
              </a:solidFill>
              <a:round/>
            </a:ln>
            <a:effectLst/>
          </c:spPr>
          <c:marker>
            <c:symbol val="none"/>
          </c:marker>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'簡易評価（グラフ）'!$D$7:$U$7</c:f>
              <c:numCache>
                <c:formatCode>General</c:formatCode>
                <c:ptCount val="18"/>
                <c:pt idx="0">
                  <c:v>6</c:v>
                </c:pt>
                <c:pt idx="1">
                  <c:v>4</c:v>
                </c:pt>
                <c:pt idx="2">
                  <c:v>3</c:v>
                </c:pt>
                <c:pt idx="3">
                  <c:v>4</c:v>
                </c:pt>
                <c:pt idx="4">
                  <c:v>2</c:v>
                </c:pt>
                <c:pt idx="5">
                  <c:v>9</c:v>
                </c:pt>
                <c:pt idx="6">
                  <c:v>6</c:v>
                </c:pt>
                <c:pt idx="7">
                  <c:v>2</c:v>
                </c:pt>
                <c:pt idx="8">
                  <c:v>4</c:v>
                </c:pt>
                <c:pt idx="9">
                  <c:v>6</c:v>
                </c:pt>
                <c:pt idx="10">
                  <c:v>2</c:v>
                </c:pt>
                <c:pt idx="11">
                  <c:v>4</c:v>
                </c:pt>
                <c:pt idx="12">
                  <c:v>9</c:v>
                </c:pt>
                <c:pt idx="13">
                  <c:v>2</c:v>
                </c:pt>
                <c:pt idx="14">
                  <c:v>4</c:v>
                </c:pt>
                <c:pt idx="15">
                  <c:v>2</c:v>
                </c:pt>
                <c:pt idx="16">
                  <c:v>4</c:v>
                </c:pt>
                <c:pt idx="17">
                  <c:v>4</c:v>
                </c:pt>
              </c:numCache>
            </c:numRef>
          </c:val>
          <c:extLst>
            <c:ext xmlns:c16="http://schemas.microsoft.com/office/drawing/2014/chart" uri="{C3380CC4-5D6E-409C-BE32-E72D297353CC}">
              <c16:uniqueId val="{00000001-A999-4097-938B-D464589BEA34}"/>
            </c:ext>
          </c:extLst>
        </c:ser>
        <c:ser>
          <c:idx val="2"/>
          <c:order val="2"/>
          <c:tx>
            <c:strRef>
              <c:f>'簡易評価（グラフ）'!$B$8</c:f>
              <c:strCache>
                <c:ptCount val="1"/>
                <c:pt idx="0">
                  <c:v>ファイトレメディエーション</c:v>
                </c:pt>
              </c:strCache>
            </c:strRef>
          </c:tx>
          <c:spPr>
            <a:ln w="28575" cap="rnd">
              <a:solidFill>
                <a:schemeClr val="accent3"/>
              </a:solidFill>
              <a:round/>
            </a:ln>
            <a:effectLst/>
          </c:spPr>
          <c:marker>
            <c:symbol val="none"/>
          </c:marker>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'簡易評価（グラフ）'!$D$8:$U$8</c:f>
              <c:numCache>
                <c:formatCode>General</c:formatCode>
                <c:ptCount val="18"/>
                <c:pt idx="0">
                  <c:v>3</c:v>
                </c:pt>
                <c:pt idx="1">
                  <c:v>2</c:v>
                </c:pt>
                <c:pt idx="2">
                  <c:v>9</c:v>
                </c:pt>
                <c:pt idx="3">
                  <c:v>4</c:v>
                </c:pt>
                <c:pt idx="4">
                  <c:v>3</c:v>
                </c:pt>
                <c:pt idx="5">
                  <c:v>9</c:v>
                </c:pt>
                <c:pt idx="6">
                  <c:v>6</c:v>
                </c:pt>
                <c:pt idx="7">
                  <c:v>6</c:v>
                </c:pt>
                <c:pt idx="8">
                  <c:v>6</c:v>
                </c:pt>
                <c:pt idx="9">
                  <c:v>9</c:v>
                </c:pt>
                <c:pt idx="10">
                  <c:v>2</c:v>
                </c:pt>
                <c:pt idx="11">
                  <c:v>6</c:v>
                </c:pt>
                <c:pt idx="12">
                  <c:v>9</c:v>
                </c:pt>
                <c:pt idx="13">
                  <c:v>3</c:v>
                </c:pt>
                <c:pt idx="14">
                  <c:v>6</c:v>
                </c:pt>
                <c:pt idx="15">
                  <c:v>2</c:v>
                </c:pt>
                <c:pt idx="16">
                  <c:v>2</c:v>
                </c:pt>
                <c:pt idx="17">
                  <c:v>4</c:v>
                </c:pt>
              </c:numCache>
            </c:numRef>
          </c:val>
          <c:extLst>
            <c:ext xmlns:c16="http://schemas.microsoft.com/office/drawing/2014/chart" uri="{C3380CC4-5D6E-409C-BE32-E72D297353CC}">
              <c16:uniqueId val="{00000002-A999-4097-938B-D464589BEA34}"/>
            </c:ext>
          </c:extLst>
        </c:ser>
        <c:ser>
          <c:idx val="3"/>
          <c:order val="3"/>
          <c:tx>
            <c:strRef>
              <c:f>'簡易評価（グラフ）'!$B$9</c:f>
              <c:strCache>
                <c:ptCount val="1"/>
                <c:pt idx="0">
                  <c:v>膜活性汚泥処理法</c:v>
                </c:pt>
              </c:strCache>
            </c:strRef>
          </c:tx>
          <c:spPr>
            <a:ln w="28575" cap="rnd">
              <a:solidFill>
                <a:schemeClr val="accent4"/>
              </a:solidFill>
              <a:round/>
            </a:ln>
            <a:effectLst/>
          </c:spPr>
          <c:marker>
            <c:symbol val="none"/>
          </c:marker>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'簡易評価（グラフ）'!$D$9:$U$9</c:f>
              <c:numCache>
                <c:formatCode>General</c:formatCode>
                <c:ptCount val="18"/>
                <c:pt idx="0">
                  <c:v>6</c:v>
                </c:pt>
                <c:pt idx="1">
                  <c:v>4</c:v>
                </c:pt>
                <c:pt idx="2">
                  <c:v>6</c:v>
                </c:pt>
                <c:pt idx="3">
                  <c:v>2</c:v>
                </c:pt>
                <c:pt idx="4">
                  <c:v>1</c:v>
                </c:pt>
                <c:pt idx="5">
                  <c:v>3</c:v>
                </c:pt>
                <c:pt idx="6">
                  <c:v>6</c:v>
                </c:pt>
                <c:pt idx="7">
                  <c:v>2</c:v>
                </c:pt>
                <c:pt idx="8">
                  <c:v>4</c:v>
                </c:pt>
                <c:pt idx="9">
                  <c:v>9</c:v>
                </c:pt>
                <c:pt idx="10">
                  <c:v>4</c:v>
                </c:pt>
                <c:pt idx="11">
                  <c:v>6</c:v>
                </c:pt>
                <c:pt idx="12">
                  <c:v>9</c:v>
                </c:pt>
                <c:pt idx="13">
                  <c:v>3</c:v>
                </c:pt>
                <c:pt idx="14">
                  <c:v>4</c:v>
                </c:pt>
                <c:pt idx="15">
                  <c:v>2</c:v>
                </c:pt>
                <c:pt idx="16">
                  <c:v>2</c:v>
                </c:pt>
                <c:pt idx="17">
                  <c:v>4</c:v>
                </c:pt>
              </c:numCache>
            </c:numRef>
          </c:val>
          <c:extLst>
            <c:ext xmlns:c16="http://schemas.microsoft.com/office/drawing/2014/chart" uri="{C3380CC4-5D6E-409C-BE32-E72D297353CC}">
              <c16:uniqueId val="{00000003-A999-4097-938B-D464589BEA34}"/>
            </c:ext>
          </c:extLst>
        </c:ser>
        <c:ser>
          <c:idx val="4"/>
          <c:order val="4"/>
          <c:tx>
            <c:strRef>
              <c:f>'簡易評価（グラフ）'!$B$10</c:f>
              <c:strCache>
                <c:ptCount val="1"/>
                <c:pt idx="0">
                  <c:v>イオン交換法</c:v>
                </c:pt>
              </c:strCache>
            </c:strRef>
          </c:tx>
          <c:spPr>
            <a:ln w="28575" cap="rnd">
              <a:solidFill>
                <a:schemeClr val="accent5"/>
              </a:solidFill>
              <a:round/>
            </a:ln>
            <a:effectLst/>
          </c:spPr>
          <c:marker>
            <c:symbol val="none"/>
          </c:marker>
          <c:cat>
            <c:strRef>
              <c:f>'簡易評価（グラフ）'!$D$5:$U$5</c:f>
              <c:strCache>
                <c:ptCount val="18"/>
                <c:pt idx="0">
                  <c:v>設置面積</c:v>
                </c:pt>
                <c:pt idx="1">
                  <c:v>車両サイズ</c:v>
                </c:pt>
                <c:pt idx="2">
                  <c:v>車両台数</c:v>
                </c:pt>
                <c:pt idx="3">
                  <c:v>水利用</c:v>
                </c:pt>
                <c:pt idx="4">
                  <c:v>電気利用</c:v>
                </c:pt>
                <c:pt idx="5">
                  <c:v>通信利用</c:v>
                </c:pt>
                <c:pt idx="6">
                  <c:v>燃料利用</c:v>
                </c:pt>
                <c:pt idx="7">
                  <c:v>消耗品</c:v>
                </c:pt>
                <c:pt idx="8">
                  <c:v>習熟度（有資格者等）</c:v>
                </c:pt>
                <c:pt idx="9">
                  <c:v>人数</c:v>
                </c:pt>
                <c:pt idx="10">
                  <c:v>宿泊場所</c:v>
                </c:pt>
                <c:pt idx="11">
                  <c:v>騒音，振動，臭気の発生</c:v>
                </c:pt>
                <c:pt idx="12">
                  <c:v>地盤沈下の発生</c:v>
                </c:pt>
                <c:pt idx="13">
                  <c:v>生態系への影響</c:v>
                </c:pt>
                <c:pt idx="14">
                  <c:v>イニシャルコスト</c:v>
                </c:pt>
                <c:pt idx="15">
                  <c:v>ランニングコスト</c:v>
                </c:pt>
                <c:pt idx="16">
                  <c:v>立上げ・処理時間</c:v>
                </c:pt>
                <c:pt idx="17">
                  <c:v>費用対効果</c:v>
                </c:pt>
              </c:strCache>
            </c:strRef>
          </c:cat>
          <c:val>
            <c:numRef>
              <c:f>'簡易評価（グラフ）'!$D$10:$U$10</c:f>
              <c:numCache>
                <c:formatCode>General</c:formatCode>
                <c:ptCount val="18"/>
                <c:pt idx="0">
                  <c:v>6</c:v>
                </c:pt>
                <c:pt idx="1">
                  <c:v>4</c:v>
                </c:pt>
                <c:pt idx="2">
                  <c:v>6</c:v>
                </c:pt>
                <c:pt idx="3">
                  <c:v>4</c:v>
                </c:pt>
                <c:pt idx="4">
                  <c:v>2</c:v>
                </c:pt>
                <c:pt idx="5">
                  <c:v>3</c:v>
                </c:pt>
                <c:pt idx="6">
                  <c:v>6</c:v>
                </c:pt>
                <c:pt idx="7">
                  <c:v>2</c:v>
                </c:pt>
                <c:pt idx="8">
                  <c:v>6</c:v>
                </c:pt>
                <c:pt idx="9">
                  <c:v>6</c:v>
                </c:pt>
                <c:pt idx="10">
                  <c:v>6</c:v>
                </c:pt>
                <c:pt idx="11">
                  <c:v>6</c:v>
                </c:pt>
                <c:pt idx="12">
                  <c:v>9</c:v>
                </c:pt>
                <c:pt idx="13">
                  <c:v>3</c:v>
                </c:pt>
                <c:pt idx="14">
                  <c:v>4</c:v>
                </c:pt>
                <c:pt idx="15">
                  <c:v>2</c:v>
                </c:pt>
                <c:pt idx="16">
                  <c:v>4</c:v>
                </c:pt>
                <c:pt idx="17">
                  <c:v>4</c:v>
                </c:pt>
              </c:numCache>
            </c:numRef>
          </c:val>
          <c:extLst>
            <c:ext xmlns:c16="http://schemas.microsoft.com/office/drawing/2014/chart" uri="{C3380CC4-5D6E-409C-BE32-E72D297353CC}">
              <c16:uniqueId val="{00000004-A999-4097-938B-D464589BEA34}"/>
            </c:ext>
          </c:extLst>
        </c:ser>
        <c:dLbls>
          <c:showLegendKey val="0"/>
          <c:showVal val="0"/>
          <c:showCatName val="0"/>
          <c:showSerName val="0"/>
          <c:showPercent val="0"/>
          <c:showBubbleSize val="0"/>
        </c:dLbls>
        <c:axId val="1724875343"/>
        <c:axId val="1724876175"/>
      </c:radarChart>
      <c:catAx>
        <c:axId val="1724875343"/>
        <c:scaling>
          <c:orientation val="minMax"/>
        </c:scaling>
        <c:delete val="0"/>
        <c:axPos val="b"/>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724876175"/>
        <c:crosses val="autoZero"/>
        <c:auto val="1"/>
        <c:lblAlgn val="ctr"/>
        <c:lblOffset val="100"/>
        <c:noMultiLvlLbl val="0"/>
      </c:catAx>
      <c:valAx>
        <c:axId val="172487617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1724875343"/>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latin typeface="游ゴシック" panose="020B0400000000000000" pitchFamily="50" charset="-128"/>
          <a:ea typeface="游ゴシック" panose="020B0400000000000000" pitchFamily="50" charset="-128"/>
        </a:defRPr>
      </a:pPr>
      <a:endParaRPr lang="ja-JP"/>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r>
              <a:rPr lang="ja-JP" altLang="en-US"/>
              <a:t>各処理法のスコア（項目まとめ・標準化）</a:t>
            </a:r>
            <a:endParaRPr lang="en-US" altLang="ja-JP"/>
          </a:p>
          <a:p>
            <a:pPr>
              <a:defRPr/>
            </a:pPr>
            <a:endParaRPr lang="ja-JP"/>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title>
    <c:autoTitleDeleted val="0"/>
    <c:plotArea>
      <c:layout/>
      <c:radarChart>
        <c:radarStyle val="marker"/>
        <c:varyColors val="0"/>
        <c:ser>
          <c:idx val="0"/>
          <c:order val="0"/>
          <c:tx>
            <c:strRef>
              <c:f>'簡易評価（グラフ）'!$B$14</c:f>
              <c:strCache>
                <c:ptCount val="1"/>
                <c:pt idx="0">
                  <c:v>共沈法</c:v>
                </c:pt>
              </c:strCache>
            </c:strRef>
          </c:tx>
          <c:spPr>
            <a:ln w="28575" cap="rnd">
              <a:solidFill>
                <a:schemeClr val="accent1"/>
              </a:solidFill>
              <a:round/>
            </a:ln>
            <a:effectLst/>
          </c:spPr>
          <c:marker>
            <c:symbol val="none"/>
          </c:marker>
          <c:cat>
            <c:strRef>
              <c:f>'簡易評価（グラフ）'!$D$13:$J$13</c:f>
              <c:strCache>
                <c:ptCount val="7"/>
                <c:pt idx="0">
                  <c:v>土地・道路状況</c:v>
                </c:pt>
                <c:pt idx="1">
                  <c:v>必要なユーティリティー</c:v>
                </c:pt>
                <c:pt idx="2">
                  <c:v>人員</c:v>
                </c:pt>
                <c:pt idx="3">
                  <c:v>周辺環境への影響</c:v>
                </c:pt>
                <c:pt idx="4">
                  <c:v>I/C,R/C</c:v>
                </c:pt>
                <c:pt idx="5">
                  <c:v>工期</c:v>
                </c:pt>
                <c:pt idx="6">
                  <c:v>費用対効果</c:v>
                </c:pt>
              </c:strCache>
            </c:strRef>
          </c:cat>
          <c:val>
            <c:numRef>
              <c:f>'簡易評価（グラフ）'!$D$14:$J$14</c:f>
              <c:numCache>
                <c:formatCode>0.00</c:formatCode>
                <c:ptCount val="7"/>
                <c:pt idx="0">
                  <c:v>0.59259259259259256</c:v>
                </c:pt>
                <c:pt idx="1">
                  <c:v>0.55555555555555558</c:v>
                </c:pt>
                <c:pt idx="2">
                  <c:v>0.59259259259259256</c:v>
                </c:pt>
                <c:pt idx="3">
                  <c:v>0.62962962962962965</c:v>
                </c:pt>
                <c:pt idx="4">
                  <c:v>0.33333333333333331</c:v>
                </c:pt>
                <c:pt idx="5">
                  <c:v>0.44444444444444442</c:v>
                </c:pt>
                <c:pt idx="6">
                  <c:v>0.44444444444444442</c:v>
                </c:pt>
              </c:numCache>
            </c:numRef>
          </c:val>
          <c:extLst>
            <c:ext xmlns:c16="http://schemas.microsoft.com/office/drawing/2014/chart" uri="{C3380CC4-5D6E-409C-BE32-E72D297353CC}">
              <c16:uniqueId val="{00000000-F3DD-4FE3-BE78-535615C82FEE}"/>
            </c:ext>
          </c:extLst>
        </c:ser>
        <c:ser>
          <c:idx val="1"/>
          <c:order val="1"/>
          <c:tx>
            <c:strRef>
              <c:f>'簡易評価（グラフ）'!$B$15</c:f>
              <c:strCache>
                <c:ptCount val="1"/>
                <c:pt idx="0">
                  <c:v>水酸化物沈殿法</c:v>
                </c:pt>
              </c:strCache>
            </c:strRef>
          </c:tx>
          <c:spPr>
            <a:ln w="28575" cap="rnd">
              <a:solidFill>
                <a:schemeClr val="accent2"/>
              </a:solidFill>
              <a:round/>
            </a:ln>
            <a:effectLst/>
          </c:spPr>
          <c:marker>
            <c:symbol val="none"/>
          </c:marker>
          <c:cat>
            <c:strRef>
              <c:f>'簡易評価（グラフ）'!$D$13:$J$13</c:f>
              <c:strCache>
                <c:ptCount val="7"/>
                <c:pt idx="0">
                  <c:v>土地・道路状況</c:v>
                </c:pt>
                <c:pt idx="1">
                  <c:v>必要なユーティリティー</c:v>
                </c:pt>
                <c:pt idx="2">
                  <c:v>人員</c:v>
                </c:pt>
                <c:pt idx="3">
                  <c:v>周辺環境への影響</c:v>
                </c:pt>
                <c:pt idx="4">
                  <c:v>I/C,R/C</c:v>
                </c:pt>
                <c:pt idx="5">
                  <c:v>工期</c:v>
                </c:pt>
                <c:pt idx="6">
                  <c:v>費用対効果</c:v>
                </c:pt>
              </c:strCache>
            </c:strRef>
          </c:cat>
          <c:val>
            <c:numRef>
              <c:f>'簡易評価（グラフ）'!$D$15:$J$15</c:f>
              <c:numCache>
                <c:formatCode>0.00</c:formatCode>
                <c:ptCount val="7"/>
                <c:pt idx="0">
                  <c:v>0.48148148148148145</c:v>
                </c:pt>
                <c:pt idx="1">
                  <c:v>0.51111111111111107</c:v>
                </c:pt>
                <c:pt idx="2">
                  <c:v>0.44444444444444442</c:v>
                </c:pt>
                <c:pt idx="3">
                  <c:v>0.55555555555555558</c:v>
                </c:pt>
                <c:pt idx="4">
                  <c:v>0.33333333333333331</c:v>
                </c:pt>
                <c:pt idx="5">
                  <c:v>0.44444444444444442</c:v>
                </c:pt>
                <c:pt idx="6">
                  <c:v>0.44444444444444442</c:v>
                </c:pt>
              </c:numCache>
            </c:numRef>
          </c:val>
          <c:extLst>
            <c:ext xmlns:c16="http://schemas.microsoft.com/office/drawing/2014/chart" uri="{C3380CC4-5D6E-409C-BE32-E72D297353CC}">
              <c16:uniqueId val="{00000001-F3DD-4FE3-BE78-535615C82FEE}"/>
            </c:ext>
          </c:extLst>
        </c:ser>
        <c:ser>
          <c:idx val="2"/>
          <c:order val="2"/>
          <c:tx>
            <c:strRef>
              <c:f>'簡易評価（グラフ）'!$B$16</c:f>
              <c:strCache>
                <c:ptCount val="1"/>
                <c:pt idx="0">
                  <c:v>ファイトレメディエーション</c:v>
                </c:pt>
              </c:strCache>
            </c:strRef>
          </c:tx>
          <c:spPr>
            <a:ln w="28575" cap="rnd">
              <a:solidFill>
                <a:schemeClr val="accent3"/>
              </a:solidFill>
              <a:round/>
            </a:ln>
            <a:effectLst/>
          </c:spPr>
          <c:marker>
            <c:symbol val="none"/>
          </c:marker>
          <c:cat>
            <c:strRef>
              <c:f>'簡易評価（グラフ）'!$D$13:$J$13</c:f>
              <c:strCache>
                <c:ptCount val="7"/>
                <c:pt idx="0">
                  <c:v>土地・道路状況</c:v>
                </c:pt>
                <c:pt idx="1">
                  <c:v>必要なユーティリティー</c:v>
                </c:pt>
                <c:pt idx="2">
                  <c:v>人員</c:v>
                </c:pt>
                <c:pt idx="3">
                  <c:v>周辺環境への影響</c:v>
                </c:pt>
                <c:pt idx="4">
                  <c:v>I/C,R/C</c:v>
                </c:pt>
                <c:pt idx="5">
                  <c:v>工期</c:v>
                </c:pt>
                <c:pt idx="6">
                  <c:v>費用対効果</c:v>
                </c:pt>
              </c:strCache>
            </c:strRef>
          </c:cat>
          <c:val>
            <c:numRef>
              <c:f>'簡易評価（グラフ）'!$D$16:$J$16</c:f>
              <c:numCache>
                <c:formatCode>0.00</c:formatCode>
                <c:ptCount val="7"/>
                <c:pt idx="0">
                  <c:v>0.51851851851851849</c:v>
                </c:pt>
                <c:pt idx="1">
                  <c:v>0.62222222222222223</c:v>
                </c:pt>
                <c:pt idx="2">
                  <c:v>0.62962962962962965</c:v>
                </c:pt>
                <c:pt idx="3">
                  <c:v>0.66666666666666663</c:v>
                </c:pt>
                <c:pt idx="4">
                  <c:v>0.44444444444444442</c:v>
                </c:pt>
                <c:pt idx="5">
                  <c:v>0.22222222222222221</c:v>
                </c:pt>
                <c:pt idx="6">
                  <c:v>0.44444444444444442</c:v>
                </c:pt>
              </c:numCache>
            </c:numRef>
          </c:val>
          <c:extLst>
            <c:ext xmlns:c16="http://schemas.microsoft.com/office/drawing/2014/chart" uri="{C3380CC4-5D6E-409C-BE32-E72D297353CC}">
              <c16:uniqueId val="{00000002-F3DD-4FE3-BE78-535615C82FEE}"/>
            </c:ext>
          </c:extLst>
        </c:ser>
        <c:ser>
          <c:idx val="3"/>
          <c:order val="3"/>
          <c:tx>
            <c:strRef>
              <c:f>'簡易評価（グラフ）'!$B$17</c:f>
              <c:strCache>
                <c:ptCount val="1"/>
                <c:pt idx="0">
                  <c:v>膜活性汚泥処理法</c:v>
                </c:pt>
              </c:strCache>
            </c:strRef>
          </c:tx>
          <c:spPr>
            <a:ln w="28575" cap="rnd">
              <a:solidFill>
                <a:schemeClr val="accent4"/>
              </a:solidFill>
              <a:round/>
            </a:ln>
            <a:effectLst/>
          </c:spPr>
          <c:marker>
            <c:symbol val="none"/>
          </c:marker>
          <c:cat>
            <c:strRef>
              <c:f>'簡易評価（グラフ）'!$D$13:$J$13</c:f>
              <c:strCache>
                <c:ptCount val="7"/>
                <c:pt idx="0">
                  <c:v>土地・道路状況</c:v>
                </c:pt>
                <c:pt idx="1">
                  <c:v>必要なユーティリティー</c:v>
                </c:pt>
                <c:pt idx="2">
                  <c:v>人員</c:v>
                </c:pt>
                <c:pt idx="3">
                  <c:v>周辺環境への影響</c:v>
                </c:pt>
                <c:pt idx="4">
                  <c:v>I/C,R/C</c:v>
                </c:pt>
                <c:pt idx="5">
                  <c:v>工期</c:v>
                </c:pt>
                <c:pt idx="6">
                  <c:v>費用対効果</c:v>
                </c:pt>
              </c:strCache>
            </c:strRef>
          </c:cat>
          <c:val>
            <c:numRef>
              <c:f>'簡易評価（グラフ）'!$D$17:$J$17</c:f>
              <c:numCache>
                <c:formatCode>0.00</c:formatCode>
                <c:ptCount val="7"/>
                <c:pt idx="0">
                  <c:v>0.59259259259259256</c:v>
                </c:pt>
                <c:pt idx="1">
                  <c:v>0.31111111111111112</c:v>
                </c:pt>
                <c:pt idx="2">
                  <c:v>0.62962962962962965</c:v>
                </c:pt>
                <c:pt idx="3">
                  <c:v>0.66666666666666663</c:v>
                </c:pt>
                <c:pt idx="4">
                  <c:v>0.33333333333333331</c:v>
                </c:pt>
                <c:pt idx="5">
                  <c:v>0.22222222222222221</c:v>
                </c:pt>
                <c:pt idx="6">
                  <c:v>0.44444444444444442</c:v>
                </c:pt>
              </c:numCache>
            </c:numRef>
          </c:val>
          <c:extLst>
            <c:ext xmlns:c16="http://schemas.microsoft.com/office/drawing/2014/chart" uri="{C3380CC4-5D6E-409C-BE32-E72D297353CC}">
              <c16:uniqueId val="{00000003-F3DD-4FE3-BE78-535615C82FEE}"/>
            </c:ext>
          </c:extLst>
        </c:ser>
        <c:ser>
          <c:idx val="4"/>
          <c:order val="4"/>
          <c:tx>
            <c:strRef>
              <c:f>'簡易評価（グラフ）'!$B$18</c:f>
              <c:strCache>
                <c:ptCount val="1"/>
                <c:pt idx="0">
                  <c:v>イオン交換法</c:v>
                </c:pt>
              </c:strCache>
            </c:strRef>
          </c:tx>
          <c:spPr>
            <a:ln w="28575" cap="rnd">
              <a:solidFill>
                <a:schemeClr val="accent5"/>
              </a:solidFill>
              <a:round/>
            </a:ln>
            <a:effectLst/>
          </c:spPr>
          <c:marker>
            <c:symbol val="none"/>
          </c:marker>
          <c:cat>
            <c:strRef>
              <c:f>'簡易評価（グラフ）'!$D$13:$J$13</c:f>
              <c:strCache>
                <c:ptCount val="7"/>
                <c:pt idx="0">
                  <c:v>土地・道路状況</c:v>
                </c:pt>
                <c:pt idx="1">
                  <c:v>必要なユーティリティー</c:v>
                </c:pt>
                <c:pt idx="2">
                  <c:v>人員</c:v>
                </c:pt>
                <c:pt idx="3">
                  <c:v>周辺環境への影響</c:v>
                </c:pt>
                <c:pt idx="4">
                  <c:v>I/C,R/C</c:v>
                </c:pt>
                <c:pt idx="5">
                  <c:v>工期</c:v>
                </c:pt>
                <c:pt idx="6">
                  <c:v>費用対効果</c:v>
                </c:pt>
              </c:strCache>
            </c:strRef>
          </c:cat>
          <c:val>
            <c:numRef>
              <c:f>'簡易評価（グラフ）'!$D$18:$J$18</c:f>
              <c:numCache>
                <c:formatCode>0.00</c:formatCode>
                <c:ptCount val="7"/>
                <c:pt idx="0">
                  <c:v>0.59259259259259256</c:v>
                </c:pt>
                <c:pt idx="1">
                  <c:v>0.37777777777777777</c:v>
                </c:pt>
                <c:pt idx="2">
                  <c:v>0.66666666666666663</c:v>
                </c:pt>
                <c:pt idx="3">
                  <c:v>0.66666666666666663</c:v>
                </c:pt>
                <c:pt idx="4">
                  <c:v>0.33333333333333331</c:v>
                </c:pt>
                <c:pt idx="5">
                  <c:v>0.44444444444444442</c:v>
                </c:pt>
                <c:pt idx="6">
                  <c:v>0.44444444444444442</c:v>
                </c:pt>
              </c:numCache>
            </c:numRef>
          </c:val>
          <c:extLst>
            <c:ext xmlns:c16="http://schemas.microsoft.com/office/drawing/2014/chart" uri="{C3380CC4-5D6E-409C-BE32-E72D297353CC}">
              <c16:uniqueId val="{00000004-F3DD-4FE3-BE78-535615C82FEE}"/>
            </c:ext>
          </c:extLst>
        </c:ser>
        <c:dLbls>
          <c:showLegendKey val="0"/>
          <c:showVal val="0"/>
          <c:showCatName val="0"/>
          <c:showSerName val="0"/>
          <c:showPercent val="0"/>
          <c:showBubbleSize val="0"/>
        </c:dLbls>
        <c:axId val="734258335"/>
        <c:axId val="734257919"/>
      </c:radarChart>
      <c:catAx>
        <c:axId val="73425833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734257919"/>
        <c:crosses val="autoZero"/>
        <c:auto val="1"/>
        <c:lblAlgn val="ctr"/>
        <c:lblOffset val="100"/>
        <c:noMultiLvlLbl val="0"/>
      </c:catAx>
      <c:valAx>
        <c:axId val="734257919"/>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crossAx val="734258335"/>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游ゴシック" panose="020B0400000000000000" pitchFamily="50" charset="-128"/>
              <a:ea typeface="游ゴシック" panose="020B0400000000000000" pitchFamily="50" charset="-128"/>
              <a:cs typeface="+mn-cs"/>
            </a:defRPr>
          </a:pPr>
          <a:endParaRPr lang="ja-JP"/>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latin typeface="游ゴシック" panose="020B0400000000000000" pitchFamily="50" charset="-128"/>
          <a:ea typeface="游ゴシック" panose="020B0400000000000000" pitchFamily="50" charset="-128"/>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360815</xdr:colOff>
      <xdr:row>54</xdr:row>
      <xdr:rowOff>117021</xdr:rowOff>
    </xdr:from>
    <xdr:to>
      <xdr:col>5</xdr:col>
      <xdr:colOff>359908</xdr:colOff>
      <xdr:row>76</xdr:row>
      <xdr:rowOff>115660</xdr:rowOff>
    </xdr:to>
    <xdr:graphicFrame macro="">
      <xdr:nvGraphicFramePr>
        <xdr:cNvPr id="3" name="グラフ 2">
          <a:extLst>
            <a:ext uri="{FF2B5EF4-FFF2-40B4-BE49-F238E27FC236}">
              <a16:creationId xmlns:a16="http://schemas.microsoft.com/office/drawing/2014/main" id="{1CE275B8-4DFE-9803-84EB-9CFA98EEA33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532718</xdr:colOff>
      <xdr:row>54</xdr:row>
      <xdr:rowOff>152400</xdr:rowOff>
    </xdr:from>
    <xdr:to>
      <xdr:col>12</xdr:col>
      <xdr:colOff>603249</xdr:colOff>
      <xdr:row>76</xdr:row>
      <xdr:rowOff>76200</xdr:rowOff>
    </xdr:to>
    <xdr:graphicFrame macro="">
      <xdr:nvGraphicFramePr>
        <xdr:cNvPr id="4" name="グラフ 3">
          <a:extLst>
            <a:ext uri="{FF2B5EF4-FFF2-40B4-BE49-F238E27FC236}">
              <a16:creationId xmlns:a16="http://schemas.microsoft.com/office/drawing/2014/main" id="{87D92E12-D08E-CB6F-A2BF-9898F141098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287789</xdr:colOff>
      <xdr:row>54</xdr:row>
      <xdr:rowOff>152400</xdr:rowOff>
    </xdr:from>
    <xdr:to>
      <xdr:col>20</xdr:col>
      <xdr:colOff>354238</xdr:colOff>
      <xdr:row>76</xdr:row>
      <xdr:rowOff>73479</xdr:rowOff>
    </xdr:to>
    <xdr:graphicFrame macro="">
      <xdr:nvGraphicFramePr>
        <xdr:cNvPr id="5" name="グラフ 4">
          <a:extLst>
            <a:ext uri="{FF2B5EF4-FFF2-40B4-BE49-F238E27FC236}">
              <a16:creationId xmlns:a16="http://schemas.microsoft.com/office/drawing/2014/main" id="{36F08606-9C53-0B73-90D8-FD5E67C22B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294139</xdr:colOff>
      <xdr:row>77</xdr:row>
      <xdr:rowOff>133350</xdr:rowOff>
    </xdr:from>
    <xdr:to>
      <xdr:col>5</xdr:col>
      <xdr:colOff>361949</xdr:colOff>
      <xdr:row>99</xdr:row>
      <xdr:rowOff>57150</xdr:rowOff>
    </xdr:to>
    <xdr:graphicFrame macro="">
      <xdr:nvGraphicFramePr>
        <xdr:cNvPr id="6" name="グラフ 5">
          <a:extLst>
            <a:ext uri="{FF2B5EF4-FFF2-40B4-BE49-F238E27FC236}">
              <a16:creationId xmlns:a16="http://schemas.microsoft.com/office/drawing/2014/main" id="{E48534A2-D68C-797D-329D-426F1FBAB29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476928</xdr:colOff>
      <xdr:row>77</xdr:row>
      <xdr:rowOff>130629</xdr:rowOff>
    </xdr:from>
    <xdr:to>
      <xdr:col>12</xdr:col>
      <xdr:colOff>546099</xdr:colOff>
      <xdr:row>99</xdr:row>
      <xdr:rowOff>57150</xdr:rowOff>
    </xdr:to>
    <xdr:graphicFrame macro="">
      <xdr:nvGraphicFramePr>
        <xdr:cNvPr id="7" name="グラフ 6">
          <a:extLst>
            <a:ext uri="{FF2B5EF4-FFF2-40B4-BE49-F238E27FC236}">
              <a16:creationId xmlns:a16="http://schemas.microsoft.com/office/drawing/2014/main" id="{E163C07D-D7FD-B9E5-B131-BAA7242DB6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13</xdr:col>
      <xdr:colOff>305478</xdr:colOff>
      <xdr:row>77</xdr:row>
      <xdr:rowOff>133350</xdr:rowOff>
    </xdr:from>
    <xdr:to>
      <xdr:col>20</xdr:col>
      <xdr:colOff>369660</xdr:colOff>
      <xdr:row>99</xdr:row>
      <xdr:rowOff>57150</xdr:rowOff>
    </xdr:to>
    <xdr:graphicFrame macro="">
      <xdr:nvGraphicFramePr>
        <xdr:cNvPr id="8" name="グラフ 7">
          <a:extLst>
            <a:ext uri="{FF2B5EF4-FFF2-40B4-BE49-F238E27FC236}">
              <a16:creationId xmlns:a16="http://schemas.microsoft.com/office/drawing/2014/main" id="{37A3865A-5B14-75C0-43C6-B219E884DD2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285752</xdr:colOff>
      <xdr:row>18</xdr:row>
      <xdr:rowOff>135392</xdr:rowOff>
    </xdr:from>
    <xdr:to>
      <xdr:col>9</xdr:col>
      <xdr:colOff>342901</xdr:colOff>
      <xdr:row>49</xdr:row>
      <xdr:rowOff>89299</xdr:rowOff>
    </xdr:to>
    <xdr:graphicFrame macro="">
      <xdr:nvGraphicFramePr>
        <xdr:cNvPr id="9" name="グラフ 8">
          <a:extLst>
            <a:ext uri="{FF2B5EF4-FFF2-40B4-BE49-F238E27FC236}">
              <a16:creationId xmlns:a16="http://schemas.microsoft.com/office/drawing/2014/main" id="{09027418-CFD1-17ED-2785-424E9F3E877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45808</xdr:colOff>
      <xdr:row>18</xdr:row>
      <xdr:rowOff>145369</xdr:rowOff>
    </xdr:from>
    <xdr:to>
      <xdr:col>20</xdr:col>
      <xdr:colOff>307424</xdr:colOff>
      <xdr:row>49</xdr:row>
      <xdr:rowOff>103456</xdr:rowOff>
    </xdr:to>
    <xdr:graphicFrame macro="">
      <xdr:nvGraphicFramePr>
        <xdr:cNvPr id="12" name="グラフ 11">
          <a:extLst>
            <a:ext uri="{FF2B5EF4-FFF2-40B4-BE49-F238E27FC236}">
              <a16:creationId xmlns:a16="http://schemas.microsoft.com/office/drawing/2014/main" id="{2DEE9D6A-C628-B198-C0DD-C0598E9701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7</xdr:col>
      <xdr:colOff>0</xdr:colOff>
      <xdr:row>1</xdr:row>
      <xdr:rowOff>1</xdr:rowOff>
    </xdr:from>
    <xdr:to>
      <xdr:col>10</xdr:col>
      <xdr:colOff>503927</xdr:colOff>
      <xdr:row>2</xdr:row>
      <xdr:rowOff>134451</xdr:rowOff>
    </xdr:to>
    <xdr:sp macro="" textlink="">
      <xdr:nvSpPr>
        <xdr:cNvPr id="2" name="吹き出し: 四角形 1">
          <a:extLst>
            <a:ext uri="{FF2B5EF4-FFF2-40B4-BE49-F238E27FC236}">
              <a16:creationId xmlns:a16="http://schemas.microsoft.com/office/drawing/2014/main" id="{A6D5A0AC-2871-4925-A066-6895B9DEDF37}"/>
            </a:ext>
          </a:extLst>
        </xdr:cNvPr>
        <xdr:cNvSpPr/>
      </xdr:nvSpPr>
      <xdr:spPr>
        <a:xfrm>
          <a:off x="7255213" y="182395"/>
          <a:ext cx="2631852" cy="316843"/>
        </a:xfrm>
        <a:prstGeom prst="wedgeRectCallout">
          <a:avLst>
            <a:gd name="adj1" fmla="val -34522"/>
            <a:gd name="adj2" fmla="val 328016"/>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l"/>
          <a:r>
            <a:rPr kumimoji="1" lang="ja-JP" altLang="en-US" sz="900"/>
            <a:t>その他の値は他の同分類の値の平均値を使用</a:t>
          </a:r>
        </a:p>
      </xdr:txBody>
    </xdr: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growShrinkType="overwriteClear" connectionId="1" xr16:uid="{00000000-0016-0000-0000-000000000000}" autoFormatId="20"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2" growShrinkType="overwriteClear" connectionId="1" xr16:uid="{00000000-0016-0000-0000-000001000000}" autoFormatId="20" applyNumberFormats="0" applyBorderFormats="0" applyFontFormats="1" applyPatternFormats="1" applyAlignmentFormats="0" applyWidthHeightFormats="0"/>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masaharu.yoshimi@mailXX&#9675;&#9675;.com" TargetMode="External"/><Relationship Id="rId1" Type="http://schemas.openxmlformats.org/officeDocument/2006/relationships/hyperlink" Target="https://maps.gsi.go.jp/"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queryTable" Target="../queryTables/queryTable2.xml"/><Relationship Id="rId2" Type="http://schemas.openxmlformats.org/officeDocument/2006/relationships/queryTable" Target="../queryTables/query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FDB6D-4675-420B-859E-605EF3190D97}">
  <sheetPr codeName="Sheet1">
    <tabColor rgb="FFFFFF00"/>
    <pageSetUpPr fitToPage="1"/>
  </sheetPr>
  <dimension ref="B1:H59"/>
  <sheetViews>
    <sheetView tabSelected="1" zoomScaleNormal="100" workbookViewId="0">
      <selection activeCell="G13" sqref="G13"/>
    </sheetView>
  </sheetViews>
  <sheetFormatPr defaultColWidth="9.26953125" defaultRowHeight="20.399999999999999" customHeight="1"/>
  <cols>
    <col min="1" max="1" width="4.26953125" style="66" customWidth="1"/>
    <col min="2" max="2" width="26" style="65" customWidth="1"/>
    <col min="3" max="3" width="36.453125" style="65" customWidth="1"/>
    <col min="4" max="4" width="4.90625" style="65" customWidth="1"/>
    <col min="5" max="5" width="29.7265625" style="65" customWidth="1"/>
    <col min="6" max="6" width="34.90625" style="81" customWidth="1"/>
    <col min="7" max="7" width="4.36328125" style="66" customWidth="1"/>
    <col min="8" max="8" width="17.26953125" style="66" customWidth="1"/>
    <col min="9" max="9" width="18.90625" style="66" customWidth="1"/>
    <col min="10" max="16384" width="9.26953125" style="66"/>
  </cols>
  <sheetData>
    <row r="1" spans="2:6" ht="20.399999999999999" customHeight="1">
      <c r="B1" s="223" t="s">
        <v>11098</v>
      </c>
      <c r="C1" s="223"/>
      <c r="D1" s="223"/>
      <c r="E1" s="223"/>
      <c r="F1" s="223"/>
    </row>
    <row r="2" spans="2:6" ht="33" customHeight="1">
      <c r="F2" s="67" t="s">
        <v>11350</v>
      </c>
    </row>
    <row r="3" spans="2:6" ht="27.5" customHeight="1">
      <c r="B3" s="224" t="s">
        <v>11340</v>
      </c>
      <c r="C3" s="224"/>
      <c r="D3" s="224"/>
      <c r="E3" s="224"/>
      <c r="F3" s="224"/>
    </row>
    <row r="4" spans="2:6" ht="20.399999999999999" customHeight="1">
      <c r="B4" s="197"/>
      <c r="C4" s="197"/>
      <c r="D4" s="197"/>
      <c r="E4" s="66"/>
      <c r="F4" s="201" t="s">
        <v>11343</v>
      </c>
    </row>
    <row r="5" spans="2:6" ht="10.25" customHeight="1">
      <c r="B5" s="66"/>
    </row>
    <row r="6" spans="2:6" ht="20.399999999999999" customHeight="1">
      <c r="B6" s="74"/>
      <c r="C6" s="119" t="s">
        <v>11210</v>
      </c>
      <c r="F6" s="194"/>
    </row>
    <row r="7" spans="2:6" ht="9" customHeight="1">
      <c r="B7" s="66"/>
      <c r="C7" s="81"/>
    </row>
    <row r="8" spans="2:6" ht="20.399999999999999" customHeight="1">
      <c r="B8" s="118"/>
      <c r="C8" s="119" t="s">
        <v>11211</v>
      </c>
    </row>
    <row r="9" spans="2:6" ht="10.25" customHeight="1">
      <c r="B9" s="66"/>
    </row>
    <row r="10" spans="2:6" ht="20.399999999999999" customHeight="1">
      <c r="B10" s="65" t="s">
        <v>10733</v>
      </c>
    </row>
    <row r="11" spans="2:6" ht="26.4" customHeight="1" thickBot="1">
      <c r="B11" s="68" t="s">
        <v>161</v>
      </c>
      <c r="C11" s="68" t="s">
        <v>178</v>
      </c>
      <c r="D11" s="68" t="s">
        <v>176</v>
      </c>
      <c r="E11" s="68" t="s">
        <v>11103</v>
      </c>
      <c r="F11" s="68" t="s">
        <v>2</v>
      </c>
    </row>
    <row r="12" spans="2:6" ht="33" customHeight="1" thickTop="1">
      <c r="B12" s="80" t="s">
        <v>11088</v>
      </c>
      <c r="C12" s="206" t="s">
        <v>11328</v>
      </c>
      <c r="D12" s="80" t="s">
        <v>10738</v>
      </c>
      <c r="E12" s="80"/>
      <c r="F12" s="83" t="s">
        <v>11092</v>
      </c>
    </row>
    <row r="13" spans="2:6" ht="33" customHeight="1">
      <c r="B13" s="73" t="s">
        <v>11089</v>
      </c>
      <c r="C13" s="207" t="s">
        <v>11276</v>
      </c>
      <c r="D13" s="73" t="s">
        <v>10738</v>
      </c>
      <c r="E13" s="73"/>
      <c r="F13" s="84" t="s">
        <v>11093</v>
      </c>
    </row>
    <row r="14" spans="2:6" ht="33" customHeight="1">
      <c r="B14" s="69" t="s">
        <v>11090</v>
      </c>
      <c r="C14" s="208" t="s">
        <v>11091</v>
      </c>
      <c r="D14" s="69" t="s">
        <v>10738</v>
      </c>
      <c r="E14" s="69"/>
      <c r="F14" s="85" t="s">
        <v>11094</v>
      </c>
    </row>
    <row r="15" spans="2:6" ht="33" customHeight="1">
      <c r="B15" s="69" t="s">
        <v>11097</v>
      </c>
      <c r="C15" s="209">
        <v>44776</v>
      </c>
      <c r="D15" s="69" t="s">
        <v>10738</v>
      </c>
      <c r="E15" s="69"/>
      <c r="F15" s="85" t="s">
        <v>11278</v>
      </c>
    </row>
    <row r="16" spans="2:6" ht="33" customHeight="1">
      <c r="B16" s="69" t="s">
        <v>11095</v>
      </c>
      <c r="C16" s="210">
        <v>44746</v>
      </c>
      <c r="D16" s="70" t="s">
        <v>10738</v>
      </c>
      <c r="E16" s="69"/>
      <c r="F16" s="85" t="s">
        <v>11096</v>
      </c>
    </row>
    <row r="17" spans="2:8" ht="33" customHeight="1">
      <c r="B17" s="69" t="s">
        <v>174</v>
      </c>
      <c r="C17" s="71">
        <f>+C15-C16</f>
        <v>30</v>
      </c>
      <c r="D17" s="72" t="s">
        <v>177</v>
      </c>
      <c r="E17" s="69"/>
      <c r="F17" s="85" t="s">
        <v>175</v>
      </c>
    </row>
    <row r="18" spans="2:8" ht="66">
      <c r="B18" s="73" t="s">
        <v>162</v>
      </c>
      <c r="C18" s="207" t="s">
        <v>11277</v>
      </c>
      <c r="D18" s="73"/>
      <c r="E18" s="90" t="s">
        <v>10743</v>
      </c>
      <c r="F18" s="91" t="s">
        <v>11266</v>
      </c>
      <c r="G18" s="77"/>
    </row>
    <row r="19" spans="2:8" ht="16.5">
      <c r="B19" s="75"/>
      <c r="C19" s="75"/>
      <c r="D19" s="75"/>
      <c r="E19" s="78"/>
      <c r="F19" s="86"/>
      <c r="G19" s="77"/>
    </row>
    <row r="20" spans="2:8" ht="16.5">
      <c r="B20" s="76" t="s">
        <v>11087</v>
      </c>
      <c r="C20" s="76"/>
      <c r="D20" s="76"/>
      <c r="E20" s="79"/>
      <c r="F20" s="87"/>
      <c r="G20" s="77"/>
    </row>
    <row r="21" spans="2:8" ht="21.5" customHeight="1" thickBot="1">
      <c r="B21" s="68" t="s">
        <v>161</v>
      </c>
      <c r="C21" s="68" t="s">
        <v>178</v>
      </c>
      <c r="D21" s="68" t="s">
        <v>176</v>
      </c>
      <c r="E21" s="68" t="s">
        <v>11103</v>
      </c>
      <c r="F21" s="68" t="s">
        <v>2</v>
      </c>
      <c r="G21" s="77"/>
      <c r="H21" s="65"/>
    </row>
    <row r="22" spans="2:8" ht="123" customHeight="1" thickTop="1">
      <c r="B22" s="202" t="s">
        <v>11341</v>
      </c>
      <c r="C22" s="206" t="s">
        <v>11347</v>
      </c>
      <c r="D22" s="203"/>
      <c r="E22" s="198" t="s">
        <v>11348</v>
      </c>
      <c r="F22" s="199"/>
      <c r="G22" s="77"/>
      <c r="H22" s="65"/>
    </row>
    <row r="23" spans="2:8" ht="157.5" customHeight="1">
      <c r="B23" s="73" t="s">
        <v>11233</v>
      </c>
      <c r="C23" s="211" t="s">
        <v>11349</v>
      </c>
      <c r="D23" s="73"/>
      <c r="E23" s="73" t="s">
        <v>11342</v>
      </c>
      <c r="F23" s="84" t="s">
        <v>11344</v>
      </c>
      <c r="H23" s="65"/>
    </row>
    <row r="24" spans="2:8" ht="40.5" customHeight="1">
      <c r="B24" s="73" t="s">
        <v>179</v>
      </c>
      <c r="C24" s="73" t="str">
        <f>IF($C$23="","",VLOOKUP($C$23,物質リスト!$D:$AO,5,FALSE))</f>
        <v>①</v>
      </c>
      <c r="D24" s="73"/>
      <c r="E24" s="73" t="str">
        <f>IF(C24="","",VLOOKUP(C24,代表物質リスト!A:B,2))</f>
        <v>無機物</v>
      </c>
      <c r="F24" s="84" t="s">
        <v>11074</v>
      </c>
    </row>
    <row r="25" spans="2:8" ht="40.5" customHeight="1">
      <c r="B25" s="73" t="s">
        <v>11072</v>
      </c>
      <c r="C25" s="73" t="str">
        <f>IF($C$23="","",VLOOKUP($C$23,物質リスト!$D:$AO,27,FALSE))</f>
        <v>区分3</v>
      </c>
      <c r="D25" s="73"/>
      <c r="E25" s="73" t="s">
        <v>11274</v>
      </c>
      <c r="F25" s="84" t="s">
        <v>11074</v>
      </c>
      <c r="H25" s="200"/>
    </row>
    <row r="26" spans="2:8" ht="40.5" customHeight="1">
      <c r="B26" s="73" t="s">
        <v>11073</v>
      </c>
      <c r="C26" s="73" t="str">
        <f>IF($C$23="","",VLOOKUP($C$23,物質リスト!$D:$AO,38,FALSE))</f>
        <v>分類できない</v>
      </c>
      <c r="D26" s="73"/>
      <c r="E26" s="73" t="s">
        <v>11275</v>
      </c>
      <c r="F26" s="84" t="s">
        <v>11074</v>
      </c>
    </row>
    <row r="27" spans="2:8" ht="33" customHeight="1" thickBot="1">
      <c r="B27" s="68" t="s">
        <v>11234</v>
      </c>
      <c r="C27" s="212">
        <v>10</v>
      </c>
      <c r="D27" s="212" t="s">
        <v>11230</v>
      </c>
      <c r="E27" s="212" t="s">
        <v>11231</v>
      </c>
      <c r="F27" s="82"/>
    </row>
    <row r="28" spans="2:8" ht="26.4" customHeight="1" thickTop="1">
      <c r="B28" s="75"/>
      <c r="C28" s="75"/>
      <c r="D28" s="75"/>
      <c r="E28" s="75"/>
      <c r="F28" s="88"/>
    </row>
    <row r="29" spans="2:8" ht="26.4" customHeight="1">
      <c r="B29" s="76" t="s">
        <v>10734</v>
      </c>
      <c r="C29" s="76"/>
      <c r="D29" s="76"/>
      <c r="E29" s="76"/>
      <c r="F29" s="89"/>
    </row>
    <row r="30" spans="2:8" ht="26.4" customHeight="1" thickBot="1">
      <c r="B30" s="68" t="s">
        <v>161</v>
      </c>
      <c r="C30" s="68" t="s">
        <v>178</v>
      </c>
      <c r="D30" s="68" t="s">
        <v>176</v>
      </c>
      <c r="E30" s="68" t="s">
        <v>11103</v>
      </c>
      <c r="F30" s="68" t="s">
        <v>2</v>
      </c>
    </row>
    <row r="31" spans="2:8" ht="32" customHeight="1" thickTop="1">
      <c r="B31" s="73" t="s">
        <v>10739</v>
      </c>
      <c r="C31" s="207" t="s">
        <v>11065</v>
      </c>
      <c r="D31" s="73" t="s">
        <v>10738</v>
      </c>
      <c r="E31" s="207"/>
      <c r="F31" s="84"/>
    </row>
    <row r="32" spans="2:8" ht="32" customHeight="1">
      <c r="B32" s="73" t="s">
        <v>163</v>
      </c>
      <c r="C32" s="207" t="s">
        <v>11066</v>
      </c>
      <c r="D32" s="73" t="s">
        <v>10738</v>
      </c>
      <c r="E32" s="207"/>
      <c r="F32" s="84"/>
    </row>
    <row r="33" spans="2:6" ht="32" customHeight="1">
      <c r="B33" s="73" t="s">
        <v>10735</v>
      </c>
      <c r="C33" s="207">
        <v>1</v>
      </c>
      <c r="D33" s="73" t="s">
        <v>10740</v>
      </c>
      <c r="E33" s="207" t="s">
        <v>11279</v>
      </c>
      <c r="F33" s="84" t="s">
        <v>11086</v>
      </c>
    </row>
    <row r="34" spans="2:6" ht="26.4" customHeight="1">
      <c r="B34" s="73" t="s">
        <v>10736</v>
      </c>
      <c r="C34" s="213" t="s">
        <v>11145</v>
      </c>
      <c r="D34" s="73" t="s">
        <v>10738</v>
      </c>
      <c r="E34" s="207" t="s">
        <v>11280</v>
      </c>
      <c r="F34" s="84" t="s">
        <v>11222</v>
      </c>
    </row>
    <row r="35" spans="2:6" ht="26.4" customHeight="1">
      <c r="B35" s="73" t="s">
        <v>11067</v>
      </c>
      <c r="C35" s="214" t="s">
        <v>11156</v>
      </c>
      <c r="D35" s="73" t="s">
        <v>10738</v>
      </c>
      <c r="E35" s="207" t="s">
        <v>11281</v>
      </c>
      <c r="F35" s="84" t="s">
        <v>11222</v>
      </c>
    </row>
    <row r="36" spans="2:6" ht="26.4" customHeight="1">
      <c r="B36" s="73" t="s">
        <v>11108</v>
      </c>
      <c r="C36" s="215" t="s">
        <v>11147</v>
      </c>
      <c r="D36" s="73" t="s">
        <v>10738</v>
      </c>
      <c r="E36" s="207" t="s">
        <v>11282</v>
      </c>
      <c r="F36" s="84" t="s">
        <v>11222</v>
      </c>
    </row>
    <row r="37" spans="2:6" ht="26.4" customHeight="1">
      <c r="B37" s="73" t="s">
        <v>164</v>
      </c>
      <c r="C37" s="214" t="s">
        <v>11068</v>
      </c>
      <c r="D37" s="73" t="s">
        <v>10738</v>
      </c>
      <c r="E37" s="207" t="s">
        <v>11283</v>
      </c>
      <c r="F37" s="84" t="s">
        <v>11222</v>
      </c>
    </row>
    <row r="38" spans="2:6" ht="26.4" customHeight="1">
      <c r="B38" s="73" t="s">
        <v>165</v>
      </c>
      <c r="C38" s="214" t="s">
        <v>11164</v>
      </c>
      <c r="D38" s="73" t="s">
        <v>10738</v>
      </c>
      <c r="E38" s="207" t="s">
        <v>11284</v>
      </c>
      <c r="F38" s="84" t="s">
        <v>11222</v>
      </c>
    </row>
    <row r="39" spans="2:6" ht="26.4" customHeight="1">
      <c r="B39" s="73" t="s">
        <v>166</v>
      </c>
      <c r="C39" s="214" t="s">
        <v>11148</v>
      </c>
      <c r="D39" s="73" t="s">
        <v>10738</v>
      </c>
      <c r="E39" s="207" t="s">
        <v>11285</v>
      </c>
      <c r="F39" s="84" t="s">
        <v>11222</v>
      </c>
    </row>
    <row r="40" spans="2:6" ht="26.4" customHeight="1">
      <c r="B40" s="73" t="s">
        <v>167</v>
      </c>
      <c r="C40" s="214" t="s">
        <v>11068</v>
      </c>
      <c r="D40" s="73" t="s">
        <v>10738</v>
      </c>
      <c r="E40" s="207" t="s">
        <v>11286</v>
      </c>
      <c r="F40" s="84" t="s">
        <v>11222</v>
      </c>
    </row>
    <row r="41" spans="2:6" ht="26.4" customHeight="1">
      <c r="B41" s="73" t="s">
        <v>168</v>
      </c>
      <c r="C41" s="214" t="s">
        <v>11158</v>
      </c>
      <c r="D41" s="73" t="s">
        <v>10738</v>
      </c>
      <c r="E41" s="207" t="s">
        <v>11287</v>
      </c>
      <c r="F41" s="84" t="s">
        <v>11222</v>
      </c>
    </row>
    <row r="42" spans="2:6" ht="26.4" customHeight="1">
      <c r="B42" s="73" t="s">
        <v>11212</v>
      </c>
      <c r="C42" s="214" t="s">
        <v>11182</v>
      </c>
      <c r="D42" s="73" t="s">
        <v>10738</v>
      </c>
      <c r="E42" s="207" t="s">
        <v>11288</v>
      </c>
      <c r="F42" s="84" t="s">
        <v>11222</v>
      </c>
    </row>
    <row r="43" spans="2:6" ht="26.4" customHeight="1">
      <c r="B43" s="73" t="s">
        <v>11213</v>
      </c>
      <c r="C43" s="214" t="s">
        <v>11214</v>
      </c>
      <c r="D43" s="73" t="s">
        <v>10738</v>
      </c>
      <c r="E43" s="207" t="s">
        <v>11289</v>
      </c>
      <c r="F43" s="84" t="s">
        <v>11222</v>
      </c>
    </row>
    <row r="44" spans="2:6" ht="26.4" customHeight="1">
      <c r="B44" s="73" t="s">
        <v>11192</v>
      </c>
      <c r="C44" s="214" t="s">
        <v>11190</v>
      </c>
      <c r="D44" s="73" t="s">
        <v>10738</v>
      </c>
      <c r="E44" s="207" t="s">
        <v>11290</v>
      </c>
      <c r="F44" s="84" t="s">
        <v>11222</v>
      </c>
    </row>
    <row r="45" spans="2:6" ht="26.4" customHeight="1">
      <c r="B45" s="73" t="s">
        <v>11218</v>
      </c>
      <c r="C45" s="214" t="s">
        <v>11159</v>
      </c>
      <c r="D45" s="73" t="s">
        <v>10738</v>
      </c>
      <c r="E45" s="207" t="s">
        <v>11291</v>
      </c>
      <c r="F45" s="84" t="s">
        <v>11222</v>
      </c>
    </row>
    <row r="46" spans="2:6" ht="26.4" customHeight="1">
      <c r="B46" s="73" t="s">
        <v>11217</v>
      </c>
      <c r="C46" s="214" t="s">
        <v>11152</v>
      </c>
      <c r="D46" s="73" t="s">
        <v>10738</v>
      </c>
      <c r="E46" s="207" t="s">
        <v>11292</v>
      </c>
      <c r="F46" s="84" t="s">
        <v>11222</v>
      </c>
    </row>
    <row r="47" spans="2:6" ht="26.4" customHeight="1">
      <c r="B47" s="73" t="s">
        <v>11219</v>
      </c>
      <c r="C47" s="214" t="s">
        <v>11118</v>
      </c>
      <c r="D47" s="73" t="s">
        <v>10738</v>
      </c>
      <c r="E47" s="207" t="s">
        <v>11293</v>
      </c>
      <c r="F47" s="84" t="s">
        <v>11222</v>
      </c>
    </row>
    <row r="48" spans="2:6" ht="26.4" customHeight="1">
      <c r="B48" s="73" t="s">
        <v>11122</v>
      </c>
      <c r="C48" s="214" t="s">
        <v>11120</v>
      </c>
      <c r="D48" s="73" t="s">
        <v>10738</v>
      </c>
      <c r="E48" s="207" t="s">
        <v>11294</v>
      </c>
      <c r="F48" s="84" t="s">
        <v>11222</v>
      </c>
    </row>
    <row r="49" spans="2:6" ht="26.4" customHeight="1">
      <c r="B49" s="73" t="s">
        <v>11123</v>
      </c>
      <c r="C49" s="214" t="s">
        <v>11120</v>
      </c>
      <c r="D49" s="73" t="s">
        <v>10738</v>
      </c>
      <c r="E49" s="207" t="s">
        <v>11295</v>
      </c>
      <c r="F49" s="84" t="s">
        <v>11222</v>
      </c>
    </row>
    <row r="50" spans="2:6" ht="26.4" customHeight="1">
      <c r="B50" s="73" t="s">
        <v>11085</v>
      </c>
      <c r="C50" s="214" t="s">
        <v>11220</v>
      </c>
      <c r="D50" s="73" t="s">
        <v>10738</v>
      </c>
      <c r="E50" s="207" t="s">
        <v>11296</v>
      </c>
      <c r="F50" s="84" t="s">
        <v>11222</v>
      </c>
    </row>
    <row r="51" spans="2:6" ht="26.4" customHeight="1">
      <c r="B51" s="73" t="s">
        <v>11221</v>
      </c>
      <c r="C51" s="214" t="s">
        <v>11125</v>
      </c>
      <c r="D51" s="73" t="s">
        <v>10738</v>
      </c>
      <c r="E51" s="207" t="s">
        <v>11297</v>
      </c>
      <c r="F51" s="84" t="s">
        <v>11222</v>
      </c>
    </row>
    <row r="52" spans="2:6" ht="26.4" customHeight="1"/>
    <row r="53" spans="2:6" ht="26.4" customHeight="1">
      <c r="B53" s="65" t="s">
        <v>10737</v>
      </c>
    </row>
    <row r="54" spans="2:6" ht="26.4" customHeight="1" thickBot="1">
      <c r="B54" s="68" t="s">
        <v>161</v>
      </c>
      <c r="C54" s="225" t="s">
        <v>11102</v>
      </c>
      <c r="D54" s="226"/>
      <c r="E54" s="227"/>
      <c r="F54" s="68" t="s">
        <v>2</v>
      </c>
    </row>
    <row r="55" spans="2:6" ht="26.4" customHeight="1" thickTop="1">
      <c r="B55" s="73" t="s">
        <v>169</v>
      </c>
      <c r="C55" s="228" t="s">
        <v>11299</v>
      </c>
      <c r="D55" s="218"/>
      <c r="E55" s="219"/>
      <c r="F55" s="92"/>
    </row>
    <row r="56" spans="2:6" ht="26.4" customHeight="1">
      <c r="B56" s="69" t="s">
        <v>170</v>
      </c>
      <c r="C56" s="228" t="s">
        <v>11099</v>
      </c>
      <c r="D56" s="218"/>
      <c r="E56" s="219"/>
      <c r="F56" s="93"/>
    </row>
    <row r="57" spans="2:6" ht="26.4" customHeight="1">
      <c r="B57" s="73" t="s">
        <v>171</v>
      </c>
      <c r="C57" s="228" t="s">
        <v>11100</v>
      </c>
      <c r="D57" s="218"/>
      <c r="E57" s="219"/>
      <c r="F57" s="92"/>
    </row>
    <row r="58" spans="2:6" ht="26.4" customHeight="1">
      <c r="B58" s="73" t="s">
        <v>172</v>
      </c>
      <c r="C58" s="217" t="s">
        <v>11101</v>
      </c>
      <c r="D58" s="218"/>
      <c r="E58" s="219"/>
      <c r="F58" s="92"/>
    </row>
    <row r="59" spans="2:6" ht="26.4" customHeight="1">
      <c r="B59" s="73" t="s">
        <v>173</v>
      </c>
      <c r="C59" s="220" t="s">
        <v>11329</v>
      </c>
      <c r="D59" s="221"/>
      <c r="E59" s="222"/>
      <c r="F59" s="92"/>
    </row>
  </sheetData>
  <sheetProtection algorithmName="SHA-512" hashValue="YRzrWJJFUNqD89h6qadScUwMrgZenk0ppmTnrREJx9BGb8laPMbiLX0IS9B9T0FXjJef+mOMdpveBIGx8qruBQ==" saltValue="zIecW3IJdBPqoYM9yGDEtw==" spinCount="100000" sheet="1" objects="1" scenarios="1"/>
  <mergeCells count="8">
    <mergeCell ref="C58:E58"/>
    <mergeCell ref="C59:E59"/>
    <mergeCell ref="B1:F1"/>
    <mergeCell ref="B3:F3"/>
    <mergeCell ref="C54:E54"/>
    <mergeCell ref="C55:E55"/>
    <mergeCell ref="C56:E56"/>
    <mergeCell ref="C57:E57"/>
  </mergeCells>
  <phoneticPr fontId="3"/>
  <hyperlinks>
    <hyperlink ref="E18" r:id="rId1" xr:uid="{48130D26-BF1D-4520-8BF0-12A1E7BC55C3}"/>
    <hyperlink ref="C59" r:id="rId2" display="masaharu.yoshimi@mailXX○○.com" xr:uid="{CD56357B-BE77-4221-A8E3-664DAD3C2B6F}"/>
  </hyperlinks>
  <pageMargins left="0.25" right="0.25" top="0.75" bottom="0.75" header="0.3" footer="0.3"/>
  <pageSetup paperSize="9" scale="74" fitToHeight="0" orientation="portrait" horizontalDpi="4294967293" verticalDpi="0" r:id="rId3"/>
  <rowBreaks count="1" manualBreakCount="1">
    <brk id="28" max="16383" man="1"/>
  </rowBreaks>
  <extLst>
    <ext xmlns:x14="http://schemas.microsoft.com/office/spreadsheetml/2009/9/main" uri="{CCE6A557-97BC-4b89-ADB6-D9C93CAAB3DF}">
      <x14:dataValidations xmlns:xm="http://schemas.microsoft.com/office/excel/2006/main" count="19">
        <x14:dataValidation type="list" allowBlank="1" showInputMessage="1" showErrorMessage="1" xr:uid="{FD9BCEDA-5078-425F-930B-5DF77BD065B7}">
          <x14:formula1>
            <xm:f>ヒアリングデータと技術DBとのスコアリング!$L$59:$L$61</xm:f>
          </x14:formula1>
          <xm:sqref>C51</xm:sqref>
        </x14:dataValidation>
        <x14:dataValidation type="list" allowBlank="1" showInputMessage="1" showErrorMessage="1" xr:uid="{A583E1DC-84D9-46C2-B1B5-FA3E35177073}">
          <x14:formula1>
            <xm:f>ヒアリングデータと技術DBとのスコアリング!$L$56:$L$58</xm:f>
          </x14:formula1>
          <xm:sqref>C50</xm:sqref>
        </x14:dataValidation>
        <x14:dataValidation type="list" allowBlank="1" showInputMessage="1" showErrorMessage="1" xr:uid="{AC5C7904-EB93-4253-87F1-38BDAD0C1CCB}">
          <x14:formula1>
            <xm:f>ヒアリングデータと技術DBとのスコアリング!$L$53:$L$55</xm:f>
          </x14:formula1>
          <xm:sqref>C49</xm:sqref>
        </x14:dataValidation>
        <x14:dataValidation type="list" allowBlank="1" showInputMessage="1" showErrorMessage="1" xr:uid="{61BA4B64-C361-4DA1-B97C-8761D76AE94E}">
          <x14:formula1>
            <xm:f>ヒアリングデータと技術DBとのスコアリング!$L$50:$L$52</xm:f>
          </x14:formula1>
          <xm:sqref>C48</xm:sqref>
        </x14:dataValidation>
        <x14:dataValidation type="list" allowBlank="1" showInputMessage="1" showErrorMessage="1" xr:uid="{52388E74-E041-4F27-A38D-9D9886E68E1E}">
          <x14:formula1>
            <xm:f>ヒアリングデータと技術DBとのスコアリング!$L$47:$L$49</xm:f>
          </x14:formula1>
          <xm:sqref>C47</xm:sqref>
        </x14:dataValidation>
        <x14:dataValidation type="list" allowBlank="1" showInputMessage="1" showErrorMessage="1" xr:uid="{7EE74468-F9CC-4953-B244-5482DA066A24}">
          <x14:formula1>
            <xm:f>ヒアリングデータと技術DBとのスコアリング!$L$44:$L$46</xm:f>
          </x14:formula1>
          <xm:sqref>C46</xm:sqref>
        </x14:dataValidation>
        <x14:dataValidation type="list" allowBlank="1" showInputMessage="1" showErrorMessage="1" xr:uid="{0443AA05-73D4-4DF6-80B5-2B4080883CC9}">
          <x14:formula1>
            <xm:f>ヒアリングデータと技術DBとのスコアリング!$L$41:$L$43</xm:f>
          </x14:formula1>
          <xm:sqref>C45</xm:sqref>
        </x14:dataValidation>
        <x14:dataValidation type="list" allowBlank="1" showInputMessage="1" showErrorMessage="1" xr:uid="{1A638087-E132-4E31-B454-EAB07AC457FF}">
          <x14:formula1>
            <xm:f>ヒアリングデータと技術DBとのスコアリング!$L$38:$L$40</xm:f>
          </x14:formula1>
          <xm:sqref>C44</xm:sqref>
        </x14:dataValidation>
        <x14:dataValidation type="list" allowBlank="1" showInputMessage="1" showErrorMessage="1" xr:uid="{3966B9B1-9BCD-4F54-A0B8-442A5235A259}">
          <x14:formula1>
            <xm:f>ヒアリングデータと技術DBとのスコアリング!$L$26:$L$28</xm:f>
          </x14:formula1>
          <xm:sqref>C40</xm:sqref>
        </x14:dataValidation>
        <x14:dataValidation type="list" allowBlank="1" showInputMessage="1" showErrorMessage="1" xr:uid="{A5183184-A7B4-406C-B959-2DBF4B5AA243}">
          <x14:formula1>
            <xm:f>ヒアリングデータと技術DBとのスコアリング!$L$9:$L$11</xm:f>
          </x14:formula1>
          <xm:sqref>C34</xm:sqref>
        </x14:dataValidation>
        <x14:dataValidation type="list" allowBlank="1" showInputMessage="1" showErrorMessage="1" xr:uid="{3F0CD631-A5F3-4AB0-AEF0-7EB037FDF0D6}">
          <x14:formula1>
            <xm:f>ヒアリングデータと技術DBとのスコアリング!$L$12:$L$14</xm:f>
          </x14:formula1>
          <xm:sqref>C35</xm:sqref>
        </x14:dataValidation>
        <x14:dataValidation type="list" allowBlank="1" showInputMessage="1" showErrorMessage="1" xr:uid="{AC3F4729-C478-4547-BA02-67E3F3E204EB}">
          <x14:formula1>
            <xm:f>ヒアリングデータと技術DBとのスコアリング!$L$15:$L$17</xm:f>
          </x14:formula1>
          <xm:sqref>C36</xm:sqref>
        </x14:dataValidation>
        <x14:dataValidation type="list" allowBlank="1" showInputMessage="1" showErrorMessage="1" xr:uid="{FB911DA0-5506-42C8-BDB4-0BA8B6EFEF25}">
          <x14:formula1>
            <xm:f>ヒアリングデータと技術DBとのスコアリング!$L$18:$L$20</xm:f>
          </x14:formula1>
          <xm:sqref>C37</xm:sqref>
        </x14:dataValidation>
        <x14:dataValidation type="list" allowBlank="1" showInputMessage="1" showErrorMessage="1" xr:uid="{CFD59A9F-E56A-435F-BFE1-0E4EAFB2646C}">
          <x14:formula1>
            <xm:f>ヒアリングデータと技術DBとのスコアリング!$L$21:$L$23</xm:f>
          </x14:formula1>
          <xm:sqref>C38</xm:sqref>
        </x14:dataValidation>
        <x14:dataValidation type="list" allowBlank="1" showInputMessage="1" showErrorMessage="1" xr:uid="{7F36193B-9318-4CD2-B376-D713288569BC}">
          <x14:formula1>
            <xm:f>ヒアリングデータと技術DBとのスコアリング!$L$24:$L$25</xm:f>
          </x14:formula1>
          <xm:sqref>C39</xm:sqref>
        </x14:dataValidation>
        <x14:dataValidation type="list" allowBlank="1" showInputMessage="1" showErrorMessage="1" xr:uid="{BB1BD75F-212A-488F-B8EB-378B86B8BF14}">
          <x14:formula1>
            <xm:f>ヒアリングデータと技術DBとのスコアリング!$L$29:$L$31</xm:f>
          </x14:formula1>
          <xm:sqref>C41</xm:sqref>
        </x14:dataValidation>
        <x14:dataValidation type="list" allowBlank="1" showInputMessage="1" showErrorMessage="1" xr:uid="{0CEC3952-ABFA-4B08-92F4-FA309F2F83AA}">
          <x14:formula1>
            <xm:f>ヒアリングデータと技術DBとのスコアリング!$L$32:$L$34</xm:f>
          </x14:formula1>
          <xm:sqref>C42</xm:sqref>
        </x14:dataValidation>
        <x14:dataValidation type="list" allowBlank="1" showInputMessage="1" showErrorMessage="1" xr:uid="{70ADEE66-67ED-4C81-AFEC-DA3B7247A655}">
          <x14:formula1>
            <xm:f>ヒアリングデータと技術DBとのスコアリング!$L$35:$L$37</xm:f>
          </x14:formula1>
          <xm:sqref>C43</xm:sqref>
        </x14:dataValidation>
        <x14:dataValidation type="list" allowBlank="1" showInputMessage="1" showErrorMessage="1" error="リストに掲載されていない物質です" promptTitle="漏洩物質" prompt="・必ずこのリストから選択して下さい_x000a_" xr:uid="{D03D579C-EA78-4A62-9D15-E8A1232EDC4A}">
          <x14:formula1>
            <xm:f>OFFSET(物質リスト!$G$2:$G$600,0,0,COUNT(物質リスト!$F:$F))</xm:f>
          </x14:formula1>
          <xm:sqref>C23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A3928-646B-436D-BDFB-FDCB8D864922}">
  <sheetPr codeName="Sheet3">
    <tabColor rgb="FF00B0F0"/>
    <pageSetUpPr fitToPage="1"/>
  </sheetPr>
  <dimension ref="A1:U18"/>
  <sheetViews>
    <sheetView topLeftCell="A15" zoomScaleNormal="100" workbookViewId="0">
      <selection activeCell="M13" sqref="M13"/>
    </sheetView>
  </sheetViews>
  <sheetFormatPr defaultRowHeight="13"/>
  <cols>
    <col min="1" max="1" width="8.54296875" customWidth="1"/>
    <col min="2" max="2" width="27.26953125" customWidth="1"/>
    <col min="3" max="3" width="9.26953125" style="184"/>
    <col min="21" max="21" width="9.26953125" customWidth="1"/>
  </cols>
  <sheetData>
    <row r="1" spans="1:21" ht="21">
      <c r="A1" s="205" t="s">
        <v>11345</v>
      </c>
    </row>
    <row r="3" spans="1:21">
      <c r="A3" t="s">
        <v>11272</v>
      </c>
    </row>
    <row r="4" spans="1:21" s="143" customFormat="1" ht="26">
      <c r="B4" s="146"/>
      <c r="C4" s="193"/>
      <c r="D4" s="229" t="str">
        <f>D13</f>
        <v>土地・道路状況</v>
      </c>
      <c r="E4" s="230"/>
      <c r="F4" s="231"/>
      <c r="G4" s="229" t="str">
        <f>E13</f>
        <v>必要なユーティリティー</v>
      </c>
      <c r="H4" s="230"/>
      <c r="I4" s="230"/>
      <c r="J4" s="230"/>
      <c r="K4" s="231"/>
      <c r="L4" s="229" t="str">
        <f>F13</f>
        <v>人員</v>
      </c>
      <c r="M4" s="230"/>
      <c r="N4" s="231"/>
      <c r="O4" s="229" t="str">
        <f>G13</f>
        <v>周辺環境への影響</v>
      </c>
      <c r="P4" s="230"/>
      <c r="Q4" s="231"/>
      <c r="R4" s="229" t="str">
        <f>H13</f>
        <v>I/C,R/C</v>
      </c>
      <c r="S4" s="231"/>
      <c r="T4" s="146" t="str">
        <f>I13</f>
        <v>工期</v>
      </c>
      <c r="U4" s="146" t="str">
        <f>J13</f>
        <v>費用対効果</v>
      </c>
    </row>
    <row r="5" spans="1:21" s="143" customFormat="1" ht="39">
      <c r="B5" s="146" t="str">
        <f>計算シート!C118</f>
        <v>【候補技術】</v>
      </c>
      <c r="C5" s="193" t="str">
        <f>計算シート!D118</f>
        <v>合計スコア</v>
      </c>
      <c r="D5" s="146" t="str">
        <f>計算シート!E118</f>
        <v>設置面積</v>
      </c>
      <c r="E5" s="146" t="str">
        <f>計算シート!F118</f>
        <v>車両サイズ</v>
      </c>
      <c r="F5" s="146" t="str">
        <f>計算シート!G118</f>
        <v>車両台数</v>
      </c>
      <c r="G5" s="146" t="str">
        <f>計算シート!H118</f>
        <v>水利用</v>
      </c>
      <c r="H5" s="146" t="str">
        <f>計算シート!I118</f>
        <v>電気利用</v>
      </c>
      <c r="I5" s="146" t="str">
        <f>計算シート!J118</f>
        <v>通信利用</v>
      </c>
      <c r="J5" s="146" t="str">
        <f>計算シート!K118</f>
        <v>燃料利用</v>
      </c>
      <c r="K5" s="146" t="str">
        <f>計算シート!L118</f>
        <v>消耗品</v>
      </c>
      <c r="L5" s="146" t="str">
        <f>計算シート!M118</f>
        <v>習熟度（有資格者等）</v>
      </c>
      <c r="M5" s="146" t="str">
        <f>計算シート!N118</f>
        <v>人数</v>
      </c>
      <c r="N5" s="146" t="str">
        <f>計算シート!O118</f>
        <v>宿泊場所</v>
      </c>
      <c r="O5" s="146" t="str">
        <f>計算シート!P118</f>
        <v>騒音，振動，臭気の発生</v>
      </c>
      <c r="P5" s="146" t="str">
        <f>計算シート!Q118</f>
        <v>地盤沈下の発生</v>
      </c>
      <c r="Q5" s="146" t="str">
        <f>計算シート!R118</f>
        <v>生態系への影響</v>
      </c>
      <c r="R5" s="146" t="str">
        <f>計算シート!S118</f>
        <v>イニシャルコスト</v>
      </c>
      <c r="S5" s="146" t="str">
        <f>計算シート!T118</f>
        <v>ランニングコスト</v>
      </c>
      <c r="T5" s="146" t="str">
        <f>計算シート!U118</f>
        <v>立上げ・処理時間</v>
      </c>
      <c r="U5" s="146" t="str">
        <f>計算シート!V118</f>
        <v>費用対効果</v>
      </c>
    </row>
    <row r="6" spans="1:21">
      <c r="B6" s="145" t="str">
        <f>計算シート!C119</f>
        <v>共沈法</v>
      </c>
      <c r="C6" s="183">
        <f>計算シート!D119</f>
        <v>115.5</v>
      </c>
      <c r="D6" s="145">
        <f>計算シート!E119</f>
        <v>6</v>
      </c>
      <c r="E6" s="145">
        <f>計算シート!F119</f>
        <v>4</v>
      </c>
      <c r="F6" s="145">
        <f>計算シート!G119</f>
        <v>6</v>
      </c>
      <c r="G6" s="145">
        <f>計算シート!H119</f>
        <v>4</v>
      </c>
      <c r="H6" s="145">
        <f>計算シート!I119</f>
        <v>2</v>
      </c>
      <c r="I6" s="145">
        <f>計算シート!J119</f>
        <v>9</v>
      </c>
      <c r="J6" s="145">
        <f>計算シート!K119</f>
        <v>6</v>
      </c>
      <c r="K6" s="145">
        <f>計算シート!L119</f>
        <v>4</v>
      </c>
      <c r="L6" s="145">
        <f>計算シート!M119</f>
        <v>4</v>
      </c>
      <c r="M6" s="145">
        <f>計算シート!N119</f>
        <v>6</v>
      </c>
      <c r="N6" s="145">
        <f>計算シート!O119</f>
        <v>6</v>
      </c>
      <c r="O6" s="145">
        <f>計算シート!P119</f>
        <v>6</v>
      </c>
      <c r="P6" s="145">
        <f>計算シート!Q119</f>
        <v>9</v>
      </c>
      <c r="Q6" s="145">
        <f>計算シート!R119</f>
        <v>2</v>
      </c>
      <c r="R6" s="145">
        <f>計算シート!S119</f>
        <v>4</v>
      </c>
      <c r="S6" s="145">
        <f>計算シート!T119</f>
        <v>2</v>
      </c>
      <c r="T6" s="145">
        <f>計算シート!U119</f>
        <v>4</v>
      </c>
      <c r="U6" s="145">
        <f>計算シート!V119</f>
        <v>4</v>
      </c>
    </row>
    <row r="7" spans="1:21">
      <c r="B7" s="145" t="str">
        <f>計算シート!C120</f>
        <v>水酸化物沈殿法</v>
      </c>
      <c r="C7" s="183">
        <f>計算シート!D120</f>
        <v>101.0625</v>
      </c>
      <c r="D7" s="145">
        <f>計算シート!E120</f>
        <v>6</v>
      </c>
      <c r="E7" s="145">
        <f>計算シート!F120</f>
        <v>4</v>
      </c>
      <c r="F7" s="145">
        <f>計算シート!G120</f>
        <v>3</v>
      </c>
      <c r="G7" s="145">
        <f>計算シート!H120</f>
        <v>4</v>
      </c>
      <c r="H7" s="145">
        <f>計算シート!I120</f>
        <v>2</v>
      </c>
      <c r="I7" s="145">
        <f>計算シート!J120</f>
        <v>9</v>
      </c>
      <c r="J7" s="145">
        <f>計算シート!K120</f>
        <v>6</v>
      </c>
      <c r="K7" s="145">
        <f>計算シート!L120</f>
        <v>2</v>
      </c>
      <c r="L7" s="145">
        <f>計算シート!M120</f>
        <v>4</v>
      </c>
      <c r="M7" s="145">
        <f>計算シート!N120</f>
        <v>6</v>
      </c>
      <c r="N7" s="145">
        <f>計算シート!O120</f>
        <v>2</v>
      </c>
      <c r="O7" s="145">
        <f>計算シート!P120</f>
        <v>4</v>
      </c>
      <c r="P7" s="145">
        <f>計算シート!Q120</f>
        <v>9</v>
      </c>
      <c r="Q7" s="145">
        <f>計算シート!R120</f>
        <v>2</v>
      </c>
      <c r="R7" s="145">
        <f>計算シート!S120</f>
        <v>4</v>
      </c>
      <c r="S7" s="145">
        <f>計算シート!T120</f>
        <v>2</v>
      </c>
      <c r="T7" s="145">
        <f>計算シート!U120</f>
        <v>4</v>
      </c>
      <c r="U7" s="145">
        <f>計算シート!V120</f>
        <v>4</v>
      </c>
    </row>
    <row r="8" spans="1:21">
      <c r="B8" s="145" t="str">
        <f>計算シート!C121</f>
        <v>ファイトレメディエーション</v>
      </c>
      <c r="C8" s="183">
        <f>計算シート!D121</f>
        <v>96.6875</v>
      </c>
      <c r="D8" s="145">
        <f>計算シート!E121</f>
        <v>3</v>
      </c>
      <c r="E8" s="145">
        <f>計算シート!F121</f>
        <v>2</v>
      </c>
      <c r="F8" s="145">
        <f>計算シート!G121</f>
        <v>9</v>
      </c>
      <c r="G8" s="145">
        <f>計算シート!H121</f>
        <v>4</v>
      </c>
      <c r="H8" s="145">
        <f>計算シート!I121</f>
        <v>3</v>
      </c>
      <c r="I8" s="145">
        <f>計算シート!J121</f>
        <v>9</v>
      </c>
      <c r="J8" s="145">
        <f>計算シート!K121</f>
        <v>6</v>
      </c>
      <c r="K8" s="145">
        <f>計算シート!L121</f>
        <v>6</v>
      </c>
      <c r="L8" s="145">
        <f>計算シート!M121</f>
        <v>6</v>
      </c>
      <c r="M8" s="145">
        <f>計算シート!N121</f>
        <v>9</v>
      </c>
      <c r="N8" s="145">
        <f>計算シート!O121</f>
        <v>2</v>
      </c>
      <c r="O8" s="145">
        <f>計算シート!P121</f>
        <v>6</v>
      </c>
      <c r="P8" s="145">
        <f>計算シート!Q121</f>
        <v>9</v>
      </c>
      <c r="Q8" s="145">
        <f>計算シート!R121</f>
        <v>3</v>
      </c>
      <c r="R8" s="145">
        <f>計算シート!S121</f>
        <v>6</v>
      </c>
      <c r="S8" s="145">
        <f>計算シート!T121</f>
        <v>2</v>
      </c>
      <c r="T8" s="145">
        <f>計算シート!U121</f>
        <v>2</v>
      </c>
      <c r="U8" s="145">
        <f>計算シート!V121</f>
        <v>4</v>
      </c>
    </row>
    <row r="9" spans="1:21">
      <c r="B9" s="145" t="str">
        <f>計算シート!C122</f>
        <v>膜活性汚泥処理法</v>
      </c>
      <c r="C9" s="183">
        <f>計算シート!D122</f>
        <v>96.25</v>
      </c>
      <c r="D9" s="145">
        <f>計算シート!E122</f>
        <v>6</v>
      </c>
      <c r="E9" s="145">
        <f>計算シート!F122</f>
        <v>4</v>
      </c>
      <c r="F9" s="145">
        <f>計算シート!G122</f>
        <v>6</v>
      </c>
      <c r="G9" s="145">
        <f>計算シート!H122</f>
        <v>2</v>
      </c>
      <c r="H9" s="145">
        <f>計算シート!I122</f>
        <v>1</v>
      </c>
      <c r="I9" s="145">
        <f>計算シート!J122</f>
        <v>3</v>
      </c>
      <c r="J9" s="145">
        <f>計算シート!K122</f>
        <v>6</v>
      </c>
      <c r="K9" s="145">
        <f>計算シート!L122</f>
        <v>2</v>
      </c>
      <c r="L9" s="145">
        <f>計算シート!M122</f>
        <v>4</v>
      </c>
      <c r="M9" s="145">
        <f>計算シート!N122</f>
        <v>9</v>
      </c>
      <c r="N9" s="145">
        <f>計算シート!O122</f>
        <v>4</v>
      </c>
      <c r="O9" s="145">
        <f>計算シート!P122</f>
        <v>6</v>
      </c>
      <c r="P9" s="145">
        <f>計算シート!Q122</f>
        <v>9</v>
      </c>
      <c r="Q9" s="145">
        <f>計算シート!R122</f>
        <v>3</v>
      </c>
      <c r="R9" s="145">
        <f>計算シート!S122</f>
        <v>4</v>
      </c>
      <c r="S9" s="145">
        <f>計算シート!T122</f>
        <v>2</v>
      </c>
      <c r="T9" s="145">
        <f>計算シート!U122</f>
        <v>2</v>
      </c>
      <c r="U9" s="145">
        <f>計算シート!V122</f>
        <v>4</v>
      </c>
    </row>
    <row r="10" spans="1:21">
      <c r="B10" s="145" t="str">
        <f>計算シート!C123</f>
        <v>イオン交換法</v>
      </c>
      <c r="C10" s="183">
        <f>計算シート!D123</f>
        <v>93.375</v>
      </c>
      <c r="D10" s="145">
        <f>計算シート!E123</f>
        <v>6</v>
      </c>
      <c r="E10" s="145">
        <f>計算シート!F123</f>
        <v>4</v>
      </c>
      <c r="F10" s="145">
        <f>計算シート!G123</f>
        <v>6</v>
      </c>
      <c r="G10" s="145">
        <f>計算シート!H123</f>
        <v>4</v>
      </c>
      <c r="H10" s="145">
        <f>計算シート!I123</f>
        <v>2</v>
      </c>
      <c r="I10" s="145">
        <f>計算シート!J123</f>
        <v>3</v>
      </c>
      <c r="J10" s="145">
        <f>計算シート!K123</f>
        <v>6</v>
      </c>
      <c r="K10" s="145">
        <f>計算シート!L123</f>
        <v>2</v>
      </c>
      <c r="L10" s="145">
        <f>計算シート!M123</f>
        <v>6</v>
      </c>
      <c r="M10" s="145">
        <f>計算シート!N123</f>
        <v>6</v>
      </c>
      <c r="N10" s="145">
        <f>計算シート!O123</f>
        <v>6</v>
      </c>
      <c r="O10" s="145">
        <f>計算シート!P123</f>
        <v>6</v>
      </c>
      <c r="P10" s="145">
        <f>計算シート!Q123</f>
        <v>9</v>
      </c>
      <c r="Q10" s="145">
        <f>計算シート!R123</f>
        <v>3</v>
      </c>
      <c r="R10" s="145">
        <f>計算シート!S123</f>
        <v>4</v>
      </c>
      <c r="S10" s="145">
        <f>計算シート!T123</f>
        <v>2</v>
      </c>
      <c r="T10" s="145">
        <f>計算シート!U123</f>
        <v>4</v>
      </c>
      <c r="U10" s="145">
        <f>計算シート!V123</f>
        <v>4</v>
      </c>
    </row>
    <row r="12" spans="1:21">
      <c r="A12" t="s">
        <v>11298</v>
      </c>
    </row>
    <row r="13" spans="1:21" s="143" customFormat="1" ht="39">
      <c r="B13" s="146" t="str">
        <f t="shared" ref="B13:B18" si="0">B5</f>
        <v>【候補技術】</v>
      </c>
      <c r="C13" s="193"/>
      <c r="D13" s="146" t="str">
        <f>技術リスト!AL4</f>
        <v>土地・道路状況</v>
      </c>
      <c r="E13" s="146" t="str">
        <f>技術リスト!AO4</f>
        <v>必要なユーティリティー</v>
      </c>
      <c r="F13" s="146" t="str">
        <f>技術リスト!AT4</f>
        <v>人員</v>
      </c>
      <c r="G13" s="146" t="str">
        <f>技術リスト!AW4</f>
        <v>周辺環境への影響</v>
      </c>
      <c r="H13" s="146" t="str">
        <f>技術リスト!AZ4</f>
        <v>I/C,R/C</v>
      </c>
      <c r="I13" s="146" t="str">
        <f>技術リスト!BB4</f>
        <v>工期</v>
      </c>
      <c r="J13" s="146" t="str">
        <f>技術リスト!BC5</f>
        <v>費用対効果</v>
      </c>
    </row>
    <row r="14" spans="1:21">
      <c r="B14" s="145" t="str">
        <f t="shared" si="0"/>
        <v>共沈法</v>
      </c>
      <c r="C14" s="183"/>
      <c r="D14" s="204">
        <f>SUM(D6:F6)/27</f>
        <v>0.59259259259259256</v>
      </c>
      <c r="E14" s="204">
        <f>SUM(G6:K6)/45</f>
        <v>0.55555555555555558</v>
      </c>
      <c r="F14" s="204">
        <f>SUM(L6:N6)/27</f>
        <v>0.59259259259259256</v>
      </c>
      <c r="G14" s="204">
        <f>SUM(O6:Q6)/27</f>
        <v>0.62962962962962965</v>
      </c>
      <c r="H14" s="204">
        <f>SUM(R6:S6)/18</f>
        <v>0.33333333333333331</v>
      </c>
      <c r="I14" s="204">
        <f>SUM(T6)/9</f>
        <v>0.44444444444444442</v>
      </c>
      <c r="J14" s="204">
        <f>SUM(U6)/9</f>
        <v>0.44444444444444442</v>
      </c>
    </row>
    <row r="15" spans="1:21">
      <c r="B15" s="145" t="str">
        <f t="shared" si="0"/>
        <v>水酸化物沈殿法</v>
      </c>
      <c r="C15" s="183"/>
      <c r="D15" s="204">
        <f t="shared" ref="D15:D18" si="1">SUM(D7:F7)/27</f>
        <v>0.48148148148148145</v>
      </c>
      <c r="E15" s="204">
        <f t="shared" ref="E15:E18" si="2">SUM(G7:K7)/45</f>
        <v>0.51111111111111107</v>
      </c>
      <c r="F15" s="204">
        <f t="shared" ref="F15:F18" si="3">SUM(L7:N7)/27</f>
        <v>0.44444444444444442</v>
      </c>
      <c r="G15" s="204">
        <f t="shared" ref="G15:G18" si="4">SUM(O7:Q7)/27</f>
        <v>0.55555555555555558</v>
      </c>
      <c r="H15" s="204">
        <f t="shared" ref="H15:H18" si="5">SUM(R7:S7)/18</f>
        <v>0.33333333333333331</v>
      </c>
      <c r="I15" s="204">
        <f t="shared" ref="I15:J15" si="6">SUM(T7)/9</f>
        <v>0.44444444444444442</v>
      </c>
      <c r="J15" s="204">
        <f t="shared" si="6"/>
        <v>0.44444444444444442</v>
      </c>
    </row>
    <row r="16" spans="1:21">
      <c r="B16" s="145" t="str">
        <f t="shared" si="0"/>
        <v>ファイトレメディエーション</v>
      </c>
      <c r="C16" s="183"/>
      <c r="D16" s="204">
        <f t="shared" si="1"/>
        <v>0.51851851851851849</v>
      </c>
      <c r="E16" s="204">
        <f t="shared" si="2"/>
        <v>0.62222222222222223</v>
      </c>
      <c r="F16" s="204">
        <f t="shared" si="3"/>
        <v>0.62962962962962965</v>
      </c>
      <c r="G16" s="204">
        <f t="shared" si="4"/>
        <v>0.66666666666666663</v>
      </c>
      <c r="H16" s="204">
        <f t="shared" si="5"/>
        <v>0.44444444444444442</v>
      </c>
      <c r="I16" s="204">
        <f t="shared" ref="I16:J16" si="7">SUM(T8)/9</f>
        <v>0.22222222222222221</v>
      </c>
      <c r="J16" s="204">
        <f t="shared" si="7"/>
        <v>0.44444444444444442</v>
      </c>
    </row>
    <row r="17" spans="2:10">
      <c r="B17" s="145" t="str">
        <f t="shared" si="0"/>
        <v>膜活性汚泥処理法</v>
      </c>
      <c r="C17" s="183"/>
      <c r="D17" s="204">
        <f t="shared" si="1"/>
        <v>0.59259259259259256</v>
      </c>
      <c r="E17" s="204">
        <f t="shared" si="2"/>
        <v>0.31111111111111112</v>
      </c>
      <c r="F17" s="204">
        <f t="shared" si="3"/>
        <v>0.62962962962962965</v>
      </c>
      <c r="G17" s="204">
        <f t="shared" si="4"/>
        <v>0.66666666666666663</v>
      </c>
      <c r="H17" s="204">
        <f t="shared" si="5"/>
        <v>0.33333333333333331</v>
      </c>
      <c r="I17" s="204">
        <f t="shared" ref="I17:J17" si="8">SUM(T9)/9</f>
        <v>0.22222222222222221</v>
      </c>
      <c r="J17" s="204">
        <f t="shared" si="8"/>
        <v>0.44444444444444442</v>
      </c>
    </row>
    <row r="18" spans="2:10">
      <c r="B18" s="145" t="str">
        <f t="shared" si="0"/>
        <v>イオン交換法</v>
      </c>
      <c r="C18" s="183"/>
      <c r="D18" s="204">
        <f t="shared" si="1"/>
        <v>0.59259259259259256</v>
      </c>
      <c r="E18" s="204">
        <f t="shared" si="2"/>
        <v>0.37777777777777777</v>
      </c>
      <c r="F18" s="204">
        <f t="shared" si="3"/>
        <v>0.66666666666666663</v>
      </c>
      <c r="G18" s="204">
        <f t="shared" si="4"/>
        <v>0.66666666666666663</v>
      </c>
      <c r="H18" s="204">
        <f t="shared" si="5"/>
        <v>0.33333333333333331</v>
      </c>
      <c r="I18" s="204">
        <f t="shared" ref="I18:J18" si="9">SUM(T10)/9</f>
        <v>0.44444444444444442</v>
      </c>
      <c r="J18" s="204">
        <f t="shared" si="9"/>
        <v>0.44444444444444442</v>
      </c>
    </row>
  </sheetData>
  <sheetProtection algorithmName="SHA-512" hashValue="GWdbbmwUR7YRXVT1I69beQMiIQfy4NmF58NOzrjPmFubj07gRLuRc3Bmq9i9+slZ549EG3d3fDIrf6iBw0aSiA==" saltValue="FgMgvpOaJ2x7Eap3mjLb5A==" spinCount="100000" sheet="1" objects="1" scenarios="1"/>
  <mergeCells count="5">
    <mergeCell ref="D4:F4"/>
    <mergeCell ref="G4:K4"/>
    <mergeCell ref="L4:N4"/>
    <mergeCell ref="O4:Q4"/>
    <mergeCell ref="R4:S4"/>
  </mergeCells>
  <phoneticPr fontId="3"/>
  <pageMargins left="0.25" right="0.25" top="0.75" bottom="0.75" header="0.3" footer="0.3"/>
  <pageSetup paperSize="9" scale="71" fitToHeight="0" orientation="landscape" horizontalDpi="4294967293" verticalDpi="0"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82A751-21BE-4A27-9FF5-556F694940FD}">
  <sheetPr codeName="Sheet11"/>
  <dimension ref="A1:DT627"/>
  <sheetViews>
    <sheetView zoomScale="80" zoomScaleNormal="80" workbookViewId="0">
      <pane xSplit="4" ySplit="1" topLeftCell="E344" activePane="bottomRight" state="frozen"/>
      <selection pane="topRight" activeCell="E1" sqref="E1"/>
      <selection pane="bottomLeft" activeCell="A2" sqref="A2"/>
      <selection pane="bottomRight" activeCell="D645" sqref="D645"/>
    </sheetView>
  </sheetViews>
  <sheetFormatPr defaultColWidth="9.7265625" defaultRowHeight="13"/>
  <cols>
    <col min="1" max="1" width="12.26953125" style="26" customWidth="1"/>
    <col min="2" max="2" width="18.1796875" style="27" customWidth="1"/>
    <col min="3" max="3" width="30.36328125" style="27" customWidth="1"/>
    <col min="4" max="4" width="49.36328125" style="26" customWidth="1"/>
    <col min="5" max="5" width="32.54296875" style="26" customWidth="1"/>
    <col min="6" max="7" width="20.26953125" style="26" hidden="1" customWidth="1"/>
    <col min="8" max="8" width="17.1796875" style="35" hidden="1" customWidth="1"/>
    <col min="9" max="9" width="9.36328125" style="31" customWidth="1"/>
    <col min="10" max="10" width="11.26953125" style="31" customWidth="1"/>
    <col min="11" max="11" width="12.453125" style="31" customWidth="1"/>
    <col min="12" max="12" width="12.26953125" style="26" customWidth="1"/>
    <col min="13" max="13" width="10.81640625" style="26" customWidth="1"/>
    <col min="14" max="14" width="11.90625" style="26" bestFit="1" customWidth="1"/>
    <col min="15" max="15" width="10.6328125" style="30" customWidth="1"/>
    <col min="16" max="16" width="8.08984375" style="29" customWidth="1"/>
    <col min="17" max="17" width="9.7265625" style="27"/>
    <col min="18" max="18" width="9.7265625" style="26"/>
    <col min="19" max="19" width="24.453125" style="27" customWidth="1"/>
    <col min="20" max="21" width="9.7265625" style="27"/>
    <col min="22" max="22" width="11.36328125" style="28" customWidth="1"/>
    <col min="23" max="23" width="8.81640625" style="28" customWidth="1"/>
    <col min="24" max="24" width="9.7265625" style="27"/>
    <col min="25" max="25" width="11.81640625" style="27" customWidth="1"/>
    <col min="26" max="26" width="19.6328125" style="27" customWidth="1"/>
    <col min="27" max="27" width="14.90625" style="26" customWidth="1"/>
    <col min="28" max="29" width="12.08984375" style="26" customWidth="1"/>
    <col min="30" max="30" width="10.26953125" style="26" customWidth="1"/>
    <col min="31" max="56" width="9.7265625" style="26"/>
    <col min="57" max="57" width="12.26953125" style="26" customWidth="1"/>
    <col min="58" max="58" width="14.36328125" style="26" customWidth="1"/>
    <col min="59" max="59" width="14" style="26" customWidth="1"/>
    <col min="60" max="60" width="9.7265625" style="26"/>
    <col min="61" max="71" width="13.26953125" style="26" customWidth="1"/>
    <col min="72" max="73" width="15.1796875" style="26" customWidth="1"/>
    <col min="74" max="80" width="19.08984375" style="26" customWidth="1"/>
    <col min="81" max="87" width="16" style="26" customWidth="1"/>
    <col min="88" max="94" width="17.26953125" style="26" customWidth="1"/>
    <col min="95" max="98" width="9.7265625" style="26"/>
    <col min="99" max="104" width="10.6328125" style="26" customWidth="1"/>
    <col min="105" max="108" width="9.7265625" style="26"/>
    <col min="109" max="109" width="11" style="26" customWidth="1"/>
    <col min="110" max="112" width="9.7265625" style="26"/>
    <col min="113" max="113" width="11.1796875" style="26" customWidth="1"/>
    <col min="114" max="114" width="10.7265625" style="26" customWidth="1"/>
    <col min="115" max="115" width="9.7265625" style="26"/>
    <col min="116" max="116" width="14" style="26" bestFit="1" customWidth="1"/>
    <col min="117" max="119" width="9.7265625" style="26"/>
    <col min="120" max="120" width="11.81640625" style="26" bestFit="1" customWidth="1"/>
    <col min="121" max="121" width="9.7265625" style="26"/>
    <col min="122" max="122" width="11.90625" style="26" customWidth="1"/>
    <col min="123" max="123" width="11.36328125" style="26" customWidth="1"/>
    <col min="124" max="124" width="12.36328125" style="26" customWidth="1"/>
    <col min="125" max="16384" width="9.7265625" style="26"/>
  </cols>
  <sheetData>
    <row r="1" spans="1:124" s="64" customFormat="1" ht="66">
      <c r="A1" s="49" t="s">
        <v>10732</v>
      </c>
      <c r="B1" s="50" t="s">
        <v>10731</v>
      </c>
      <c r="C1" s="50" t="s">
        <v>10730</v>
      </c>
      <c r="D1" s="49" t="s">
        <v>10729</v>
      </c>
      <c r="E1" s="49" t="s">
        <v>10728</v>
      </c>
      <c r="F1" s="49" t="s">
        <v>11229</v>
      </c>
      <c r="G1" s="49" t="s">
        <v>11228</v>
      </c>
      <c r="H1" s="49" t="s">
        <v>133</v>
      </c>
      <c r="I1" s="51" t="s">
        <v>10727</v>
      </c>
      <c r="J1" s="51" t="s">
        <v>10726</v>
      </c>
      <c r="K1" s="51" t="s">
        <v>10725</v>
      </c>
      <c r="L1" s="51" t="s">
        <v>10724</v>
      </c>
      <c r="M1" s="51" t="s">
        <v>10723</v>
      </c>
      <c r="N1" s="51" t="s">
        <v>10722</v>
      </c>
      <c r="O1" s="52" t="s">
        <v>10721</v>
      </c>
      <c r="P1" s="51" t="s">
        <v>10720</v>
      </c>
      <c r="Q1" s="52" t="s">
        <v>10719</v>
      </c>
      <c r="R1" s="51" t="s">
        <v>10745</v>
      </c>
      <c r="S1" s="52" t="s">
        <v>10718</v>
      </c>
      <c r="T1" s="52" t="s">
        <v>10746</v>
      </c>
      <c r="U1" s="52" t="s">
        <v>10717</v>
      </c>
      <c r="V1" s="53" t="s">
        <v>10716</v>
      </c>
      <c r="W1" s="53" t="s">
        <v>10715</v>
      </c>
      <c r="X1" s="52" t="s">
        <v>10714</v>
      </c>
      <c r="Y1" s="52" t="s">
        <v>10713</v>
      </c>
      <c r="Z1" s="52" t="s">
        <v>10712</v>
      </c>
      <c r="AA1" s="54" t="s">
        <v>10711</v>
      </c>
      <c r="AB1" s="54" t="s">
        <v>10710</v>
      </c>
      <c r="AC1" s="54" t="s">
        <v>10709</v>
      </c>
      <c r="AD1" s="55" t="s">
        <v>10708</v>
      </c>
      <c r="AE1" s="55" t="s">
        <v>10707</v>
      </c>
      <c r="AF1" s="55" t="s">
        <v>10706</v>
      </c>
      <c r="AG1" s="55" t="s">
        <v>10705</v>
      </c>
      <c r="AH1" s="55" t="s">
        <v>10704</v>
      </c>
      <c r="AI1" s="55" t="s">
        <v>10703</v>
      </c>
      <c r="AJ1" s="55" t="s">
        <v>10702</v>
      </c>
      <c r="AK1" s="55" t="s">
        <v>10701</v>
      </c>
      <c r="AL1" s="55" t="s">
        <v>10700</v>
      </c>
      <c r="AM1" s="55" t="s">
        <v>10699</v>
      </c>
      <c r="AN1" s="55" t="s">
        <v>10698</v>
      </c>
      <c r="AO1" s="55" t="s">
        <v>10697</v>
      </c>
      <c r="AP1" s="55" t="s">
        <v>10696</v>
      </c>
      <c r="AQ1" s="55" t="s">
        <v>10695</v>
      </c>
      <c r="AR1" s="55" t="s">
        <v>10694</v>
      </c>
      <c r="AS1" s="55" t="s">
        <v>10693</v>
      </c>
      <c r="AT1" s="54" t="s">
        <v>10692</v>
      </c>
      <c r="AU1" s="54" t="s">
        <v>10691</v>
      </c>
      <c r="AV1" s="54" t="s">
        <v>10690</v>
      </c>
      <c r="AW1" s="54" t="s">
        <v>10689</v>
      </c>
      <c r="AX1" s="54" t="s">
        <v>10688</v>
      </c>
      <c r="AY1" s="56" t="s">
        <v>10687</v>
      </c>
      <c r="AZ1" s="56" t="s">
        <v>10686</v>
      </c>
      <c r="BA1" s="56" t="s">
        <v>10685</v>
      </c>
      <c r="BB1" s="56" t="s">
        <v>10684</v>
      </c>
      <c r="BC1" s="56" t="s">
        <v>10683</v>
      </c>
      <c r="BD1" s="56" t="s">
        <v>10682</v>
      </c>
      <c r="BE1" s="57" t="s">
        <v>10681</v>
      </c>
      <c r="BF1" s="57" t="s">
        <v>10680</v>
      </c>
      <c r="BG1" s="57" t="s">
        <v>10679</v>
      </c>
      <c r="BH1" s="58" t="s">
        <v>10678</v>
      </c>
      <c r="BI1" s="59" t="s">
        <v>10677</v>
      </c>
      <c r="BJ1" s="59" t="s">
        <v>10676</v>
      </c>
      <c r="BK1" s="59" t="s">
        <v>10675</v>
      </c>
      <c r="BL1" s="59" t="s">
        <v>10674</v>
      </c>
      <c r="BM1" s="59" t="s">
        <v>10673</v>
      </c>
      <c r="BN1" s="59" t="s">
        <v>10672</v>
      </c>
      <c r="BO1" s="59" t="s">
        <v>10671</v>
      </c>
      <c r="BP1" s="59" t="s">
        <v>10670</v>
      </c>
      <c r="BQ1" s="59" t="s">
        <v>10669</v>
      </c>
      <c r="BR1" s="59" t="s">
        <v>10668</v>
      </c>
      <c r="BS1" s="59" t="s">
        <v>10667</v>
      </c>
      <c r="BT1" s="59" t="s">
        <v>10666</v>
      </c>
      <c r="BU1" s="59" t="s">
        <v>10665</v>
      </c>
      <c r="BV1" s="59" t="s">
        <v>10664</v>
      </c>
      <c r="BW1" s="59" t="s">
        <v>10663</v>
      </c>
      <c r="BX1" s="59" t="s">
        <v>10662</v>
      </c>
      <c r="BY1" s="59" t="s">
        <v>10661</v>
      </c>
      <c r="BZ1" s="59" t="s">
        <v>10660</v>
      </c>
      <c r="CA1" s="59" t="s">
        <v>10659</v>
      </c>
      <c r="CB1" s="59" t="s">
        <v>10658</v>
      </c>
      <c r="CC1" s="59" t="s">
        <v>10657</v>
      </c>
      <c r="CD1" s="59" t="s">
        <v>10656</v>
      </c>
      <c r="CE1" s="59" t="s">
        <v>10655</v>
      </c>
      <c r="CF1" s="59" t="s">
        <v>10654</v>
      </c>
      <c r="CG1" s="59" t="s">
        <v>10653</v>
      </c>
      <c r="CH1" s="59" t="s">
        <v>10652</v>
      </c>
      <c r="CI1" s="59" t="s">
        <v>10651</v>
      </c>
      <c r="CJ1" s="59" t="s">
        <v>10650</v>
      </c>
      <c r="CK1" s="59" t="s">
        <v>10649</v>
      </c>
      <c r="CL1" s="59" t="s">
        <v>10648</v>
      </c>
      <c r="CM1" s="59" t="s">
        <v>10647</v>
      </c>
      <c r="CN1" s="59" t="s">
        <v>10646</v>
      </c>
      <c r="CO1" s="59" t="s">
        <v>10645</v>
      </c>
      <c r="CP1" s="59" t="s">
        <v>10644</v>
      </c>
      <c r="CQ1" s="60" t="s">
        <v>10643</v>
      </c>
      <c r="CR1" s="60" t="s">
        <v>10642</v>
      </c>
      <c r="CS1" s="60" t="s">
        <v>10641</v>
      </c>
      <c r="CT1" s="60" t="s">
        <v>10640</v>
      </c>
      <c r="CU1" s="61" t="s">
        <v>10635</v>
      </c>
      <c r="CV1" s="61" t="s">
        <v>10634</v>
      </c>
      <c r="CW1" s="61" t="s">
        <v>10630</v>
      </c>
      <c r="CX1" s="61" t="s">
        <v>10633</v>
      </c>
      <c r="CY1" s="61" t="s">
        <v>10639</v>
      </c>
      <c r="CZ1" s="61" t="s">
        <v>10629</v>
      </c>
      <c r="DA1" s="61" t="s">
        <v>10631</v>
      </c>
      <c r="DB1" s="61" t="s">
        <v>10638</v>
      </c>
      <c r="DC1" s="61" t="s">
        <v>10637</v>
      </c>
      <c r="DD1" s="61" t="s">
        <v>10636</v>
      </c>
      <c r="DE1" s="62" t="s">
        <v>10635</v>
      </c>
      <c r="DF1" s="62" t="s">
        <v>10634</v>
      </c>
      <c r="DG1" s="62" t="s">
        <v>10633</v>
      </c>
      <c r="DH1" s="62" t="s">
        <v>10632</v>
      </c>
      <c r="DI1" s="62" t="s">
        <v>10631</v>
      </c>
      <c r="DJ1" s="62" t="s">
        <v>10630</v>
      </c>
      <c r="DK1" s="62" t="s">
        <v>10629</v>
      </c>
      <c r="DL1" s="63" t="s">
        <v>10628</v>
      </c>
      <c r="DM1" s="63" t="s">
        <v>10627</v>
      </c>
      <c r="DN1" s="63" t="s">
        <v>10626</v>
      </c>
      <c r="DO1" s="63" t="s">
        <v>10625</v>
      </c>
      <c r="DP1" s="63" t="s">
        <v>10624</v>
      </c>
      <c r="DQ1" s="63" t="s">
        <v>10623</v>
      </c>
      <c r="DR1" s="63" t="s">
        <v>10622</v>
      </c>
      <c r="DS1" s="63" t="s">
        <v>10621</v>
      </c>
      <c r="DT1" s="63" t="s">
        <v>10620</v>
      </c>
    </row>
    <row r="2" spans="1:124" s="33" customFormat="1" ht="18">
      <c r="A2" s="37">
        <v>1</v>
      </c>
      <c r="B2" s="36" t="s">
        <v>1455</v>
      </c>
      <c r="C2" s="36"/>
      <c r="D2" s="37" t="s">
        <v>11227</v>
      </c>
      <c r="E2" s="127" t="s">
        <v>10619</v>
      </c>
      <c r="F2" s="37" t="str">
        <f>IF(ISERROR(FIND('ヒアリングシート（記入例あり）'!$C$22,物質リスト!D2)),"",ROW())</f>
        <v/>
      </c>
      <c r="G2" s="37" t="str" cm="1">
        <f t="array" ref="G2">INDEX(D:D,SMALL(F:F,ROW(D1)))</f>
        <v>クロム酸アンモニウム</v>
      </c>
      <c r="H2" s="128" t="s">
        <v>10744</v>
      </c>
      <c r="I2" s="37" t="s">
        <v>407</v>
      </c>
      <c r="J2" s="37"/>
      <c r="K2" s="37" t="s">
        <v>221</v>
      </c>
      <c r="L2" s="37"/>
      <c r="M2" s="37"/>
      <c r="N2" s="37"/>
      <c r="O2" s="36"/>
      <c r="P2" s="37"/>
      <c r="Q2" s="36"/>
      <c r="R2" s="37"/>
      <c r="S2" s="36"/>
      <c r="T2" s="36"/>
      <c r="U2" s="36"/>
      <c r="V2" s="37"/>
      <c r="W2" s="37"/>
      <c r="X2" s="36"/>
      <c r="Y2" s="36"/>
      <c r="Z2" s="36"/>
      <c r="AA2" s="37"/>
      <c r="AB2" s="37"/>
      <c r="AC2" s="37"/>
      <c r="AD2" s="37"/>
      <c r="AE2" s="37"/>
      <c r="AF2" s="37"/>
      <c r="AG2" s="37"/>
      <c r="AH2" s="37"/>
      <c r="AI2" s="37"/>
      <c r="AJ2" s="37"/>
      <c r="AK2" s="37"/>
      <c r="AL2" s="37"/>
      <c r="AM2" s="37"/>
      <c r="AN2" s="37"/>
      <c r="AO2" s="37"/>
      <c r="AP2" s="37"/>
      <c r="AQ2" s="37"/>
      <c r="AR2" s="37"/>
      <c r="AS2" s="37"/>
      <c r="AT2" s="37"/>
      <c r="AU2" s="37"/>
      <c r="AV2" s="37"/>
      <c r="AW2" s="37"/>
      <c r="AX2" s="37"/>
      <c r="AY2" s="37"/>
      <c r="AZ2" s="37"/>
      <c r="BA2" s="37"/>
      <c r="BB2" s="37"/>
      <c r="BC2" s="37"/>
      <c r="BD2" s="37"/>
      <c r="BE2" s="37">
        <v>607016</v>
      </c>
      <c r="BF2" s="37">
        <v>2970735</v>
      </c>
      <c r="BG2" s="37">
        <v>3577751</v>
      </c>
      <c r="BH2" s="37"/>
      <c r="BI2" s="37">
        <v>66</v>
      </c>
      <c r="BJ2" s="37">
        <v>1623.8999999999999</v>
      </c>
      <c r="BK2" s="37">
        <v>8530.1</v>
      </c>
      <c r="BL2" s="37">
        <v>0</v>
      </c>
      <c r="BM2" s="37">
        <v>0</v>
      </c>
      <c r="BN2" s="37">
        <v>437.59999999999997</v>
      </c>
      <c r="BO2" s="37">
        <v>382876.99999999994</v>
      </c>
      <c r="BP2" s="37">
        <v>1392900</v>
      </c>
      <c r="BQ2" s="37">
        <v>3015100</v>
      </c>
      <c r="BR2" s="37">
        <v>0</v>
      </c>
      <c r="BS2" s="37">
        <v>10154</v>
      </c>
      <c r="BT2" s="37">
        <v>383314.6</v>
      </c>
      <c r="BU2" s="37">
        <v>4408000</v>
      </c>
      <c r="BV2" s="37">
        <v>49</v>
      </c>
      <c r="BW2" s="37">
        <v>463</v>
      </c>
      <c r="BX2" s="37">
        <v>10159.1</v>
      </c>
      <c r="BY2" s="37">
        <v>0</v>
      </c>
      <c r="BZ2" s="37">
        <v>0</v>
      </c>
      <c r="CA2" s="37">
        <v>10622.1</v>
      </c>
      <c r="CB2" s="37">
        <v>738200</v>
      </c>
      <c r="CC2" s="37">
        <v>94</v>
      </c>
      <c r="CD2" s="37">
        <v>672</v>
      </c>
      <c r="CE2" s="37">
        <v>29998</v>
      </c>
      <c r="CF2" s="37">
        <v>0</v>
      </c>
      <c r="CG2" s="37">
        <v>0</v>
      </c>
      <c r="CH2" s="37">
        <v>30670</v>
      </c>
      <c r="CI2" s="37">
        <v>1912950</v>
      </c>
      <c r="CJ2" s="37">
        <v>18</v>
      </c>
      <c r="CK2" s="37">
        <v>0</v>
      </c>
      <c r="CL2" s="37">
        <v>183.4</v>
      </c>
      <c r="CM2" s="37">
        <v>0</v>
      </c>
      <c r="CN2" s="37">
        <v>0</v>
      </c>
      <c r="CO2" s="37">
        <v>183.4</v>
      </c>
      <c r="CP2" s="37">
        <v>685595</v>
      </c>
      <c r="CQ2" s="37"/>
      <c r="CR2" s="37"/>
      <c r="CS2" s="37"/>
      <c r="CT2" s="37"/>
      <c r="CU2" s="37"/>
      <c r="CV2" s="37"/>
      <c r="CW2" s="37"/>
      <c r="CX2" s="37"/>
      <c r="CY2" s="37"/>
      <c r="CZ2" s="37"/>
      <c r="DA2" s="37"/>
      <c r="DB2" s="37"/>
      <c r="DC2" s="37"/>
      <c r="DD2" s="37"/>
      <c r="DE2" s="37"/>
      <c r="DF2" s="37"/>
      <c r="DG2" s="37"/>
      <c r="DH2" s="37"/>
      <c r="DI2" s="37"/>
      <c r="DJ2" s="37"/>
      <c r="DK2" s="37"/>
      <c r="DL2" s="37"/>
      <c r="DM2" s="37"/>
      <c r="DN2" s="37"/>
      <c r="DO2" s="37"/>
      <c r="DP2" s="37"/>
      <c r="DQ2" s="37"/>
      <c r="DR2" s="37"/>
      <c r="DS2" s="37"/>
      <c r="DT2" s="37"/>
    </row>
    <row r="3" spans="1:124" s="31" customFormat="1" ht="18">
      <c r="A3" s="37">
        <v>2</v>
      </c>
      <c r="B3" s="36" t="s">
        <v>10618</v>
      </c>
      <c r="C3" s="36" t="s">
        <v>10617</v>
      </c>
      <c r="D3" s="37" t="s">
        <v>10616</v>
      </c>
      <c r="E3" s="37" t="s">
        <v>10615</v>
      </c>
      <c r="F3" s="37" t="str">
        <f>IF(ISERROR(FIND('ヒアリングシート（記入例あり）'!$C$22,物質リスト!D3)),"",ROW())</f>
        <v/>
      </c>
      <c r="G3" s="37" t="str" cm="1">
        <f t="array" ref="G3">INDEX(D:D,SMALL(F:F,ROW(D2)))</f>
        <v>二クロム酸アンモニウム</v>
      </c>
      <c r="H3" s="38" t="s">
        <v>10798</v>
      </c>
      <c r="I3" s="37" t="s">
        <v>223</v>
      </c>
      <c r="J3" s="37" t="s">
        <v>360</v>
      </c>
      <c r="K3" s="37" t="s">
        <v>360</v>
      </c>
      <c r="L3" s="37" t="s">
        <v>10614</v>
      </c>
      <c r="M3" s="37">
        <v>71.099999999999994</v>
      </c>
      <c r="N3" s="37" t="s">
        <v>10613</v>
      </c>
      <c r="O3" s="36" t="s">
        <v>10612</v>
      </c>
      <c r="P3" s="37" t="s">
        <v>259</v>
      </c>
      <c r="Q3" s="36" t="s">
        <v>10611</v>
      </c>
      <c r="R3" s="37"/>
      <c r="S3" s="46" t="s">
        <v>10818</v>
      </c>
      <c r="T3" s="36" t="s">
        <v>10610</v>
      </c>
      <c r="U3" s="36" t="s">
        <v>10609</v>
      </c>
      <c r="V3" s="37">
        <v>-0.67</v>
      </c>
      <c r="W3" s="37">
        <v>1</v>
      </c>
      <c r="X3" s="36" t="s">
        <v>1481</v>
      </c>
      <c r="Y3" s="36" t="s">
        <v>212</v>
      </c>
      <c r="Z3" s="36" t="s">
        <v>10608</v>
      </c>
      <c r="AA3" s="37" t="s">
        <v>10607</v>
      </c>
      <c r="AB3" s="37" t="s">
        <v>10606</v>
      </c>
      <c r="AC3" s="37" t="s">
        <v>209</v>
      </c>
      <c r="AD3" s="41" t="s">
        <v>378</v>
      </c>
      <c r="AE3" s="41" t="s">
        <v>378</v>
      </c>
      <c r="AF3" s="41" t="s">
        <v>206</v>
      </c>
      <c r="AG3" s="41" t="s">
        <v>206</v>
      </c>
      <c r="AH3" s="41" t="s">
        <v>201</v>
      </c>
      <c r="AI3" s="41" t="s">
        <v>201</v>
      </c>
      <c r="AJ3" s="41" t="s">
        <v>203</v>
      </c>
      <c r="AK3" s="41" t="s">
        <v>204</v>
      </c>
      <c r="AL3" s="41" t="s">
        <v>201</v>
      </c>
      <c r="AM3" s="41" t="s">
        <v>377</v>
      </c>
      <c r="AN3" s="41" t="s">
        <v>291</v>
      </c>
      <c r="AO3" s="41" t="s">
        <v>291</v>
      </c>
      <c r="AP3" s="41" t="s">
        <v>291</v>
      </c>
      <c r="AQ3" s="41" t="s">
        <v>290</v>
      </c>
      <c r="AR3" s="41" t="s">
        <v>10605</v>
      </c>
      <c r="AS3" s="41" t="s">
        <v>201</v>
      </c>
      <c r="AT3" s="37" t="s">
        <v>288</v>
      </c>
      <c r="AU3" s="37" t="s">
        <v>10604</v>
      </c>
      <c r="AV3" s="37" t="s">
        <v>248</v>
      </c>
      <c r="AW3" s="37" t="s">
        <v>10603</v>
      </c>
      <c r="AX3" s="37"/>
      <c r="AY3" s="37" t="s">
        <v>245</v>
      </c>
      <c r="AZ3" s="37" t="s">
        <v>10602</v>
      </c>
      <c r="BA3" s="37" t="s">
        <v>10601</v>
      </c>
      <c r="BB3" s="37" t="s">
        <v>10600</v>
      </c>
      <c r="BC3" s="37" t="s">
        <v>10599</v>
      </c>
      <c r="BD3" s="37"/>
      <c r="BE3" s="40">
        <v>280</v>
      </c>
      <c r="BF3" s="40">
        <v>7388</v>
      </c>
      <c r="BG3" s="40">
        <v>7668</v>
      </c>
      <c r="BH3" s="37" t="s">
        <v>10598</v>
      </c>
      <c r="BI3" s="37">
        <v>8</v>
      </c>
      <c r="BJ3" s="37">
        <v>11.1</v>
      </c>
      <c r="BK3" s="37">
        <v>1</v>
      </c>
      <c r="BL3" s="37">
        <v>0</v>
      </c>
      <c r="BM3" s="37">
        <v>0</v>
      </c>
      <c r="BN3" s="37">
        <v>0</v>
      </c>
      <c r="BO3" s="37">
        <v>343.8</v>
      </c>
      <c r="BP3" s="37">
        <v>10000000</v>
      </c>
      <c r="BQ3" s="37">
        <v>1787700</v>
      </c>
      <c r="BR3" s="37">
        <v>0</v>
      </c>
      <c r="BS3" s="37">
        <v>12.1</v>
      </c>
      <c r="BT3" s="37">
        <v>343.8</v>
      </c>
      <c r="BU3" s="37">
        <v>11787700</v>
      </c>
      <c r="BV3" s="37">
        <v>7</v>
      </c>
      <c r="BW3" s="37">
        <v>0</v>
      </c>
      <c r="BX3" s="37">
        <v>0</v>
      </c>
      <c r="BY3" s="37">
        <v>0</v>
      </c>
      <c r="BZ3" s="37">
        <v>0</v>
      </c>
      <c r="CA3" s="37">
        <v>0</v>
      </c>
      <c r="CB3" s="37">
        <v>21700</v>
      </c>
      <c r="CC3" s="37">
        <v>3</v>
      </c>
      <c r="CD3" s="37">
        <v>0</v>
      </c>
      <c r="CE3" s="37">
        <v>0</v>
      </c>
      <c r="CF3" s="37">
        <v>0</v>
      </c>
      <c r="CG3" s="37">
        <v>0</v>
      </c>
      <c r="CH3" s="37">
        <v>0</v>
      </c>
      <c r="CI3" s="37">
        <v>62700</v>
      </c>
      <c r="CJ3" s="37">
        <v>2</v>
      </c>
      <c r="CK3" s="37">
        <v>0</v>
      </c>
      <c r="CL3" s="37">
        <v>0</v>
      </c>
      <c r="CM3" s="37">
        <v>0</v>
      </c>
      <c r="CN3" s="37">
        <v>0</v>
      </c>
      <c r="CO3" s="37">
        <v>0</v>
      </c>
      <c r="CP3" s="37">
        <v>1206460</v>
      </c>
      <c r="CQ3" s="37">
        <v>43.6</v>
      </c>
      <c r="CR3" s="37">
        <v>9.6999999999999993</v>
      </c>
      <c r="CS3" s="37">
        <v>46.5</v>
      </c>
      <c r="CT3" s="37">
        <v>0.2</v>
      </c>
      <c r="CU3" s="37"/>
      <c r="CV3" s="37"/>
      <c r="CW3" s="37"/>
      <c r="CX3" s="37"/>
      <c r="CY3" s="37"/>
      <c r="CZ3" s="37"/>
      <c r="DA3" s="37" t="s">
        <v>10597</v>
      </c>
      <c r="DB3" s="37"/>
      <c r="DC3" s="37" t="s">
        <v>10596</v>
      </c>
      <c r="DD3" s="37" t="s">
        <v>10595</v>
      </c>
      <c r="DE3" s="37" t="s">
        <v>10594</v>
      </c>
      <c r="DF3" s="37"/>
      <c r="DG3" s="37"/>
      <c r="DH3" s="37"/>
      <c r="DI3" s="37" t="s">
        <v>10593</v>
      </c>
      <c r="DJ3" s="37"/>
      <c r="DK3" s="37"/>
      <c r="DL3" s="37">
        <v>6.0000000000000001E-3</v>
      </c>
      <c r="DM3" s="37"/>
      <c r="DN3" s="37"/>
      <c r="DO3" s="37"/>
      <c r="DP3" s="37">
        <v>3.3E-3</v>
      </c>
      <c r="DQ3" s="37"/>
      <c r="DR3" s="37"/>
      <c r="DS3" s="37">
        <v>3.3E-3</v>
      </c>
      <c r="DT3" s="37">
        <v>9.2999999999999992E-3</v>
      </c>
    </row>
    <row r="4" spans="1:124" s="31" customFormat="1" ht="18">
      <c r="A4" s="37">
        <v>3</v>
      </c>
      <c r="B4" s="36" t="s">
        <v>10592</v>
      </c>
      <c r="C4" s="36" t="s">
        <v>1221</v>
      </c>
      <c r="D4" s="37" t="s">
        <v>10591</v>
      </c>
      <c r="E4" s="37" t="s">
        <v>10590</v>
      </c>
      <c r="F4" s="37" t="str">
        <f>IF(ISERROR(FIND('ヒアリングシート（記入例あり）'!$C$22,物質リスト!D4)),"",ROW())</f>
        <v/>
      </c>
      <c r="G4" s="37" t="str" cm="1">
        <f t="array" ref="G4">INDEX(D:D,SMALL(F:F,ROW(D3)))</f>
        <v>メタバナジン酸アンモニウム（V）</v>
      </c>
      <c r="H4" s="38" t="s">
        <v>10798</v>
      </c>
      <c r="I4" s="37" t="s">
        <v>223</v>
      </c>
      <c r="J4" s="37" t="s">
        <v>360</v>
      </c>
      <c r="K4" s="37" t="s">
        <v>360</v>
      </c>
      <c r="L4" s="37" t="s">
        <v>1218</v>
      </c>
      <c r="M4" s="37">
        <v>100.12</v>
      </c>
      <c r="N4" s="43" t="s">
        <v>10589</v>
      </c>
      <c r="O4" s="36" t="s">
        <v>10588</v>
      </c>
      <c r="P4" s="37" t="s">
        <v>217</v>
      </c>
      <c r="Q4" s="36"/>
      <c r="R4" s="37" t="s">
        <v>10587</v>
      </c>
      <c r="S4" s="36" t="s">
        <v>10586</v>
      </c>
      <c r="T4" s="36">
        <v>4.09</v>
      </c>
      <c r="U4" s="36" t="s">
        <v>10585</v>
      </c>
      <c r="V4" s="37">
        <v>1.32</v>
      </c>
      <c r="W4" s="37">
        <v>1</v>
      </c>
      <c r="X4" s="36" t="s">
        <v>10584</v>
      </c>
      <c r="Y4" s="36" t="s">
        <v>212</v>
      </c>
      <c r="Z4" s="36" t="s">
        <v>10819</v>
      </c>
      <c r="AA4" s="37" t="s">
        <v>10583</v>
      </c>
      <c r="AB4" s="37" t="s">
        <v>10582</v>
      </c>
      <c r="AC4" s="37" t="s">
        <v>10581</v>
      </c>
      <c r="AD4" s="41" t="s">
        <v>207</v>
      </c>
      <c r="AE4" s="41" t="s">
        <v>207</v>
      </c>
      <c r="AF4" s="41" t="s">
        <v>206</v>
      </c>
      <c r="AG4" s="41" t="s">
        <v>378</v>
      </c>
      <c r="AH4" s="41" t="s">
        <v>201</v>
      </c>
      <c r="AI4" s="41" t="s">
        <v>201</v>
      </c>
      <c r="AJ4" s="41" t="s">
        <v>205</v>
      </c>
      <c r="AK4" s="41" t="s">
        <v>204</v>
      </c>
      <c r="AL4" s="41" t="s">
        <v>201</v>
      </c>
      <c r="AM4" s="41" t="s">
        <v>377</v>
      </c>
      <c r="AN4" s="41" t="s">
        <v>201</v>
      </c>
      <c r="AO4" s="41" t="s">
        <v>201</v>
      </c>
      <c r="AP4" s="41" t="s">
        <v>201</v>
      </c>
      <c r="AQ4" s="41" t="s">
        <v>8847</v>
      </c>
      <c r="AR4" s="41" t="s">
        <v>1379</v>
      </c>
      <c r="AS4" s="41" t="s">
        <v>201</v>
      </c>
      <c r="AT4" s="37" t="s">
        <v>200</v>
      </c>
      <c r="AU4" s="37" t="s">
        <v>10580</v>
      </c>
      <c r="AV4" s="37" t="s">
        <v>248</v>
      </c>
      <c r="AW4" s="37" t="s">
        <v>4281</v>
      </c>
      <c r="AX4" s="37" t="s">
        <v>10579</v>
      </c>
      <c r="AY4" s="37" t="s">
        <v>245</v>
      </c>
      <c r="AZ4" s="37"/>
      <c r="BA4" s="37" t="s">
        <v>10578</v>
      </c>
      <c r="BB4" s="37" t="s">
        <v>10577</v>
      </c>
      <c r="BC4" s="37">
        <v>3.5</v>
      </c>
      <c r="BD4" s="37">
        <v>11</v>
      </c>
      <c r="BE4" s="37">
        <v>16152</v>
      </c>
      <c r="BF4" s="40">
        <v>108115</v>
      </c>
      <c r="BG4" s="40">
        <v>124267</v>
      </c>
      <c r="BH4" s="37" t="s">
        <v>10576</v>
      </c>
      <c r="BI4" s="37">
        <v>6</v>
      </c>
      <c r="BJ4" s="37">
        <v>344.20000000000005</v>
      </c>
      <c r="BK4" s="37">
        <v>0</v>
      </c>
      <c r="BL4" s="37">
        <v>0</v>
      </c>
      <c r="BM4" s="37">
        <v>0</v>
      </c>
      <c r="BN4" s="37">
        <v>1</v>
      </c>
      <c r="BO4" s="37">
        <v>311.89999999999998</v>
      </c>
      <c r="BP4" s="37">
        <v>0</v>
      </c>
      <c r="BQ4" s="37">
        <v>1719000</v>
      </c>
      <c r="BR4" s="37">
        <v>1900000</v>
      </c>
      <c r="BS4" s="37">
        <v>344.20000000000005</v>
      </c>
      <c r="BT4" s="37">
        <v>312.89999999999998</v>
      </c>
      <c r="BU4" s="37">
        <v>3619000</v>
      </c>
      <c r="BV4" s="37">
        <v>3</v>
      </c>
      <c r="BW4" s="37">
        <v>73.3</v>
      </c>
      <c r="BX4" s="37">
        <v>0</v>
      </c>
      <c r="BY4" s="37">
        <v>0</v>
      </c>
      <c r="BZ4" s="37">
        <v>0</v>
      </c>
      <c r="CA4" s="37">
        <v>73.3</v>
      </c>
      <c r="CB4" s="37">
        <v>432000</v>
      </c>
      <c r="CC4" s="37">
        <v>8</v>
      </c>
      <c r="CD4" s="37">
        <v>332</v>
      </c>
      <c r="CE4" s="37">
        <v>0</v>
      </c>
      <c r="CF4" s="37">
        <v>0</v>
      </c>
      <c r="CG4" s="37">
        <v>0</v>
      </c>
      <c r="CH4" s="37">
        <v>332</v>
      </c>
      <c r="CI4" s="37">
        <v>829200</v>
      </c>
      <c r="CJ4" s="37">
        <v>2</v>
      </c>
      <c r="CK4" s="37">
        <v>0</v>
      </c>
      <c r="CL4" s="37">
        <v>0</v>
      </c>
      <c r="CM4" s="37">
        <v>0</v>
      </c>
      <c r="CN4" s="37">
        <v>0</v>
      </c>
      <c r="CO4" s="37">
        <v>0</v>
      </c>
      <c r="CP4" s="37">
        <v>57866</v>
      </c>
      <c r="CQ4" s="37">
        <v>89.5</v>
      </c>
      <c r="CR4" s="37">
        <v>10.199999999999999</v>
      </c>
      <c r="CS4" s="37">
        <v>0.3</v>
      </c>
      <c r="CT4" s="37">
        <v>0</v>
      </c>
      <c r="CU4" s="37" t="s">
        <v>10575</v>
      </c>
      <c r="CV4" s="37"/>
      <c r="CW4" s="37"/>
      <c r="CX4" s="37"/>
      <c r="CY4" s="37" t="s">
        <v>4322</v>
      </c>
      <c r="CZ4" s="37"/>
      <c r="DA4" s="37" t="s">
        <v>8693</v>
      </c>
      <c r="DB4" s="37" t="s">
        <v>8692</v>
      </c>
      <c r="DC4" s="37" t="s">
        <v>2195</v>
      </c>
      <c r="DD4" s="37" t="s">
        <v>2195</v>
      </c>
      <c r="DE4" s="37" t="s">
        <v>10574</v>
      </c>
      <c r="DF4" s="37"/>
      <c r="DG4" s="37"/>
      <c r="DH4" s="37"/>
      <c r="DI4" s="37" t="s">
        <v>8687</v>
      </c>
      <c r="DJ4" s="37"/>
      <c r="DK4" s="37"/>
      <c r="DL4" s="37">
        <v>1.2E-2</v>
      </c>
      <c r="DM4" s="37"/>
      <c r="DN4" s="37"/>
      <c r="DO4" s="37"/>
      <c r="DP4" s="37">
        <v>1.1999999999999999E-3</v>
      </c>
      <c r="DQ4" s="37"/>
      <c r="DR4" s="37"/>
      <c r="DS4" s="37">
        <v>1.1999999999999999E-3</v>
      </c>
      <c r="DT4" s="37">
        <v>1.1999999999999999E-3</v>
      </c>
    </row>
    <row r="5" spans="1:124" s="31" customFormat="1" ht="16.5">
      <c r="A5" s="37">
        <v>4</v>
      </c>
      <c r="B5" s="36" t="s">
        <v>10573</v>
      </c>
      <c r="C5" s="36" t="s">
        <v>677</v>
      </c>
      <c r="D5" s="37" t="s">
        <v>10572</v>
      </c>
      <c r="E5" s="37" t="s">
        <v>10571</v>
      </c>
      <c r="F5" s="37" t="str">
        <f>IF(ISERROR(FIND('ヒアリングシート（記入例あり）'!$C$22,物質リスト!D5)),"",ROW())</f>
        <v/>
      </c>
      <c r="G5" s="37" t="str" cm="1">
        <f t="array" ref="G5">INDEX(D:D,SMALL(F:F,ROW(D4)))</f>
        <v>ふっ化アンモニウム</v>
      </c>
      <c r="H5" s="38" t="s">
        <v>10798</v>
      </c>
      <c r="I5" s="37" t="s">
        <v>223</v>
      </c>
      <c r="J5" s="37" t="s">
        <v>360</v>
      </c>
      <c r="K5" s="37" t="s">
        <v>360</v>
      </c>
      <c r="L5" s="37" t="s">
        <v>10570</v>
      </c>
      <c r="M5" s="37">
        <v>72.06</v>
      </c>
      <c r="N5" s="37" t="s">
        <v>10569</v>
      </c>
      <c r="O5" s="36" t="s">
        <v>10568</v>
      </c>
      <c r="P5" s="37" t="s">
        <v>217</v>
      </c>
      <c r="Q5" s="36"/>
      <c r="R5" s="37" t="s">
        <v>10567</v>
      </c>
      <c r="S5" s="36" t="s">
        <v>10566</v>
      </c>
      <c r="T5" s="36" t="s">
        <v>9164</v>
      </c>
      <c r="U5" s="36" t="s">
        <v>10565</v>
      </c>
      <c r="V5" s="37">
        <v>0.35</v>
      </c>
      <c r="W5" s="37">
        <v>1</v>
      </c>
      <c r="X5" s="36" t="s">
        <v>10564</v>
      </c>
      <c r="Y5" s="36" t="s">
        <v>10563</v>
      </c>
      <c r="Z5" s="36" t="s">
        <v>10189</v>
      </c>
      <c r="AA5" s="37" t="s">
        <v>10562</v>
      </c>
      <c r="AB5" s="37" t="s">
        <v>10561</v>
      </c>
      <c r="AC5" s="37" t="s">
        <v>10560</v>
      </c>
      <c r="AD5" s="41" t="s">
        <v>207</v>
      </c>
      <c r="AE5" s="41" t="s">
        <v>378</v>
      </c>
      <c r="AF5" s="41" t="s">
        <v>206</v>
      </c>
      <c r="AG5" s="41" t="s">
        <v>378</v>
      </c>
      <c r="AH5" s="41" t="s">
        <v>207</v>
      </c>
      <c r="AI5" s="41" t="s">
        <v>207</v>
      </c>
      <c r="AJ5" s="41" t="s">
        <v>1328</v>
      </c>
      <c r="AK5" s="41" t="s">
        <v>377</v>
      </c>
      <c r="AL5" s="41" t="s">
        <v>201</v>
      </c>
      <c r="AM5" s="41" t="s">
        <v>203</v>
      </c>
      <c r="AN5" s="41" t="s">
        <v>201</v>
      </c>
      <c r="AO5" s="41" t="s">
        <v>201</v>
      </c>
      <c r="AP5" s="41" t="s">
        <v>201</v>
      </c>
      <c r="AQ5" s="41" t="s">
        <v>10559</v>
      </c>
      <c r="AR5" s="41" t="s">
        <v>644</v>
      </c>
      <c r="AS5" s="41" t="s">
        <v>201</v>
      </c>
      <c r="AT5" s="37" t="s">
        <v>795</v>
      </c>
      <c r="AU5" s="37" t="s">
        <v>10558</v>
      </c>
      <c r="AV5" s="37" t="s">
        <v>582</v>
      </c>
      <c r="AW5" s="37" t="s">
        <v>10557</v>
      </c>
      <c r="AX5" s="37" t="s">
        <v>10556</v>
      </c>
      <c r="AY5" s="37" t="s">
        <v>245</v>
      </c>
      <c r="AZ5" s="37" t="s">
        <v>10555</v>
      </c>
      <c r="BA5" s="37" t="s">
        <v>10554</v>
      </c>
      <c r="BB5" s="37" t="s">
        <v>10553</v>
      </c>
      <c r="BC5" s="37">
        <v>3.2</v>
      </c>
      <c r="BD5" s="37">
        <v>43</v>
      </c>
      <c r="BE5" s="37">
        <v>46465</v>
      </c>
      <c r="BF5" s="37">
        <v>606596</v>
      </c>
      <c r="BG5" s="37">
        <v>653062</v>
      </c>
      <c r="BH5" s="37" t="s">
        <v>10552</v>
      </c>
      <c r="BI5" s="37">
        <v>10</v>
      </c>
      <c r="BJ5" s="37">
        <v>56.8</v>
      </c>
      <c r="BK5" s="37">
        <v>0</v>
      </c>
      <c r="BL5" s="37">
        <v>0</v>
      </c>
      <c r="BM5" s="37">
        <v>0</v>
      </c>
      <c r="BN5" s="37">
        <v>310.2</v>
      </c>
      <c r="BO5" s="37">
        <v>4425.8</v>
      </c>
      <c r="BP5" s="37">
        <v>1100000</v>
      </c>
      <c r="BQ5" s="37">
        <v>1523800</v>
      </c>
      <c r="BR5" s="37">
        <v>0</v>
      </c>
      <c r="BS5" s="37">
        <v>56.8</v>
      </c>
      <c r="BT5" s="37">
        <v>4736</v>
      </c>
      <c r="BU5" s="37">
        <v>2623800</v>
      </c>
      <c r="BV5" s="37">
        <v>11</v>
      </c>
      <c r="BW5" s="37">
        <v>14890.4</v>
      </c>
      <c r="BX5" s="37">
        <v>0.8</v>
      </c>
      <c r="BY5" s="37">
        <v>0</v>
      </c>
      <c r="BZ5" s="37">
        <v>0</v>
      </c>
      <c r="CA5" s="37">
        <v>14891.199999999999</v>
      </c>
      <c r="CB5" s="37">
        <v>105902900</v>
      </c>
      <c r="CC5" s="37">
        <v>10</v>
      </c>
      <c r="CD5" s="37">
        <v>35</v>
      </c>
      <c r="CE5" s="37">
        <v>0</v>
      </c>
      <c r="CF5" s="37">
        <v>0</v>
      </c>
      <c r="CG5" s="37">
        <v>0</v>
      </c>
      <c r="CH5" s="37">
        <v>35</v>
      </c>
      <c r="CI5" s="37">
        <v>811870</v>
      </c>
      <c r="CJ5" s="37">
        <v>6</v>
      </c>
      <c r="CK5" s="37">
        <v>0.1</v>
      </c>
      <c r="CL5" s="37">
        <v>0</v>
      </c>
      <c r="CM5" s="37">
        <v>0</v>
      </c>
      <c r="CN5" s="37">
        <v>0</v>
      </c>
      <c r="CO5" s="37">
        <v>0.1</v>
      </c>
      <c r="CP5" s="37">
        <v>291976</v>
      </c>
      <c r="CQ5" s="37">
        <v>7.2</v>
      </c>
      <c r="CR5" s="37">
        <v>42</v>
      </c>
      <c r="CS5" s="37">
        <v>50.1</v>
      </c>
      <c r="CT5" s="37">
        <v>0.7</v>
      </c>
      <c r="CU5" s="37" t="s">
        <v>10551</v>
      </c>
      <c r="CV5" s="37"/>
      <c r="CW5" s="37" t="s">
        <v>10550</v>
      </c>
      <c r="CX5" s="37" t="s">
        <v>10549</v>
      </c>
      <c r="CY5" s="37"/>
      <c r="CZ5" s="37"/>
      <c r="DA5" s="37" t="s">
        <v>10548</v>
      </c>
      <c r="DB5" s="37" t="s">
        <v>10547</v>
      </c>
      <c r="DC5" s="37"/>
      <c r="DD5" s="37"/>
      <c r="DE5" s="37" t="s">
        <v>10546</v>
      </c>
      <c r="DF5" s="37"/>
      <c r="DG5" s="37" t="s">
        <v>10545</v>
      </c>
      <c r="DH5" s="37"/>
      <c r="DI5" s="37" t="s">
        <v>10544</v>
      </c>
      <c r="DJ5" s="37" t="s">
        <v>8235</v>
      </c>
      <c r="DK5" s="37"/>
      <c r="DL5" s="37">
        <v>3.9E-2</v>
      </c>
      <c r="DM5" s="37"/>
      <c r="DN5" s="37">
        <v>0.08</v>
      </c>
      <c r="DO5" s="37"/>
      <c r="DP5" s="37">
        <v>0.11</v>
      </c>
      <c r="DQ5" s="37">
        <v>20</v>
      </c>
      <c r="DR5" s="37"/>
      <c r="DS5" s="37">
        <v>20.079999999999998</v>
      </c>
      <c r="DT5" s="37">
        <v>20.119</v>
      </c>
    </row>
    <row r="6" spans="1:124" s="31" customFormat="1" ht="16.5">
      <c r="A6" s="37">
        <v>5</v>
      </c>
      <c r="B6" s="36" t="s">
        <v>10543</v>
      </c>
      <c r="C6" s="36" t="s">
        <v>265</v>
      </c>
      <c r="D6" s="37" t="s">
        <v>10542</v>
      </c>
      <c r="E6" s="37" t="s">
        <v>10541</v>
      </c>
      <c r="F6" s="37" t="str">
        <f>IF(ISERROR(FIND('ヒアリングシート（記入例あり）'!$C$22,物質リスト!D6)),"",ROW())</f>
        <v/>
      </c>
      <c r="G6" s="37" t="str" cm="1">
        <f t="array" ref="G6">INDEX(D:D,SMALL(F:F,ROW(D5)))</f>
        <v>ヘキサデシルトリメチルアンモニウム=クロリド</v>
      </c>
      <c r="H6" s="38" t="s">
        <v>10798</v>
      </c>
      <c r="I6" s="37" t="s">
        <v>223</v>
      </c>
      <c r="J6" s="37" t="s">
        <v>1158</v>
      </c>
      <c r="K6" s="37" t="s">
        <v>360</v>
      </c>
      <c r="L6" s="37" t="s">
        <v>10540</v>
      </c>
      <c r="M6" s="37">
        <v>143.18</v>
      </c>
      <c r="N6" s="37" t="s">
        <v>10539</v>
      </c>
      <c r="O6" s="36" t="s">
        <v>10538</v>
      </c>
      <c r="P6" s="37" t="s">
        <v>217</v>
      </c>
      <c r="Q6" s="36"/>
      <c r="R6" s="37" t="s">
        <v>10537</v>
      </c>
      <c r="S6" s="36" t="s">
        <v>10536</v>
      </c>
      <c r="T6" s="36" t="s">
        <v>10535</v>
      </c>
      <c r="U6" s="36" t="s">
        <v>10534</v>
      </c>
      <c r="V6" s="37">
        <v>0.43</v>
      </c>
      <c r="W6" s="37">
        <v>1</v>
      </c>
      <c r="X6" s="36" t="s">
        <v>10533</v>
      </c>
      <c r="Y6" s="36"/>
      <c r="Z6" s="36" t="s">
        <v>2353</v>
      </c>
      <c r="AA6" s="37" t="s">
        <v>10532</v>
      </c>
      <c r="AB6" s="37" t="s">
        <v>10531</v>
      </c>
      <c r="AC6" s="37" t="s">
        <v>10530</v>
      </c>
      <c r="AD6" s="41" t="s">
        <v>207</v>
      </c>
      <c r="AE6" s="41" t="s">
        <v>378</v>
      </c>
      <c r="AF6" s="41" t="s">
        <v>206</v>
      </c>
      <c r="AG6" s="41" t="s">
        <v>377</v>
      </c>
      <c r="AH6" s="41" t="s">
        <v>205</v>
      </c>
      <c r="AI6" s="41" t="s">
        <v>205</v>
      </c>
      <c r="AJ6" s="41" t="s">
        <v>377</v>
      </c>
      <c r="AK6" s="41" t="s">
        <v>377</v>
      </c>
      <c r="AL6" s="41" t="s">
        <v>201</v>
      </c>
      <c r="AM6" s="41" t="s">
        <v>1328</v>
      </c>
      <c r="AN6" s="41" t="s">
        <v>203</v>
      </c>
      <c r="AO6" s="41" t="s">
        <v>201</v>
      </c>
      <c r="AP6" s="41" t="s">
        <v>205</v>
      </c>
      <c r="AQ6" s="41" t="s">
        <v>10529</v>
      </c>
      <c r="AR6" s="41" t="s">
        <v>3339</v>
      </c>
      <c r="AS6" s="41" t="s">
        <v>201</v>
      </c>
      <c r="AT6" s="37" t="s">
        <v>795</v>
      </c>
      <c r="AU6" s="37" t="s">
        <v>10528</v>
      </c>
      <c r="AV6" s="37" t="s">
        <v>10527</v>
      </c>
      <c r="AW6" s="37" t="s">
        <v>1276</v>
      </c>
      <c r="AX6" s="37"/>
      <c r="AY6" s="37" t="s">
        <v>245</v>
      </c>
      <c r="AZ6" s="37"/>
      <c r="BA6" s="37" t="s">
        <v>10526</v>
      </c>
      <c r="BB6" s="37"/>
      <c r="BC6" s="37">
        <v>3.2</v>
      </c>
      <c r="BD6" s="37"/>
      <c r="BE6" s="37">
        <v>2</v>
      </c>
      <c r="BF6" s="37">
        <v>0</v>
      </c>
      <c r="BG6" s="37">
        <v>2</v>
      </c>
      <c r="BH6" s="37" t="s">
        <v>10525</v>
      </c>
      <c r="BI6" s="37"/>
      <c r="BJ6" s="37"/>
      <c r="BK6" s="37"/>
      <c r="BL6" s="37"/>
      <c r="BM6" s="37"/>
      <c r="BN6" s="37"/>
      <c r="BO6" s="37"/>
      <c r="BP6" s="37"/>
      <c r="BQ6" s="37"/>
      <c r="BR6" s="37"/>
      <c r="BS6" s="37"/>
      <c r="BT6" s="37"/>
      <c r="BU6" s="37"/>
      <c r="BV6" s="37">
        <v>0</v>
      </c>
      <c r="BW6" s="37">
        <v>0</v>
      </c>
      <c r="BX6" s="37">
        <v>0</v>
      </c>
      <c r="BY6" s="37">
        <v>0</v>
      </c>
      <c r="BZ6" s="37">
        <v>0</v>
      </c>
      <c r="CA6" s="37">
        <v>0</v>
      </c>
      <c r="CB6" s="37">
        <v>0</v>
      </c>
      <c r="CC6" s="37"/>
      <c r="CD6" s="37"/>
      <c r="CE6" s="37"/>
      <c r="CF6" s="37"/>
      <c r="CG6" s="37"/>
      <c r="CH6" s="37"/>
      <c r="CI6" s="37"/>
      <c r="CJ6" s="37">
        <v>0</v>
      </c>
      <c r="CK6" s="37">
        <v>0</v>
      </c>
      <c r="CL6" s="37">
        <v>0</v>
      </c>
      <c r="CM6" s="37">
        <v>0</v>
      </c>
      <c r="CN6" s="37">
        <v>0</v>
      </c>
      <c r="CO6" s="37">
        <v>0</v>
      </c>
      <c r="CP6" s="37">
        <v>0</v>
      </c>
      <c r="CQ6" s="37">
        <v>26.3</v>
      </c>
      <c r="CR6" s="37">
        <v>51.4</v>
      </c>
      <c r="CS6" s="37">
        <v>22.1</v>
      </c>
      <c r="CT6" s="37">
        <v>0.2</v>
      </c>
      <c r="CU6" s="37"/>
      <c r="CV6" s="37"/>
      <c r="CW6" s="37"/>
      <c r="CX6" s="37"/>
      <c r="CY6" s="37"/>
      <c r="CZ6" s="37"/>
      <c r="DA6" s="37"/>
      <c r="DB6" s="37"/>
      <c r="DC6" s="37"/>
      <c r="DD6" s="37"/>
      <c r="DE6" s="37"/>
      <c r="DF6" s="37"/>
      <c r="DG6" s="37"/>
      <c r="DH6" s="37"/>
      <c r="DI6" s="37"/>
      <c r="DJ6" s="37"/>
      <c r="DK6" s="37"/>
      <c r="DL6" s="37"/>
      <c r="DM6" s="37"/>
      <c r="DN6" s="37"/>
      <c r="DO6" s="37"/>
      <c r="DP6" s="37"/>
      <c r="DQ6" s="37"/>
      <c r="DR6" s="37"/>
      <c r="DS6" s="37"/>
      <c r="DT6" s="37"/>
    </row>
    <row r="7" spans="1:124" s="31" customFormat="1" ht="16.5">
      <c r="A7" s="37">
        <v>6</v>
      </c>
      <c r="B7" s="36" t="s">
        <v>10524</v>
      </c>
      <c r="C7" s="36" t="s">
        <v>10523</v>
      </c>
      <c r="D7" s="37" t="s">
        <v>10522</v>
      </c>
      <c r="E7" s="37" t="s">
        <v>10521</v>
      </c>
      <c r="F7" s="37" t="str">
        <f>IF(ISERROR(FIND('ヒアリングシート（記入例あり）'!$C$22,物質リスト!D7)),"",ROW())</f>
        <v/>
      </c>
      <c r="G7" s="37" t="str" cm="1">
        <f t="array" ref="G7">INDEX(D:D,SMALL(F:F,ROW(D6)))</f>
        <v>モリブデン酸二アンモニウム(VI)</v>
      </c>
      <c r="H7" s="38" t="s">
        <v>10796</v>
      </c>
      <c r="I7" s="37" t="s">
        <v>223</v>
      </c>
      <c r="J7" s="37" t="s">
        <v>360</v>
      </c>
      <c r="K7" s="37" t="s">
        <v>221</v>
      </c>
      <c r="L7" s="37" t="s">
        <v>10520</v>
      </c>
      <c r="M7" s="37">
        <v>116.12</v>
      </c>
      <c r="N7" s="37" t="s">
        <v>10519</v>
      </c>
      <c r="O7" s="36" t="s">
        <v>10518</v>
      </c>
      <c r="P7" s="37" t="s">
        <v>217</v>
      </c>
      <c r="Q7" s="36"/>
      <c r="R7" s="37" t="s">
        <v>10517</v>
      </c>
      <c r="S7" s="36" t="s">
        <v>10516</v>
      </c>
      <c r="T7" s="36" t="s">
        <v>10515</v>
      </c>
      <c r="U7" s="36" t="s">
        <v>10514</v>
      </c>
      <c r="V7" s="37">
        <v>-0.21</v>
      </c>
      <c r="W7" s="37">
        <v>1</v>
      </c>
      <c r="X7" s="36" t="s">
        <v>10513</v>
      </c>
      <c r="Y7" s="36" t="s">
        <v>212</v>
      </c>
      <c r="Z7" s="36" t="s">
        <v>10512</v>
      </c>
      <c r="AA7" s="37" t="s">
        <v>10511</v>
      </c>
      <c r="AB7" s="37" t="s">
        <v>10510</v>
      </c>
      <c r="AC7" s="37" t="s">
        <v>10509</v>
      </c>
      <c r="AD7" s="41" t="s">
        <v>207</v>
      </c>
      <c r="AE7" s="41" t="s">
        <v>205</v>
      </c>
      <c r="AF7" s="41" t="s">
        <v>206</v>
      </c>
      <c r="AG7" s="41" t="s">
        <v>201</v>
      </c>
      <c r="AH7" s="41" t="s">
        <v>207</v>
      </c>
      <c r="AI7" s="41" t="s">
        <v>207</v>
      </c>
      <c r="AJ7" s="41" t="s">
        <v>205</v>
      </c>
      <c r="AK7" s="41" t="s">
        <v>377</v>
      </c>
      <c r="AL7" s="41" t="s">
        <v>201</v>
      </c>
      <c r="AM7" s="41" t="s">
        <v>377</v>
      </c>
      <c r="AN7" s="41" t="s">
        <v>201</v>
      </c>
      <c r="AO7" s="41" t="s">
        <v>201</v>
      </c>
      <c r="AP7" s="41" t="s">
        <v>201</v>
      </c>
      <c r="AQ7" s="41" t="s">
        <v>1903</v>
      </c>
      <c r="AR7" s="41" t="s">
        <v>426</v>
      </c>
      <c r="AS7" s="41" t="s">
        <v>201</v>
      </c>
      <c r="AT7" s="37" t="s">
        <v>10508</v>
      </c>
      <c r="AU7" s="37" t="s">
        <v>4439</v>
      </c>
      <c r="AV7" s="37" t="s">
        <v>248</v>
      </c>
      <c r="AW7" s="37" t="s">
        <v>4281</v>
      </c>
      <c r="AX7" s="37" t="s">
        <v>10507</v>
      </c>
      <c r="AY7" s="37" t="s">
        <v>245</v>
      </c>
      <c r="AZ7" s="37"/>
      <c r="BA7" s="37" t="s">
        <v>10506</v>
      </c>
      <c r="BB7" s="37" t="s">
        <v>10505</v>
      </c>
      <c r="BC7" s="37">
        <v>3.2</v>
      </c>
      <c r="BD7" s="37">
        <v>1</v>
      </c>
      <c r="BE7" s="37">
        <v>188</v>
      </c>
      <c r="BF7" s="37">
        <v>2176</v>
      </c>
      <c r="BG7" s="40">
        <v>2364</v>
      </c>
      <c r="BH7" s="37" t="s">
        <v>10504</v>
      </c>
      <c r="BI7" s="37">
        <v>2</v>
      </c>
      <c r="BJ7" s="37">
        <v>0</v>
      </c>
      <c r="BK7" s="37">
        <v>0</v>
      </c>
      <c r="BL7" s="37">
        <v>0</v>
      </c>
      <c r="BM7" s="37">
        <v>0</v>
      </c>
      <c r="BN7" s="37">
        <v>0</v>
      </c>
      <c r="BO7" s="37">
        <v>0</v>
      </c>
      <c r="BP7" s="37">
        <v>0</v>
      </c>
      <c r="BQ7" s="37">
        <v>83000</v>
      </c>
      <c r="BR7" s="37">
        <v>0</v>
      </c>
      <c r="BS7" s="37">
        <v>0</v>
      </c>
      <c r="BT7" s="37">
        <v>0</v>
      </c>
      <c r="BU7" s="37">
        <v>83000</v>
      </c>
      <c r="BV7" s="37">
        <v>2</v>
      </c>
      <c r="BW7" s="37">
        <v>80</v>
      </c>
      <c r="BX7" s="37">
        <v>0</v>
      </c>
      <c r="BY7" s="37">
        <v>0</v>
      </c>
      <c r="BZ7" s="37">
        <v>0</v>
      </c>
      <c r="CA7" s="37">
        <v>80</v>
      </c>
      <c r="CB7" s="37">
        <v>255800</v>
      </c>
      <c r="CC7" s="37">
        <v>5</v>
      </c>
      <c r="CD7" s="37">
        <v>1</v>
      </c>
      <c r="CE7" s="37">
        <v>0</v>
      </c>
      <c r="CF7" s="37">
        <v>0</v>
      </c>
      <c r="CG7" s="37">
        <v>0</v>
      </c>
      <c r="CH7" s="37">
        <v>1</v>
      </c>
      <c r="CI7" s="37">
        <v>80700</v>
      </c>
      <c r="CJ7" s="37">
        <v>2</v>
      </c>
      <c r="CK7" s="37">
        <v>0</v>
      </c>
      <c r="CL7" s="37">
        <v>0</v>
      </c>
      <c r="CM7" s="37">
        <v>0</v>
      </c>
      <c r="CN7" s="37">
        <v>0</v>
      </c>
      <c r="CO7" s="37">
        <v>0</v>
      </c>
      <c r="CP7" s="37">
        <v>107718</v>
      </c>
      <c r="CQ7" s="37">
        <v>0.2</v>
      </c>
      <c r="CR7" s="37">
        <v>38.700000000000003</v>
      </c>
      <c r="CS7" s="37">
        <v>61.1</v>
      </c>
      <c r="CT7" s="37">
        <v>0.1</v>
      </c>
      <c r="CU7" s="37"/>
      <c r="CV7" s="37"/>
      <c r="CW7" s="37"/>
      <c r="CX7" s="37"/>
      <c r="CY7" s="37" t="s">
        <v>10503</v>
      </c>
      <c r="CZ7" s="37"/>
      <c r="DA7" s="37" t="s">
        <v>10503</v>
      </c>
      <c r="DB7" s="37" t="s">
        <v>10503</v>
      </c>
      <c r="DC7" s="37" t="s">
        <v>1080</v>
      </c>
      <c r="DD7" s="37" t="s">
        <v>4804</v>
      </c>
      <c r="DE7" s="37"/>
      <c r="DF7" s="37"/>
      <c r="DG7" s="37"/>
      <c r="DH7" s="37" t="s">
        <v>5142</v>
      </c>
      <c r="DI7" s="37" t="s">
        <v>5142</v>
      </c>
      <c r="DJ7" s="37"/>
      <c r="DK7" s="37"/>
      <c r="DL7" s="37"/>
      <c r="DM7" s="37"/>
      <c r="DN7" s="37"/>
      <c r="DO7" s="37">
        <v>0.04</v>
      </c>
      <c r="DP7" s="37"/>
      <c r="DQ7" s="37"/>
      <c r="DR7" s="37"/>
      <c r="DS7" s="37">
        <v>0.04</v>
      </c>
      <c r="DT7" s="37">
        <v>0.04</v>
      </c>
    </row>
    <row r="8" spans="1:124" s="31" customFormat="1" ht="16.5">
      <c r="A8" s="37">
        <v>7</v>
      </c>
      <c r="B8" s="36" t="s">
        <v>10502</v>
      </c>
      <c r="C8" s="36" t="s">
        <v>1221</v>
      </c>
      <c r="D8" s="37" t="s">
        <v>10501</v>
      </c>
      <c r="E8" s="37" t="s">
        <v>10500</v>
      </c>
      <c r="F8" s="37" t="str">
        <f>IF(ISERROR(FIND('ヒアリングシート（記入例あり）'!$C$22,物質リスト!D8)),"",ROW())</f>
        <v/>
      </c>
      <c r="G8" s="37" t="str" cm="1">
        <f t="array" ref="G8">INDEX(D:D,SMALL(F:F,ROW(D7)))</f>
        <v>七モリブデン酸六アンモニウム(VI)</v>
      </c>
      <c r="H8" s="38" t="s">
        <v>10798</v>
      </c>
      <c r="I8" s="37" t="s">
        <v>223</v>
      </c>
      <c r="J8" s="37" t="s">
        <v>360</v>
      </c>
      <c r="K8" s="37" t="s">
        <v>360</v>
      </c>
      <c r="L8" s="37" t="s">
        <v>10499</v>
      </c>
      <c r="M8" s="37">
        <v>128.16999999999999</v>
      </c>
      <c r="N8" s="43" t="s">
        <v>10498</v>
      </c>
      <c r="O8" s="36" t="s">
        <v>10497</v>
      </c>
      <c r="P8" s="37" t="s">
        <v>217</v>
      </c>
      <c r="Q8" s="36"/>
      <c r="R8" s="37" t="s">
        <v>10496</v>
      </c>
      <c r="S8" s="36" t="s">
        <v>10495</v>
      </c>
      <c r="T8" s="36">
        <v>5.24</v>
      </c>
      <c r="U8" s="36" t="s">
        <v>10494</v>
      </c>
      <c r="V8" s="37">
        <v>2.36</v>
      </c>
      <c r="W8" s="37">
        <v>1</v>
      </c>
      <c r="X8" s="36" t="s">
        <v>10493</v>
      </c>
      <c r="Y8" s="36"/>
      <c r="Z8" s="36" t="s">
        <v>10492</v>
      </c>
      <c r="AA8" s="37" t="s">
        <v>10491</v>
      </c>
      <c r="AB8" s="37" t="s">
        <v>10490</v>
      </c>
      <c r="AC8" s="37" t="s">
        <v>10489</v>
      </c>
      <c r="AD8" s="37" t="s">
        <v>203</v>
      </c>
      <c r="AE8" s="37" t="s">
        <v>207</v>
      </c>
      <c r="AF8" s="37" t="s">
        <v>206</v>
      </c>
      <c r="AG8" s="37" t="s">
        <v>378</v>
      </c>
      <c r="AH8" s="37" t="s">
        <v>201</v>
      </c>
      <c r="AI8" s="37" t="s">
        <v>201</v>
      </c>
      <c r="AJ8" s="37" t="s">
        <v>205</v>
      </c>
      <c r="AK8" s="37" t="s">
        <v>204</v>
      </c>
      <c r="AL8" s="37" t="s">
        <v>10488</v>
      </c>
      <c r="AM8" s="37" t="s">
        <v>1328</v>
      </c>
      <c r="AN8" s="37" t="s">
        <v>201</v>
      </c>
      <c r="AO8" s="37" t="s">
        <v>201</v>
      </c>
      <c r="AP8" s="37" t="s">
        <v>201</v>
      </c>
      <c r="AQ8" s="37" t="s">
        <v>644</v>
      </c>
      <c r="AR8" s="37" t="s">
        <v>644</v>
      </c>
      <c r="AS8" s="37" t="s">
        <v>201</v>
      </c>
      <c r="AT8" s="37" t="s">
        <v>1234</v>
      </c>
      <c r="AU8" s="37" t="s">
        <v>1326</v>
      </c>
      <c r="AV8" s="37" t="s">
        <v>10487</v>
      </c>
      <c r="AW8" s="37" t="s">
        <v>10486</v>
      </c>
      <c r="AX8" s="37" t="s">
        <v>2397</v>
      </c>
      <c r="AY8" s="37" t="s">
        <v>245</v>
      </c>
      <c r="AZ8" s="37"/>
      <c r="BA8" s="37" t="s">
        <v>10485</v>
      </c>
      <c r="BB8" s="37" t="s">
        <v>10484</v>
      </c>
      <c r="BC8" s="37">
        <v>17</v>
      </c>
      <c r="BD8" s="37">
        <v>88</v>
      </c>
      <c r="BE8" s="40">
        <v>27528</v>
      </c>
      <c r="BF8" s="40">
        <v>139834</v>
      </c>
      <c r="BG8" s="40">
        <v>167361</v>
      </c>
      <c r="BH8" s="37" t="s">
        <v>10483</v>
      </c>
      <c r="BI8" s="37">
        <v>10</v>
      </c>
      <c r="BJ8" s="37">
        <v>75.5</v>
      </c>
      <c r="BK8" s="37">
        <v>0</v>
      </c>
      <c r="BL8" s="37">
        <v>0</v>
      </c>
      <c r="BM8" s="37">
        <v>0</v>
      </c>
      <c r="BN8" s="37">
        <v>5.0999999999999996</v>
      </c>
      <c r="BO8" s="37">
        <v>382.1</v>
      </c>
      <c r="BP8" s="37">
        <v>0</v>
      </c>
      <c r="BQ8" s="37">
        <v>2826000</v>
      </c>
      <c r="BR8" s="37">
        <v>3100000</v>
      </c>
      <c r="BS8" s="37">
        <v>75.5</v>
      </c>
      <c r="BT8" s="37">
        <v>387.2</v>
      </c>
      <c r="BU8" s="37">
        <v>5926000</v>
      </c>
      <c r="BV8" s="37">
        <v>19</v>
      </c>
      <c r="BW8" s="37">
        <v>87.1</v>
      </c>
      <c r="BX8" s="37">
        <v>0</v>
      </c>
      <c r="BY8" s="37">
        <v>0</v>
      </c>
      <c r="BZ8" s="37">
        <v>0</v>
      </c>
      <c r="CA8" s="37">
        <v>87.1</v>
      </c>
      <c r="CB8" s="37">
        <v>1381000</v>
      </c>
      <c r="CC8" s="37">
        <v>12</v>
      </c>
      <c r="CD8" s="37">
        <v>1738</v>
      </c>
      <c r="CE8" s="37">
        <v>0</v>
      </c>
      <c r="CF8" s="37">
        <v>0</v>
      </c>
      <c r="CG8" s="37">
        <v>0</v>
      </c>
      <c r="CH8" s="37">
        <v>1738</v>
      </c>
      <c r="CI8" s="37">
        <v>7772000</v>
      </c>
      <c r="CJ8" s="37">
        <v>4</v>
      </c>
      <c r="CK8" s="37">
        <v>3.8</v>
      </c>
      <c r="CL8" s="37">
        <v>0</v>
      </c>
      <c r="CM8" s="37">
        <v>0</v>
      </c>
      <c r="CN8" s="37">
        <v>0</v>
      </c>
      <c r="CO8" s="37">
        <v>3.8</v>
      </c>
      <c r="CP8" s="37">
        <v>222730.599609375</v>
      </c>
      <c r="CQ8" s="37">
        <v>92.9</v>
      </c>
      <c r="CR8" s="37">
        <v>6.3</v>
      </c>
      <c r="CS8" s="37">
        <v>0.8</v>
      </c>
      <c r="CT8" s="37">
        <v>0</v>
      </c>
      <c r="CU8" s="37" t="s">
        <v>10482</v>
      </c>
      <c r="CV8" s="37"/>
      <c r="CW8" s="37"/>
      <c r="CX8" s="37"/>
      <c r="CY8" s="37" t="s">
        <v>4322</v>
      </c>
      <c r="CZ8" s="37"/>
      <c r="DA8" s="37" t="s">
        <v>4322</v>
      </c>
      <c r="DB8" s="37" t="s">
        <v>4322</v>
      </c>
      <c r="DC8" s="37" t="s">
        <v>2195</v>
      </c>
      <c r="DD8" s="37" t="s">
        <v>2195</v>
      </c>
      <c r="DE8" s="37" t="s">
        <v>10481</v>
      </c>
      <c r="DF8" s="37"/>
      <c r="DG8" s="37"/>
      <c r="DH8" s="37" t="s">
        <v>8688</v>
      </c>
      <c r="DI8" s="37" t="s">
        <v>8688</v>
      </c>
      <c r="DJ8" s="37"/>
      <c r="DK8" s="37"/>
      <c r="DL8" s="37">
        <v>1.2999999999999999E-2</v>
      </c>
      <c r="DM8" s="37"/>
      <c r="DN8" s="37"/>
      <c r="DO8" s="37">
        <v>4.0000000000000002E-4</v>
      </c>
      <c r="DP8" s="37">
        <v>4.0000000000000002E-4</v>
      </c>
      <c r="DQ8" s="37"/>
      <c r="DR8" s="37"/>
      <c r="DS8" s="37">
        <v>4.0000000000000002E-4</v>
      </c>
      <c r="DT8" s="37">
        <v>1.34E-2</v>
      </c>
    </row>
    <row r="9" spans="1:124" s="31" customFormat="1" ht="16.5">
      <c r="A9" s="37">
        <v>8</v>
      </c>
      <c r="B9" s="36" t="s">
        <v>10480</v>
      </c>
      <c r="C9" s="36" t="s">
        <v>1801</v>
      </c>
      <c r="D9" s="37" t="s">
        <v>10479</v>
      </c>
      <c r="E9" s="37" t="s">
        <v>10478</v>
      </c>
      <c r="F9" s="37" t="str">
        <f>IF(ISERROR(FIND('ヒアリングシート（記入例あり）'!$C$22,物質リスト!D9)),"",ROW())</f>
        <v/>
      </c>
      <c r="G9" s="37" t="e" cm="1">
        <f t="array" ref="G9">INDEX(D:D,SMALL(F:F,ROW(D8)))</f>
        <v>#NUM!</v>
      </c>
      <c r="H9" s="38" t="s">
        <v>10798</v>
      </c>
      <c r="I9" s="37" t="s">
        <v>223</v>
      </c>
      <c r="J9" s="37" t="s">
        <v>1158</v>
      </c>
      <c r="K9" s="37" t="s">
        <v>360</v>
      </c>
      <c r="L9" s="37" t="s">
        <v>1338</v>
      </c>
      <c r="M9" s="37">
        <v>86.09</v>
      </c>
      <c r="N9" s="37" t="s">
        <v>10477</v>
      </c>
      <c r="O9" s="36" t="s">
        <v>10476</v>
      </c>
      <c r="P9" s="37" t="s">
        <v>217</v>
      </c>
      <c r="Q9" s="36"/>
      <c r="R9" s="37" t="s">
        <v>10475</v>
      </c>
      <c r="S9" s="36" t="s">
        <v>10474</v>
      </c>
      <c r="T9" s="36" t="s">
        <v>10473</v>
      </c>
      <c r="U9" s="36" t="s">
        <v>10472</v>
      </c>
      <c r="V9" s="37">
        <v>0.74</v>
      </c>
      <c r="W9" s="37">
        <v>1</v>
      </c>
      <c r="X9" s="36" t="s">
        <v>10471</v>
      </c>
      <c r="Y9" s="36" t="s">
        <v>212</v>
      </c>
      <c r="Z9" s="36" t="s">
        <v>10470</v>
      </c>
      <c r="AA9" s="37" t="s">
        <v>10469</v>
      </c>
      <c r="AB9" s="37" t="s">
        <v>10469</v>
      </c>
      <c r="AC9" s="37" t="s">
        <v>10468</v>
      </c>
      <c r="AD9" s="37" t="s">
        <v>378</v>
      </c>
      <c r="AE9" s="37" t="s">
        <v>207</v>
      </c>
      <c r="AF9" s="37" t="s">
        <v>206</v>
      </c>
      <c r="AG9" s="37" t="s">
        <v>378</v>
      </c>
      <c r="AH9" s="37" t="s">
        <v>201</v>
      </c>
      <c r="AI9" s="37" t="s">
        <v>201</v>
      </c>
      <c r="AJ9" s="37" t="s">
        <v>377</v>
      </c>
      <c r="AK9" s="37" t="s">
        <v>377</v>
      </c>
      <c r="AL9" s="37" t="s">
        <v>201</v>
      </c>
      <c r="AM9" s="37" t="s">
        <v>1328</v>
      </c>
      <c r="AN9" s="37" t="s">
        <v>203</v>
      </c>
      <c r="AO9" s="37" t="s">
        <v>201</v>
      </c>
      <c r="AP9" s="37" t="s">
        <v>201</v>
      </c>
      <c r="AQ9" s="37" t="s">
        <v>10467</v>
      </c>
      <c r="AR9" s="37" t="s">
        <v>10466</v>
      </c>
      <c r="AS9" s="37" t="s">
        <v>201</v>
      </c>
      <c r="AT9" s="37" t="s">
        <v>1234</v>
      </c>
      <c r="AU9" s="37" t="s">
        <v>1278</v>
      </c>
      <c r="AV9" s="37" t="s">
        <v>248</v>
      </c>
      <c r="AW9" s="37" t="s">
        <v>4813</v>
      </c>
      <c r="AX9" s="37" t="s">
        <v>10465</v>
      </c>
      <c r="AY9" s="37" t="s">
        <v>245</v>
      </c>
      <c r="AZ9" s="37"/>
      <c r="BA9" s="37" t="s">
        <v>10464</v>
      </c>
      <c r="BB9" s="37" t="s">
        <v>10463</v>
      </c>
      <c r="BC9" s="37">
        <v>3.2</v>
      </c>
      <c r="BD9" s="37">
        <v>6.4</v>
      </c>
      <c r="BE9" s="37">
        <v>25100</v>
      </c>
      <c r="BF9" s="37">
        <v>75167</v>
      </c>
      <c r="BG9" s="40">
        <v>100267</v>
      </c>
      <c r="BH9" s="37" t="s">
        <v>10462</v>
      </c>
      <c r="BI9" s="37">
        <v>6</v>
      </c>
      <c r="BJ9" s="37">
        <v>86.8</v>
      </c>
      <c r="BK9" s="37">
        <v>0</v>
      </c>
      <c r="BL9" s="37">
        <v>0</v>
      </c>
      <c r="BM9" s="37">
        <v>0</v>
      </c>
      <c r="BN9" s="37">
        <v>0.7</v>
      </c>
      <c r="BO9" s="37">
        <v>14.1</v>
      </c>
      <c r="BP9" s="37">
        <v>67000</v>
      </c>
      <c r="BQ9" s="37">
        <v>328000</v>
      </c>
      <c r="BR9" s="37">
        <v>0</v>
      </c>
      <c r="BS9" s="37">
        <v>86.8</v>
      </c>
      <c r="BT9" s="37">
        <v>14.799999999999999</v>
      </c>
      <c r="BU9" s="37">
        <v>395000</v>
      </c>
      <c r="BV9" s="37">
        <v>8</v>
      </c>
      <c r="BW9" s="37">
        <v>13.4</v>
      </c>
      <c r="BX9" s="37">
        <v>0</v>
      </c>
      <c r="BY9" s="37">
        <v>0</v>
      </c>
      <c r="BZ9" s="37">
        <v>0</v>
      </c>
      <c r="CA9" s="37">
        <v>13.4</v>
      </c>
      <c r="CB9" s="37">
        <v>134000</v>
      </c>
      <c r="CC9" s="37">
        <v>6</v>
      </c>
      <c r="CD9" s="37">
        <v>563</v>
      </c>
      <c r="CE9" s="37">
        <v>0</v>
      </c>
      <c r="CF9" s="37">
        <v>0</v>
      </c>
      <c r="CG9" s="37">
        <v>0</v>
      </c>
      <c r="CH9" s="37">
        <v>563</v>
      </c>
      <c r="CI9" s="37">
        <v>424500</v>
      </c>
      <c r="CJ9" s="37">
        <v>2</v>
      </c>
      <c r="CK9" s="37">
        <v>0</v>
      </c>
      <c r="CL9" s="37">
        <v>0</v>
      </c>
      <c r="CM9" s="37">
        <v>0</v>
      </c>
      <c r="CN9" s="37">
        <v>0</v>
      </c>
      <c r="CO9" s="37">
        <v>0</v>
      </c>
      <c r="CP9" s="37">
        <v>18931</v>
      </c>
      <c r="CQ9" s="37">
        <v>4.7</v>
      </c>
      <c r="CR9" s="37">
        <v>95.2</v>
      </c>
      <c r="CS9" s="37">
        <v>0</v>
      </c>
      <c r="CT9" s="37">
        <v>0.1</v>
      </c>
      <c r="CU9" s="37" t="s">
        <v>10461</v>
      </c>
      <c r="CV9" s="37"/>
      <c r="CW9" s="37"/>
      <c r="CX9" s="37"/>
      <c r="CY9" s="37" t="s">
        <v>10460</v>
      </c>
      <c r="CZ9" s="37"/>
      <c r="DA9" s="37" t="s">
        <v>10460</v>
      </c>
      <c r="DB9" s="37" t="s">
        <v>10460</v>
      </c>
      <c r="DC9" s="37" t="s">
        <v>2195</v>
      </c>
      <c r="DD9" s="37" t="s">
        <v>10459</v>
      </c>
      <c r="DE9" s="37" t="s">
        <v>10458</v>
      </c>
      <c r="DF9" s="37"/>
      <c r="DG9" s="37"/>
      <c r="DH9" s="37" t="s">
        <v>4269</v>
      </c>
      <c r="DI9" s="37" t="s">
        <v>8688</v>
      </c>
      <c r="DJ9" s="37"/>
      <c r="DK9" s="37"/>
      <c r="DL9" s="37">
        <v>1.8000000000000001E-4</v>
      </c>
      <c r="DM9" s="37"/>
      <c r="DN9" s="37"/>
      <c r="DO9" s="37"/>
      <c r="DP9" s="37">
        <v>4.0000000000000002E-4</v>
      </c>
      <c r="DQ9" s="37"/>
      <c r="DR9" s="37"/>
      <c r="DS9" s="37">
        <v>4.0000000000000002E-4</v>
      </c>
      <c r="DT9" s="37">
        <v>5.8E-4</v>
      </c>
    </row>
    <row r="10" spans="1:124" s="31" customFormat="1" ht="16.5">
      <c r="A10" s="37">
        <v>9</v>
      </c>
      <c r="B10" s="36" t="s">
        <v>10457</v>
      </c>
      <c r="C10" s="36" t="s">
        <v>10456</v>
      </c>
      <c r="D10" s="37" t="s">
        <v>10455</v>
      </c>
      <c r="E10" s="37" t="s">
        <v>10454</v>
      </c>
      <c r="F10" s="37" t="str">
        <f>IF(ISERROR(FIND('ヒアリングシート（記入例あり）'!$C$22,物質リスト!D10)),"",ROW())</f>
        <v/>
      </c>
      <c r="G10" s="37" t="e" cm="1">
        <f t="array" ref="G10">INDEX(D:D,SMALL(F:F,ROW(D9)))</f>
        <v>#NUM!</v>
      </c>
      <c r="H10" s="38" t="s">
        <v>10798</v>
      </c>
      <c r="I10" s="37" t="s">
        <v>223</v>
      </c>
      <c r="J10" s="37" t="s">
        <v>1158</v>
      </c>
      <c r="K10" s="37" t="s">
        <v>360</v>
      </c>
      <c r="L10" s="37" t="s">
        <v>10453</v>
      </c>
      <c r="M10" s="37">
        <v>53.06</v>
      </c>
      <c r="N10" s="37" t="s">
        <v>10452</v>
      </c>
      <c r="O10" s="36" t="s">
        <v>10451</v>
      </c>
      <c r="P10" s="37" t="s">
        <v>217</v>
      </c>
      <c r="Q10" s="36" t="s">
        <v>10450</v>
      </c>
      <c r="R10" s="37"/>
      <c r="S10" s="36" t="s">
        <v>10449</v>
      </c>
      <c r="T10" s="36" t="s">
        <v>10448</v>
      </c>
      <c r="U10" s="36" t="s">
        <v>10447</v>
      </c>
      <c r="V10" s="37">
        <v>0.25</v>
      </c>
      <c r="W10" s="37">
        <v>1</v>
      </c>
      <c r="X10" s="36" t="s">
        <v>10446</v>
      </c>
      <c r="Y10" s="36" t="s">
        <v>212</v>
      </c>
      <c r="Z10" s="36" t="s">
        <v>10445</v>
      </c>
      <c r="AA10" s="37" t="s">
        <v>10444</v>
      </c>
      <c r="AB10" s="37" t="s">
        <v>10443</v>
      </c>
      <c r="AC10" s="37" t="s">
        <v>10442</v>
      </c>
      <c r="AD10" s="37" t="s">
        <v>378</v>
      </c>
      <c r="AE10" s="37" t="s">
        <v>205</v>
      </c>
      <c r="AF10" s="37" t="s">
        <v>206</v>
      </c>
      <c r="AG10" s="37" t="s">
        <v>205</v>
      </c>
      <c r="AH10" s="37" t="s">
        <v>201</v>
      </c>
      <c r="AI10" s="37" t="s">
        <v>201</v>
      </c>
      <c r="AJ10" s="37" t="s">
        <v>205</v>
      </c>
      <c r="AK10" s="37" t="s">
        <v>377</v>
      </c>
      <c r="AL10" s="37" t="s">
        <v>201</v>
      </c>
      <c r="AM10" s="37" t="s">
        <v>377</v>
      </c>
      <c r="AN10" s="37" t="s">
        <v>201</v>
      </c>
      <c r="AO10" s="37" t="s">
        <v>291</v>
      </c>
      <c r="AP10" s="37" t="s">
        <v>291</v>
      </c>
      <c r="AQ10" s="37" t="s">
        <v>10441</v>
      </c>
      <c r="AR10" s="37" t="s">
        <v>5318</v>
      </c>
      <c r="AS10" s="37" t="s">
        <v>201</v>
      </c>
      <c r="AT10" s="37" t="s">
        <v>957</v>
      </c>
      <c r="AU10" s="37" t="s">
        <v>248</v>
      </c>
      <c r="AV10" s="37"/>
      <c r="AW10" s="37"/>
      <c r="AX10" s="37"/>
      <c r="AY10" s="37" t="s">
        <v>10440</v>
      </c>
      <c r="AZ10" s="37" t="s">
        <v>10439</v>
      </c>
      <c r="BA10" s="37" t="s">
        <v>10438</v>
      </c>
      <c r="BB10" s="37" t="s">
        <v>10437</v>
      </c>
      <c r="BC10" s="37" t="s">
        <v>10436</v>
      </c>
      <c r="BD10" s="37"/>
      <c r="BE10" s="37">
        <v>130473</v>
      </c>
      <c r="BF10" s="37">
        <v>192046</v>
      </c>
      <c r="BG10" s="37">
        <v>322519</v>
      </c>
      <c r="BH10" s="37" t="s">
        <v>10435</v>
      </c>
      <c r="BI10" s="37">
        <v>9</v>
      </c>
      <c r="BJ10" s="37">
        <v>1514.7</v>
      </c>
      <c r="BK10" s="37">
        <v>1</v>
      </c>
      <c r="BL10" s="37">
        <v>0</v>
      </c>
      <c r="BM10" s="37">
        <v>0</v>
      </c>
      <c r="BN10" s="37">
        <v>0.1</v>
      </c>
      <c r="BO10" s="37">
        <v>3423.3</v>
      </c>
      <c r="BP10" s="37">
        <v>0</v>
      </c>
      <c r="BQ10" s="37">
        <v>13679600</v>
      </c>
      <c r="BR10" s="37">
        <v>0</v>
      </c>
      <c r="BS10" s="37">
        <v>1515.7</v>
      </c>
      <c r="BT10" s="37">
        <v>3423.4</v>
      </c>
      <c r="BU10" s="37">
        <v>13679600</v>
      </c>
      <c r="BV10" s="37">
        <v>4</v>
      </c>
      <c r="BW10" s="37">
        <v>169.9</v>
      </c>
      <c r="BX10" s="37">
        <v>0</v>
      </c>
      <c r="BY10" s="37">
        <v>0</v>
      </c>
      <c r="BZ10" s="37">
        <v>0</v>
      </c>
      <c r="CA10" s="37">
        <v>169.9</v>
      </c>
      <c r="CB10" s="37">
        <v>4762800</v>
      </c>
      <c r="CC10" s="37">
        <v>6</v>
      </c>
      <c r="CD10" s="37">
        <v>84</v>
      </c>
      <c r="CE10" s="37">
        <v>0</v>
      </c>
      <c r="CF10" s="37">
        <v>0</v>
      </c>
      <c r="CG10" s="37">
        <v>0</v>
      </c>
      <c r="CH10" s="37">
        <v>84</v>
      </c>
      <c r="CI10" s="37">
        <v>147360</v>
      </c>
      <c r="CJ10" s="37">
        <v>6</v>
      </c>
      <c r="CK10" s="37">
        <v>85.8</v>
      </c>
      <c r="CL10" s="37">
        <v>0</v>
      </c>
      <c r="CM10" s="37">
        <v>0</v>
      </c>
      <c r="CN10" s="37">
        <v>0</v>
      </c>
      <c r="CO10" s="37">
        <v>85.8</v>
      </c>
      <c r="CP10" s="37">
        <v>80009</v>
      </c>
      <c r="CQ10" s="37">
        <v>48.8</v>
      </c>
      <c r="CR10" s="37">
        <v>50.9</v>
      </c>
      <c r="CS10" s="37">
        <v>0.1</v>
      </c>
      <c r="CT10" s="37">
        <v>0.2</v>
      </c>
      <c r="CU10" s="37" t="s">
        <v>10434</v>
      </c>
      <c r="CV10" s="37" t="s">
        <v>10433</v>
      </c>
      <c r="CW10" s="37"/>
      <c r="CX10" s="37"/>
      <c r="CY10" s="37" t="s">
        <v>10432</v>
      </c>
      <c r="CZ10" s="37"/>
      <c r="DA10" s="37" t="s">
        <v>10431</v>
      </c>
      <c r="DB10" s="37" t="s">
        <v>10430</v>
      </c>
      <c r="DC10" s="37" t="s">
        <v>10429</v>
      </c>
      <c r="DD10" s="37" t="s">
        <v>10428</v>
      </c>
      <c r="DE10" s="37" t="s">
        <v>10427</v>
      </c>
      <c r="DF10" s="37" t="s">
        <v>10426</v>
      </c>
      <c r="DG10" s="37"/>
      <c r="DH10" s="37" t="s">
        <v>10425</v>
      </c>
      <c r="DI10" s="37" t="s">
        <v>10424</v>
      </c>
      <c r="DJ10" s="37" t="s">
        <v>10423</v>
      </c>
      <c r="DK10" s="37"/>
      <c r="DL10" s="37">
        <v>0.2</v>
      </c>
      <c r="DM10" s="37">
        <v>0.56999999999999995</v>
      </c>
      <c r="DN10" s="37"/>
      <c r="DO10" s="37">
        <v>1.0999999999999999E-2</v>
      </c>
      <c r="DP10" s="37"/>
      <c r="DQ10" s="37">
        <v>0.02</v>
      </c>
      <c r="DR10" s="37"/>
      <c r="DS10" s="37">
        <v>3.1E-2</v>
      </c>
      <c r="DT10" s="37">
        <v>0.23100000000000001</v>
      </c>
    </row>
    <row r="11" spans="1:124" s="31" customFormat="1" ht="18">
      <c r="A11" s="37">
        <v>10</v>
      </c>
      <c r="B11" s="36" t="s">
        <v>10422</v>
      </c>
      <c r="C11" s="36" t="s">
        <v>2044</v>
      </c>
      <c r="D11" s="37" t="s">
        <v>10421</v>
      </c>
      <c r="E11" s="37" t="s">
        <v>10420</v>
      </c>
      <c r="F11" s="37" t="str">
        <f>IF(ISERROR(FIND('ヒアリングシート（記入例あり）'!$C$22,物質リスト!D11)),"",ROW())</f>
        <v/>
      </c>
      <c r="G11" s="37" t="e" cm="1">
        <f t="array" ref="G11">INDEX(D:D,SMALL(F:F,ROW(D10)))</f>
        <v>#NUM!</v>
      </c>
      <c r="H11" s="38" t="s">
        <v>10798</v>
      </c>
      <c r="I11" s="37" t="s">
        <v>223</v>
      </c>
      <c r="J11" s="37" t="s">
        <v>1158</v>
      </c>
      <c r="K11" s="37" t="s">
        <v>360</v>
      </c>
      <c r="L11" s="37" t="s">
        <v>2248</v>
      </c>
      <c r="M11" s="37">
        <v>56.06</v>
      </c>
      <c r="N11" s="37" t="s">
        <v>10419</v>
      </c>
      <c r="O11" s="36" t="s">
        <v>10418</v>
      </c>
      <c r="P11" s="37" t="s">
        <v>217</v>
      </c>
      <c r="Q11" s="36"/>
      <c r="R11" s="37" t="s">
        <v>10417</v>
      </c>
      <c r="S11" s="36" t="s">
        <v>10416</v>
      </c>
      <c r="T11" s="36" t="s">
        <v>2244</v>
      </c>
      <c r="U11" s="36" t="s">
        <v>10415</v>
      </c>
      <c r="V11" s="37">
        <v>-0.01</v>
      </c>
      <c r="W11" s="37">
        <v>1</v>
      </c>
      <c r="X11" s="36" t="s">
        <v>432</v>
      </c>
      <c r="Y11" s="36" t="s">
        <v>212</v>
      </c>
      <c r="Z11" s="36" t="s">
        <v>10414</v>
      </c>
      <c r="AA11" s="37" t="s">
        <v>10413</v>
      </c>
      <c r="AB11" s="37" t="s">
        <v>10412</v>
      </c>
      <c r="AC11" s="37" t="s">
        <v>10411</v>
      </c>
      <c r="AD11" s="37" t="s">
        <v>205</v>
      </c>
      <c r="AE11" s="37" t="s">
        <v>378</v>
      </c>
      <c r="AF11" s="37" t="s">
        <v>206</v>
      </c>
      <c r="AG11" s="37" t="s">
        <v>377</v>
      </c>
      <c r="AH11" s="37" t="s">
        <v>201</v>
      </c>
      <c r="AI11" s="37" t="s">
        <v>201</v>
      </c>
      <c r="AJ11" s="37" t="s">
        <v>1647</v>
      </c>
      <c r="AK11" s="37" t="s">
        <v>377</v>
      </c>
      <c r="AL11" s="37" t="s">
        <v>201</v>
      </c>
      <c r="AM11" s="37" t="s">
        <v>203</v>
      </c>
      <c r="AN11" s="37" t="s">
        <v>203</v>
      </c>
      <c r="AO11" s="37" t="s">
        <v>203</v>
      </c>
      <c r="AP11" s="37" t="s">
        <v>203</v>
      </c>
      <c r="AQ11" s="37" t="s">
        <v>10410</v>
      </c>
      <c r="AR11" s="37" t="s">
        <v>10409</v>
      </c>
      <c r="AS11" s="37" t="s">
        <v>201</v>
      </c>
      <c r="AT11" s="37" t="s">
        <v>1393</v>
      </c>
      <c r="AU11" s="37" t="s">
        <v>10408</v>
      </c>
      <c r="AV11" s="37" t="s">
        <v>9225</v>
      </c>
      <c r="AW11" s="37" t="s">
        <v>2236</v>
      </c>
      <c r="AX11" s="37" t="s">
        <v>8641</v>
      </c>
      <c r="AY11" s="37" t="s">
        <v>10407</v>
      </c>
      <c r="AZ11" s="37" t="s">
        <v>10406</v>
      </c>
      <c r="BA11" s="37" t="s">
        <v>10405</v>
      </c>
      <c r="BB11" s="37"/>
      <c r="BC11" s="37" t="s">
        <v>10820</v>
      </c>
      <c r="BD11" s="37"/>
      <c r="BE11" s="40">
        <v>694</v>
      </c>
      <c r="BF11" s="37">
        <v>1200</v>
      </c>
      <c r="BG11" s="37">
        <v>1894</v>
      </c>
      <c r="BH11" s="37" t="s">
        <v>10404</v>
      </c>
      <c r="BI11" s="37"/>
      <c r="BJ11" s="37"/>
      <c r="BK11" s="37"/>
      <c r="BL11" s="37"/>
      <c r="BM11" s="37"/>
      <c r="BN11" s="37"/>
      <c r="BO11" s="37"/>
      <c r="BP11" s="37"/>
      <c r="BQ11" s="37"/>
      <c r="BR11" s="37"/>
      <c r="BS11" s="37"/>
      <c r="BT11" s="37"/>
      <c r="BU11" s="37"/>
      <c r="BV11" s="37">
        <v>0</v>
      </c>
      <c r="BW11" s="37">
        <v>0</v>
      </c>
      <c r="BX11" s="37">
        <v>0</v>
      </c>
      <c r="BY11" s="37">
        <v>0</v>
      </c>
      <c r="BZ11" s="37">
        <v>0</v>
      </c>
      <c r="CA11" s="37">
        <v>0</v>
      </c>
      <c r="CB11" s="37">
        <v>0</v>
      </c>
      <c r="CC11" s="37"/>
      <c r="CD11" s="37"/>
      <c r="CE11" s="37"/>
      <c r="CF11" s="37"/>
      <c r="CG11" s="37"/>
      <c r="CH11" s="37"/>
      <c r="CI11" s="37"/>
      <c r="CJ11" s="37">
        <v>0</v>
      </c>
      <c r="CK11" s="37">
        <v>0</v>
      </c>
      <c r="CL11" s="37">
        <v>0</v>
      </c>
      <c r="CM11" s="37">
        <v>0</v>
      </c>
      <c r="CN11" s="37">
        <v>0</v>
      </c>
      <c r="CO11" s="37">
        <v>0</v>
      </c>
      <c r="CP11" s="37">
        <v>0</v>
      </c>
      <c r="CQ11" s="37">
        <v>48.7</v>
      </c>
      <c r="CR11" s="37">
        <v>51</v>
      </c>
      <c r="CS11" s="37">
        <v>0.2</v>
      </c>
      <c r="CT11" s="37">
        <v>0.1</v>
      </c>
      <c r="CU11" s="37" t="s">
        <v>10403</v>
      </c>
      <c r="CV11" s="37" t="s">
        <v>10402</v>
      </c>
      <c r="CW11" s="37" t="s">
        <v>10401</v>
      </c>
      <c r="CX11" s="37"/>
      <c r="CY11" s="37" t="s">
        <v>8665</v>
      </c>
      <c r="CZ11" s="37"/>
      <c r="DA11" s="37" t="s">
        <v>10400</v>
      </c>
      <c r="DB11" s="37" t="s">
        <v>8665</v>
      </c>
      <c r="DC11" s="37"/>
      <c r="DD11" s="37"/>
      <c r="DE11" s="37" t="s">
        <v>10399</v>
      </c>
      <c r="DF11" s="37" t="s">
        <v>10398</v>
      </c>
      <c r="DG11" s="37"/>
      <c r="DH11" s="37" t="s">
        <v>3551</v>
      </c>
      <c r="DI11" s="37" t="s">
        <v>10397</v>
      </c>
      <c r="DJ11" s="37" t="s">
        <v>10396</v>
      </c>
      <c r="DK11" s="37"/>
      <c r="DL11" s="37">
        <v>0.24</v>
      </c>
      <c r="DM11" s="37">
        <v>0.09</v>
      </c>
      <c r="DN11" s="37"/>
      <c r="DO11" s="37">
        <v>1.2E-2</v>
      </c>
      <c r="DP11" s="37"/>
      <c r="DQ11" s="37">
        <v>2.2799999999999998</v>
      </c>
      <c r="DR11" s="37"/>
      <c r="DS11" s="37">
        <v>2.2919999999999998</v>
      </c>
      <c r="DT11" s="37">
        <v>2.532</v>
      </c>
    </row>
    <row r="12" spans="1:124" s="31" customFormat="1" ht="16.5">
      <c r="A12" s="37">
        <v>11</v>
      </c>
      <c r="B12" s="36" t="s">
        <v>10395</v>
      </c>
      <c r="C12" s="36" t="s">
        <v>6855</v>
      </c>
      <c r="D12" s="37" t="s">
        <v>10394</v>
      </c>
      <c r="E12" s="37" t="s">
        <v>10393</v>
      </c>
      <c r="F12" s="37" t="str">
        <f>IF(ISERROR(FIND('ヒアリングシート（記入例あり）'!$C$22,物質リスト!D12)),"",ROW())</f>
        <v/>
      </c>
      <c r="G12" s="37" t="e" cm="1">
        <f t="array" ref="G12">INDEX(D:D,SMALL(F:F,ROW(D11)))</f>
        <v>#NUM!</v>
      </c>
      <c r="H12" s="38" t="s">
        <v>10744</v>
      </c>
      <c r="I12" s="37" t="s">
        <v>407</v>
      </c>
      <c r="J12" s="37" t="s">
        <v>406</v>
      </c>
      <c r="K12" s="37" t="s">
        <v>221</v>
      </c>
      <c r="L12" s="37" t="s">
        <v>10392</v>
      </c>
      <c r="M12" s="39">
        <v>65.009870000000006</v>
      </c>
      <c r="N12" s="37" t="s">
        <v>10391</v>
      </c>
      <c r="O12" s="36" t="s">
        <v>10390</v>
      </c>
      <c r="P12" s="37" t="s">
        <v>259</v>
      </c>
      <c r="Q12" s="36" t="s">
        <v>10389</v>
      </c>
      <c r="R12" s="37"/>
      <c r="S12" s="36" t="s">
        <v>10388</v>
      </c>
      <c r="T12" s="36"/>
      <c r="U12" s="36" t="s">
        <v>10387</v>
      </c>
      <c r="V12" s="37">
        <v>0.3</v>
      </c>
      <c r="W12" s="37">
        <v>1</v>
      </c>
      <c r="X12" s="36"/>
      <c r="Y12" s="36"/>
      <c r="Z12" s="36" t="s">
        <v>10386</v>
      </c>
      <c r="AA12" s="37" t="s">
        <v>10385</v>
      </c>
      <c r="AB12" s="37" t="s">
        <v>10384</v>
      </c>
      <c r="AC12" s="37" t="s">
        <v>209</v>
      </c>
      <c r="AD12" s="37" t="s">
        <v>205</v>
      </c>
      <c r="AE12" s="37" t="s">
        <v>377</v>
      </c>
      <c r="AF12" s="37" t="s">
        <v>206</v>
      </c>
      <c r="AG12" s="37" t="s">
        <v>201</v>
      </c>
      <c r="AH12" s="37" t="s">
        <v>201</v>
      </c>
      <c r="AI12" s="37" t="s">
        <v>201</v>
      </c>
      <c r="AJ12" s="37" t="s">
        <v>377</v>
      </c>
      <c r="AK12" s="37" t="s">
        <v>377</v>
      </c>
      <c r="AL12" s="37" t="s">
        <v>201</v>
      </c>
      <c r="AM12" s="37" t="s">
        <v>201</v>
      </c>
      <c r="AN12" s="37" t="s">
        <v>201</v>
      </c>
      <c r="AO12" s="37" t="s">
        <v>203</v>
      </c>
      <c r="AP12" s="37" t="s">
        <v>201</v>
      </c>
      <c r="AQ12" s="37" t="s">
        <v>10383</v>
      </c>
      <c r="AR12" s="37" t="s">
        <v>10382</v>
      </c>
      <c r="AS12" s="37" t="s">
        <v>201</v>
      </c>
      <c r="AT12" s="37" t="s">
        <v>10381</v>
      </c>
      <c r="AU12" s="37" t="s">
        <v>10380</v>
      </c>
      <c r="AV12" s="37" t="s">
        <v>432</v>
      </c>
      <c r="AW12" s="37"/>
      <c r="AX12" s="37"/>
      <c r="AY12" s="37"/>
      <c r="AZ12" s="37"/>
      <c r="BA12" s="37"/>
      <c r="BB12" s="37"/>
      <c r="BC12" s="37"/>
      <c r="BD12" s="37"/>
      <c r="BE12" s="37">
        <v>52</v>
      </c>
      <c r="BF12" s="37">
        <v>8484</v>
      </c>
      <c r="BG12" s="37">
        <v>8536</v>
      </c>
      <c r="BH12" s="37" t="s">
        <v>10379</v>
      </c>
      <c r="BI12" s="37">
        <v>1</v>
      </c>
      <c r="BJ12" s="37">
        <v>0</v>
      </c>
      <c r="BK12" s="37">
        <v>0</v>
      </c>
      <c r="BL12" s="37">
        <v>0</v>
      </c>
      <c r="BM12" s="37">
        <v>0</v>
      </c>
      <c r="BN12" s="37">
        <v>0</v>
      </c>
      <c r="BO12" s="37">
        <v>0</v>
      </c>
      <c r="BP12" s="37">
        <v>0</v>
      </c>
      <c r="BQ12" s="37">
        <v>10000</v>
      </c>
      <c r="BR12" s="37">
        <v>0</v>
      </c>
      <c r="BS12" s="37">
        <v>0</v>
      </c>
      <c r="BT12" s="37">
        <v>0</v>
      </c>
      <c r="BU12" s="37">
        <v>10000</v>
      </c>
      <c r="BV12" s="37">
        <v>0</v>
      </c>
      <c r="BW12" s="37">
        <v>0</v>
      </c>
      <c r="BX12" s="37">
        <v>0</v>
      </c>
      <c r="BY12" s="37">
        <v>0</v>
      </c>
      <c r="BZ12" s="37">
        <v>0</v>
      </c>
      <c r="CA12" s="37">
        <v>0</v>
      </c>
      <c r="CB12" s="37">
        <v>0</v>
      </c>
      <c r="CC12" s="37"/>
      <c r="CD12" s="37"/>
      <c r="CE12" s="37"/>
      <c r="CF12" s="37"/>
      <c r="CG12" s="37"/>
      <c r="CH12" s="37"/>
      <c r="CI12" s="37"/>
      <c r="CJ12" s="37">
        <v>1</v>
      </c>
      <c r="CK12" s="37">
        <v>0</v>
      </c>
      <c r="CL12" s="37">
        <v>0</v>
      </c>
      <c r="CM12" s="37">
        <v>0</v>
      </c>
      <c r="CN12" s="37">
        <v>0</v>
      </c>
      <c r="CO12" s="37">
        <v>0</v>
      </c>
      <c r="CP12" s="37">
        <v>30882</v>
      </c>
      <c r="CQ12" s="37"/>
      <c r="CR12" s="37"/>
      <c r="CS12" s="37"/>
      <c r="CT12" s="37"/>
      <c r="CU12" s="37"/>
      <c r="CV12" s="37"/>
      <c r="CW12" s="37"/>
      <c r="CX12" s="37"/>
      <c r="CY12" s="37"/>
      <c r="CZ12" s="37"/>
      <c r="DA12" s="37"/>
      <c r="DB12" s="37"/>
      <c r="DC12" s="37"/>
      <c r="DD12" s="37"/>
      <c r="DE12" s="37"/>
      <c r="DF12" s="37"/>
      <c r="DG12" s="37"/>
      <c r="DH12" s="37"/>
      <c r="DI12" s="37"/>
      <c r="DJ12" s="37"/>
      <c r="DK12" s="37"/>
      <c r="DL12" s="37"/>
      <c r="DM12" s="37"/>
      <c r="DN12" s="37"/>
      <c r="DO12" s="37"/>
      <c r="DP12" s="37"/>
      <c r="DQ12" s="37"/>
      <c r="DR12" s="37"/>
      <c r="DS12" s="37"/>
      <c r="DT12" s="37"/>
    </row>
    <row r="13" spans="1:124" s="31" customFormat="1" ht="16.5">
      <c r="A13" s="37">
        <v>12</v>
      </c>
      <c r="B13" s="36" t="s">
        <v>10378</v>
      </c>
      <c r="C13" s="36" t="s">
        <v>10377</v>
      </c>
      <c r="D13" s="37" t="s">
        <v>10376</v>
      </c>
      <c r="E13" s="37" t="s">
        <v>10375</v>
      </c>
      <c r="F13" s="37" t="str">
        <f>IF(ISERROR(FIND('ヒアリングシート（記入例あり）'!$C$22,物質リスト!D13)),"",ROW())</f>
        <v/>
      </c>
      <c r="G13" s="37" t="e" cm="1">
        <f t="array" ref="G13">INDEX(D:D,SMALL(F:F,ROW(D12)))</f>
        <v>#NUM!</v>
      </c>
      <c r="H13" s="38" t="s">
        <v>10798</v>
      </c>
      <c r="I13" s="37" t="s">
        <v>223</v>
      </c>
      <c r="J13" s="37" t="s">
        <v>1158</v>
      </c>
      <c r="K13" s="37" t="s">
        <v>360</v>
      </c>
      <c r="L13" s="37" t="s">
        <v>9379</v>
      </c>
      <c r="M13" s="37">
        <v>44.1</v>
      </c>
      <c r="N13" s="37" t="s">
        <v>10374</v>
      </c>
      <c r="O13" s="36" t="s">
        <v>10373</v>
      </c>
      <c r="P13" s="37" t="s">
        <v>217</v>
      </c>
      <c r="Q13" s="36" t="s">
        <v>10372</v>
      </c>
      <c r="R13" s="37"/>
      <c r="S13" s="36" t="s">
        <v>10371</v>
      </c>
      <c r="T13" s="36" t="s">
        <v>10370</v>
      </c>
      <c r="U13" s="36">
        <v>0.43</v>
      </c>
      <c r="V13" s="37">
        <v>0.43</v>
      </c>
      <c r="W13" s="37">
        <v>1</v>
      </c>
      <c r="X13" s="36" t="s">
        <v>1481</v>
      </c>
      <c r="Y13" s="36" t="s">
        <v>212</v>
      </c>
      <c r="Z13" s="36" t="s">
        <v>10369</v>
      </c>
      <c r="AA13" s="37" t="s">
        <v>10368</v>
      </c>
      <c r="AB13" s="37" t="s">
        <v>4849</v>
      </c>
      <c r="AC13" s="37" t="s">
        <v>10367</v>
      </c>
      <c r="AD13" s="37" t="s">
        <v>207</v>
      </c>
      <c r="AE13" s="37" t="s">
        <v>378</v>
      </c>
      <c r="AF13" s="37" t="s">
        <v>206</v>
      </c>
      <c r="AG13" s="37" t="s">
        <v>207</v>
      </c>
      <c r="AH13" s="37" t="s">
        <v>201</v>
      </c>
      <c r="AI13" s="37" t="s">
        <v>201</v>
      </c>
      <c r="AJ13" s="37" t="s">
        <v>203</v>
      </c>
      <c r="AK13" s="37" t="s">
        <v>204</v>
      </c>
      <c r="AL13" s="37" t="s">
        <v>201</v>
      </c>
      <c r="AM13" s="37" t="s">
        <v>377</v>
      </c>
      <c r="AN13" s="37" t="s">
        <v>205</v>
      </c>
      <c r="AO13" s="37" t="s">
        <v>291</v>
      </c>
      <c r="AP13" s="37" t="s">
        <v>291</v>
      </c>
      <c r="AQ13" s="37" t="s">
        <v>10366</v>
      </c>
      <c r="AR13" s="37" t="s">
        <v>644</v>
      </c>
      <c r="AS13" s="37" t="s">
        <v>201</v>
      </c>
      <c r="AT13" s="37" t="s">
        <v>10365</v>
      </c>
      <c r="AU13" s="37" t="s">
        <v>10364</v>
      </c>
      <c r="AV13" s="37" t="s">
        <v>320</v>
      </c>
      <c r="AW13" s="37"/>
      <c r="AX13" s="37" t="s">
        <v>10363</v>
      </c>
      <c r="AY13" s="37" t="s">
        <v>245</v>
      </c>
      <c r="AZ13" s="37" t="s">
        <v>320</v>
      </c>
      <c r="BA13" s="37" t="s">
        <v>10362</v>
      </c>
      <c r="BB13" s="37" t="s">
        <v>10361</v>
      </c>
      <c r="BC13" s="37" t="s">
        <v>10360</v>
      </c>
      <c r="BD13" s="37"/>
      <c r="BE13" s="40">
        <v>73888</v>
      </c>
      <c r="BF13" s="37">
        <v>8854</v>
      </c>
      <c r="BG13" s="37">
        <v>82742</v>
      </c>
      <c r="BH13" s="37" t="s">
        <v>10359</v>
      </c>
      <c r="BI13" s="37">
        <v>2</v>
      </c>
      <c r="BJ13" s="37">
        <v>203</v>
      </c>
      <c r="BK13" s="37">
        <v>0</v>
      </c>
      <c r="BL13" s="37">
        <v>0</v>
      </c>
      <c r="BM13" s="37">
        <v>0</v>
      </c>
      <c r="BN13" s="37">
        <v>0</v>
      </c>
      <c r="BO13" s="37">
        <v>390</v>
      </c>
      <c r="BP13" s="37">
        <v>650000</v>
      </c>
      <c r="BQ13" s="37">
        <v>47000</v>
      </c>
      <c r="BR13" s="37">
        <v>0</v>
      </c>
      <c r="BS13" s="37">
        <v>203</v>
      </c>
      <c r="BT13" s="37">
        <v>390</v>
      </c>
      <c r="BU13" s="37">
        <v>697000</v>
      </c>
      <c r="BV13" s="37">
        <v>3</v>
      </c>
      <c r="BW13" s="37">
        <v>1620</v>
      </c>
      <c r="BX13" s="37">
        <v>25</v>
      </c>
      <c r="BY13" s="37">
        <v>0</v>
      </c>
      <c r="BZ13" s="37">
        <v>0</v>
      </c>
      <c r="CA13" s="37">
        <v>1645</v>
      </c>
      <c r="CB13" s="37">
        <v>114800</v>
      </c>
      <c r="CC13" s="37">
        <v>1</v>
      </c>
      <c r="CD13" s="37">
        <v>0</v>
      </c>
      <c r="CE13" s="37">
        <v>0</v>
      </c>
      <c r="CF13" s="37">
        <v>0</v>
      </c>
      <c r="CG13" s="37">
        <v>0</v>
      </c>
      <c r="CH13" s="37">
        <v>0</v>
      </c>
      <c r="CI13" s="37">
        <v>2100</v>
      </c>
      <c r="CJ13" s="37">
        <v>1</v>
      </c>
      <c r="CK13" s="37">
        <v>0</v>
      </c>
      <c r="CL13" s="37">
        <v>0</v>
      </c>
      <c r="CM13" s="37">
        <v>0</v>
      </c>
      <c r="CN13" s="37">
        <v>0</v>
      </c>
      <c r="CO13" s="37">
        <v>0</v>
      </c>
      <c r="CP13" s="37">
        <v>3960</v>
      </c>
      <c r="CQ13" s="37">
        <v>40.799999999999997</v>
      </c>
      <c r="CR13" s="37">
        <v>58.4</v>
      </c>
      <c r="CS13" s="37">
        <v>0.4</v>
      </c>
      <c r="CT13" s="37">
        <v>0.5</v>
      </c>
      <c r="CU13" s="37" t="s">
        <v>10358</v>
      </c>
      <c r="CV13" s="37" t="s">
        <v>10357</v>
      </c>
      <c r="CW13" s="37" t="s">
        <v>10356</v>
      </c>
      <c r="CX13" s="37"/>
      <c r="CY13" s="37" t="s">
        <v>10355</v>
      </c>
      <c r="CZ13" s="37"/>
      <c r="DA13" s="37"/>
      <c r="DB13" s="37"/>
      <c r="DC13" s="37"/>
      <c r="DD13" s="37" t="s">
        <v>10354</v>
      </c>
      <c r="DE13" s="37">
        <v>9.1999999999999993</v>
      </c>
      <c r="DF13" s="37">
        <v>140</v>
      </c>
      <c r="DG13" s="37"/>
      <c r="DH13" s="37" t="s">
        <v>10353</v>
      </c>
      <c r="DI13" s="37" t="s">
        <v>10352</v>
      </c>
      <c r="DJ13" s="37" t="s">
        <v>10351</v>
      </c>
      <c r="DK13" s="37"/>
      <c r="DL13" s="37">
        <v>1.7</v>
      </c>
      <c r="DM13" s="37">
        <v>42</v>
      </c>
      <c r="DN13" s="37"/>
      <c r="DO13" s="37">
        <v>0.84</v>
      </c>
      <c r="DP13" s="37"/>
      <c r="DQ13" s="37">
        <v>720</v>
      </c>
      <c r="DR13" s="37"/>
      <c r="DS13" s="37">
        <v>720.84</v>
      </c>
      <c r="DT13" s="37">
        <v>722.54</v>
      </c>
    </row>
    <row r="14" spans="1:124" s="31" customFormat="1" ht="16.5">
      <c r="A14" s="37">
        <v>13</v>
      </c>
      <c r="B14" s="36" t="s">
        <v>10350</v>
      </c>
      <c r="C14" s="36" t="s">
        <v>3050</v>
      </c>
      <c r="D14" s="37" t="s">
        <v>10349</v>
      </c>
      <c r="E14" s="37" t="s">
        <v>10348</v>
      </c>
      <c r="F14" s="37" t="str">
        <f>IF(ISERROR(FIND('ヒアリングシート（記入例あり）'!$C$22,物質リスト!D14)),"",ROW())</f>
        <v/>
      </c>
      <c r="G14" s="37" t="e" cm="1">
        <f t="array" ref="G14">INDEX(D:D,SMALL(F:F,ROW(D13)))</f>
        <v>#NUM!</v>
      </c>
      <c r="H14" s="38" t="s">
        <v>10798</v>
      </c>
      <c r="I14" s="37" t="s">
        <v>223</v>
      </c>
      <c r="J14" s="37" t="s">
        <v>1158</v>
      </c>
      <c r="K14" s="37" t="s">
        <v>360</v>
      </c>
      <c r="L14" s="37" t="s">
        <v>10347</v>
      </c>
      <c r="M14" s="37">
        <v>41.05</v>
      </c>
      <c r="N14" s="37" t="s">
        <v>10346</v>
      </c>
      <c r="O14" s="36" t="s">
        <v>10345</v>
      </c>
      <c r="P14" s="37" t="s">
        <v>217</v>
      </c>
      <c r="Q14" s="36"/>
      <c r="R14" s="37">
        <v>0.78569999999999995</v>
      </c>
      <c r="S14" s="36" t="s">
        <v>10344</v>
      </c>
      <c r="T14" s="36" t="s">
        <v>10343</v>
      </c>
      <c r="U14" s="36" t="s">
        <v>10342</v>
      </c>
      <c r="V14" s="37">
        <v>-0.34</v>
      </c>
      <c r="W14" s="37">
        <v>1</v>
      </c>
      <c r="X14" s="36" t="s">
        <v>10341</v>
      </c>
      <c r="Y14" s="36" t="s">
        <v>10340</v>
      </c>
      <c r="Z14" s="36" t="s">
        <v>10339</v>
      </c>
      <c r="AA14" s="37" t="s">
        <v>10338</v>
      </c>
      <c r="AB14" s="37" t="s">
        <v>10337</v>
      </c>
      <c r="AC14" s="37" t="s">
        <v>10336</v>
      </c>
      <c r="AD14" s="37" t="s">
        <v>203</v>
      </c>
      <c r="AE14" s="37" t="s">
        <v>378</v>
      </c>
      <c r="AF14" s="37" t="s">
        <v>206</v>
      </c>
      <c r="AG14" s="37" t="s">
        <v>207</v>
      </c>
      <c r="AH14" s="37" t="s">
        <v>201</v>
      </c>
      <c r="AI14" s="37" t="s">
        <v>201</v>
      </c>
      <c r="AJ14" s="37" t="s">
        <v>203</v>
      </c>
      <c r="AK14" s="37" t="s">
        <v>205</v>
      </c>
      <c r="AL14" s="37" t="s">
        <v>201</v>
      </c>
      <c r="AM14" s="37" t="s">
        <v>201</v>
      </c>
      <c r="AN14" s="37" t="s">
        <v>201</v>
      </c>
      <c r="AO14" s="37" t="s">
        <v>201</v>
      </c>
      <c r="AP14" s="37" t="s">
        <v>201</v>
      </c>
      <c r="AQ14" s="37" t="s">
        <v>1476</v>
      </c>
      <c r="AR14" s="37" t="s">
        <v>10335</v>
      </c>
      <c r="AS14" s="37" t="s">
        <v>201</v>
      </c>
      <c r="AT14" s="37" t="s">
        <v>10334</v>
      </c>
      <c r="AU14" s="37" t="s">
        <v>10333</v>
      </c>
      <c r="AV14" s="37" t="s">
        <v>5081</v>
      </c>
      <c r="AW14" s="37"/>
      <c r="AX14" s="37" t="s">
        <v>10332</v>
      </c>
      <c r="AY14" s="37" t="s">
        <v>245</v>
      </c>
      <c r="AZ14" s="37" t="s">
        <v>10331</v>
      </c>
      <c r="BA14" s="37" t="s">
        <v>10330</v>
      </c>
      <c r="BB14" s="37" t="s">
        <v>10329</v>
      </c>
      <c r="BC14" s="37">
        <v>3.2</v>
      </c>
      <c r="BD14" s="37"/>
      <c r="BE14" s="40">
        <v>98718</v>
      </c>
      <c r="BF14" s="37">
        <v>3509406</v>
      </c>
      <c r="BG14" s="37">
        <v>3608125</v>
      </c>
      <c r="BH14" s="37" t="s">
        <v>10328</v>
      </c>
      <c r="BI14" s="37">
        <v>32</v>
      </c>
      <c r="BJ14" s="37">
        <v>8907.3000000000011</v>
      </c>
      <c r="BK14" s="37">
        <v>14</v>
      </c>
      <c r="BL14" s="37">
        <v>0</v>
      </c>
      <c r="BM14" s="37">
        <v>0</v>
      </c>
      <c r="BN14" s="37">
        <v>198.9</v>
      </c>
      <c r="BO14" s="37">
        <v>420955</v>
      </c>
      <c r="BP14" s="37">
        <v>0</v>
      </c>
      <c r="BQ14" s="37">
        <v>477500</v>
      </c>
      <c r="BR14" s="37">
        <v>17000</v>
      </c>
      <c r="BS14" s="37">
        <v>8921.3000000000011</v>
      </c>
      <c r="BT14" s="37">
        <v>421153.9</v>
      </c>
      <c r="BU14" s="37">
        <v>494500</v>
      </c>
      <c r="BV14" s="37">
        <v>11</v>
      </c>
      <c r="BW14" s="37">
        <v>5558.8</v>
      </c>
      <c r="BX14" s="37">
        <v>18</v>
      </c>
      <c r="BY14" s="37">
        <v>0</v>
      </c>
      <c r="BZ14" s="37">
        <v>0</v>
      </c>
      <c r="CA14" s="37">
        <v>5576.8</v>
      </c>
      <c r="CB14" s="37">
        <v>354700</v>
      </c>
      <c r="CC14" s="37">
        <v>21</v>
      </c>
      <c r="CD14" s="37">
        <v>7170</v>
      </c>
      <c r="CE14" s="37">
        <v>0</v>
      </c>
      <c r="CF14" s="37">
        <v>0</v>
      </c>
      <c r="CG14" s="37">
        <v>0</v>
      </c>
      <c r="CH14" s="37">
        <v>7170</v>
      </c>
      <c r="CI14" s="37">
        <v>1296540</v>
      </c>
      <c r="CJ14" s="37">
        <v>16</v>
      </c>
      <c r="CK14" s="37">
        <v>3982.1</v>
      </c>
      <c r="CL14" s="37">
        <v>0</v>
      </c>
      <c r="CM14" s="37">
        <v>0</v>
      </c>
      <c r="CN14" s="37">
        <v>0</v>
      </c>
      <c r="CO14" s="37">
        <v>3982.1</v>
      </c>
      <c r="CP14" s="37">
        <v>778967</v>
      </c>
      <c r="CQ14" s="37">
        <v>23.8</v>
      </c>
      <c r="CR14" s="37">
        <v>72.599999999999994</v>
      </c>
      <c r="CS14" s="37">
        <v>3.5</v>
      </c>
      <c r="CT14" s="37">
        <v>0.1</v>
      </c>
      <c r="CU14" s="37" t="s">
        <v>3605</v>
      </c>
      <c r="CV14" s="37"/>
      <c r="CW14" s="37" t="s">
        <v>10327</v>
      </c>
      <c r="CX14" s="37"/>
      <c r="CY14" s="37" t="s">
        <v>10326</v>
      </c>
      <c r="CZ14" s="37"/>
      <c r="DA14" s="37" t="s">
        <v>10326</v>
      </c>
      <c r="DB14" s="37" t="s">
        <v>10326</v>
      </c>
      <c r="DC14" s="37" t="s">
        <v>3607</v>
      </c>
      <c r="DD14" s="37" t="s">
        <v>10325</v>
      </c>
      <c r="DE14" s="37" t="s">
        <v>10324</v>
      </c>
      <c r="DF14" s="37"/>
      <c r="DG14" s="37"/>
      <c r="DH14" s="37" t="s">
        <v>10323</v>
      </c>
      <c r="DI14" s="37" t="s">
        <v>10323</v>
      </c>
      <c r="DJ14" s="37" t="s">
        <v>10322</v>
      </c>
      <c r="DK14" s="37"/>
      <c r="DL14" s="37">
        <v>0.33</v>
      </c>
      <c r="DM14" s="37"/>
      <c r="DN14" s="37"/>
      <c r="DO14" s="37">
        <v>0.12</v>
      </c>
      <c r="DP14" s="37"/>
      <c r="DQ14" s="37">
        <v>34</v>
      </c>
      <c r="DR14" s="37"/>
      <c r="DS14" s="37">
        <v>34.119999999999997</v>
      </c>
      <c r="DT14" s="37">
        <v>34.450000000000003</v>
      </c>
    </row>
    <row r="15" spans="1:124" s="31" customFormat="1" ht="18">
      <c r="A15" s="37">
        <v>14</v>
      </c>
      <c r="B15" s="36" t="s">
        <v>10321</v>
      </c>
      <c r="C15" s="36" t="s">
        <v>10320</v>
      </c>
      <c r="D15" s="37" t="s">
        <v>10319</v>
      </c>
      <c r="E15" s="37" t="s">
        <v>10318</v>
      </c>
      <c r="F15" s="37" t="str">
        <f>IF(ISERROR(FIND('ヒアリングシート（記入例あり）'!$C$22,物質リスト!D15)),"",ROW())</f>
        <v/>
      </c>
      <c r="G15" s="37" t="e" cm="1">
        <f t="array" ref="G15">INDEX(D:D,SMALL(F:F,ROW(D15)))</f>
        <v>#NUM!</v>
      </c>
      <c r="H15" s="38" t="s">
        <v>10796</v>
      </c>
      <c r="I15" s="37" t="s">
        <v>223</v>
      </c>
      <c r="J15" s="37" t="s">
        <v>360</v>
      </c>
      <c r="K15" s="37" t="s">
        <v>221</v>
      </c>
      <c r="L15" s="37" t="s">
        <v>10317</v>
      </c>
      <c r="M15" s="37">
        <v>85.11</v>
      </c>
      <c r="N15" s="37" t="s">
        <v>10316</v>
      </c>
      <c r="O15" s="36" t="s">
        <v>10315</v>
      </c>
      <c r="P15" s="37" t="s">
        <v>217</v>
      </c>
      <c r="Q15" s="36" t="s">
        <v>10314</v>
      </c>
      <c r="R15" s="37"/>
      <c r="S15" s="36" t="s">
        <v>10313</v>
      </c>
      <c r="T15" s="36" t="s">
        <v>10312</v>
      </c>
      <c r="U15" s="36" t="s">
        <v>10311</v>
      </c>
      <c r="V15" s="37">
        <v>-0.03</v>
      </c>
      <c r="W15" s="37">
        <v>1</v>
      </c>
      <c r="X15" s="36"/>
      <c r="Y15" s="36"/>
      <c r="Z15" s="36" t="s">
        <v>10821</v>
      </c>
      <c r="AA15" s="37" t="s">
        <v>10310</v>
      </c>
      <c r="AB15" s="37" t="s">
        <v>10309</v>
      </c>
      <c r="AC15" s="37" t="s">
        <v>10308</v>
      </c>
      <c r="AD15" s="41" t="s">
        <v>205</v>
      </c>
      <c r="AE15" s="41" t="s">
        <v>377</v>
      </c>
      <c r="AF15" s="41" t="s">
        <v>377</v>
      </c>
      <c r="AG15" s="41" t="s">
        <v>377</v>
      </c>
      <c r="AH15" s="41" t="s">
        <v>377</v>
      </c>
      <c r="AI15" s="41" t="s">
        <v>377</v>
      </c>
      <c r="AJ15" s="41" t="s">
        <v>205</v>
      </c>
      <c r="AK15" s="41" t="s">
        <v>204</v>
      </c>
      <c r="AL15" s="41" t="s">
        <v>201</v>
      </c>
      <c r="AM15" s="41" t="s">
        <v>201</v>
      </c>
      <c r="AN15" s="41" t="s">
        <v>203</v>
      </c>
      <c r="AO15" s="41" t="s">
        <v>201</v>
      </c>
      <c r="AP15" s="41" t="s">
        <v>203</v>
      </c>
      <c r="AQ15" s="41" t="s">
        <v>2151</v>
      </c>
      <c r="AR15" s="41" t="s">
        <v>2239</v>
      </c>
      <c r="AS15" s="41" t="s">
        <v>201</v>
      </c>
      <c r="AT15" s="37" t="s">
        <v>10307</v>
      </c>
      <c r="AU15" s="37" t="s">
        <v>761</v>
      </c>
      <c r="AV15" s="37" t="s">
        <v>248</v>
      </c>
      <c r="AW15" s="37" t="s">
        <v>1276</v>
      </c>
      <c r="AX15" s="37" t="s">
        <v>10306</v>
      </c>
      <c r="AY15" s="37"/>
      <c r="AZ15" s="37"/>
      <c r="BA15" s="37"/>
      <c r="BB15" s="37"/>
      <c r="BC15" s="37"/>
      <c r="BD15" s="37"/>
      <c r="BE15" s="37">
        <v>601</v>
      </c>
      <c r="BF15" s="37">
        <v>0</v>
      </c>
      <c r="BG15" s="37">
        <v>601</v>
      </c>
      <c r="BH15" s="37"/>
      <c r="BI15" s="37"/>
      <c r="BJ15" s="37"/>
      <c r="BK15" s="37"/>
      <c r="BL15" s="37"/>
      <c r="BM15" s="37"/>
      <c r="BN15" s="37"/>
      <c r="BO15" s="37"/>
      <c r="BP15" s="37"/>
      <c r="BQ15" s="37"/>
      <c r="BR15" s="37"/>
      <c r="BS15" s="37"/>
      <c r="BT15" s="37"/>
      <c r="BU15" s="37"/>
      <c r="BV15" s="37">
        <v>0</v>
      </c>
      <c r="BW15" s="37">
        <v>0</v>
      </c>
      <c r="BX15" s="37">
        <v>0</v>
      </c>
      <c r="BY15" s="37">
        <v>0</v>
      </c>
      <c r="BZ15" s="37">
        <v>0</v>
      </c>
      <c r="CA15" s="37">
        <v>0</v>
      </c>
      <c r="CB15" s="37">
        <v>0</v>
      </c>
      <c r="CC15" s="37"/>
      <c r="CD15" s="37"/>
      <c r="CE15" s="37"/>
      <c r="CF15" s="37"/>
      <c r="CG15" s="37"/>
      <c r="CH15" s="37"/>
      <c r="CI15" s="37"/>
      <c r="CJ15" s="37">
        <v>0</v>
      </c>
      <c r="CK15" s="37">
        <v>0</v>
      </c>
      <c r="CL15" s="37">
        <v>0</v>
      </c>
      <c r="CM15" s="37">
        <v>0</v>
      </c>
      <c r="CN15" s="37">
        <v>0</v>
      </c>
      <c r="CO15" s="37">
        <v>0</v>
      </c>
      <c r="CP15" s="37">
        <v>0</v>
      </c>
      <c r="CQ15" s="37"/>
      <c r="CR15" s="37"/>
      <c r="CS15" s="37"/>
      <c r="CT15" s="37"/>
      <c r="CU15" s="37"/>
      <c r="CV15" s="37"/>
      <c r="CW15" s="37"/>
      <c r="CX15" s="37"/>
      <c r="CY15" s="37"/>
      <c r="CZ15" s="37"/>
      <c r="DA15" s="37"/>
      <c r="DB15" s="37"/>
      <c r="DC15" s="37"/>
      <c r="DD15" s="37"/>
      <c r="DE15" s="37"/>
      <c r="DF15" s="37"/>
      <c r="DG15" s="37"/>
      <c r="DH15" s="37"/>
      <c r="DI15" s="37"/>
      <c r="DJ15" s="37"/>
      <c r="DK15" s="37"/>
      <c r="DL15" s="37"/>
      <c r="DM15" s="37"/>
      <c r="DN15" s="37"/>
      <c r="DO15" s="37"/>
      <c r="DP15" s="37"/>
      <c r="DQ15" s="37"/>
      <c r="DR15" s="37"/>
      <c r="DS15" s="37"/>
      <c r="DT15" s="37"/>
    </row>
    <row r="16" spans="1:124" s="31" customFormat="1" ht="18">
      <c r="A16" s="37">
        <v>15</v>
      </c>
      <c r="B16" s="36" t="s">
        <v>10305</v>
      </c>
      <c r="C16" s="36" t="s">
        <v>1657</v>
      </c>
      <c r="D16" s="37" t="s">
        <v>10304</v>
      </c>
      <c r="E16" s="37" t="s">
        <v>10303</v>
      </c>
      <c r="F16" s="37" t="str">
        <f>IF(ISERROR(FIND('ヒアリングシート（記入例あり）'!$C$22,物質リスト!D16)),"",ROW())</f>
        <v/>
      </c>
      <c r="G16" s="37" t="e" cm="1">
        <f t="array" ref="G16">INDEX(D:D,SMALL(F:F,ROW(D16)))</f>
        <v>#NUM!</v>
      </c>
      <c r="H16" s="38" t="s">
        <v>10797</v>
      </c>
      <c r="I16" s="37" t="s">
        <v>223</v>
      </c>
      <c r="J16" s="37" t="s">
        <v>222</v>
      </c>
      <c r="K16" s="37" t="s">
        <v>221</v>
      </c>
      <c r="L16" s="37" t="s">
        <v>3098</v>
      </c>
      <c r="M16" s="37">
        <v>154.21</v>
      </c>
      <c r="N16" s="37" t="s">
        <v>10302</v>
      </c>
      <c r="O16" s="36" t="s">
        <v>10301</v>
      </c>
      <c r="P16" s="37" t="s">
        <v>259</v>
      </c>
      <c r="Q16" s="36"/>
      <c r="R16" s="37" t="s">
        <v>10300</v>
      </c>
      <c r="S16" s="36" t="s">
        <v>10822</v>
      </c>
      <c r="T16" s="36" t="s">
        <v>10299</v>
      </c>
      <c r="U16" s="36" t="s">
        <v>10298</v>
      </c>
      <c r="V16" s="37">
        <v>3.92</v>
      </c>
      <c r="W16" s="37">
        <v>2</v>
      </c>
      <c r="X16" s="36" t="s">
        <v>432</v>
      </c>
      <c r="Y16" s="36" t="s">
        <v>212</v>
      </c>
      <c r="Z16" s="36" t="s">
        <v>10297</v>
      </c>
      <c r="AA16" s="37" t="s">
        <v>875</v>
      </c>
      <c r="AB16" s="37" t="s">
        <v>209</v>
      </c>
      <c r="AC16" s="37" t="s">
        <v>209</v>
      </c>
      <c r="AD16" s="41" t="s">
        <v>203</v>
      </c>
      <c r="AE16" s="41" t="s">
        <v>201</v>
      </c>
      <c r="AF16" s="41" t="s">
        <v>206</v>
      </c>
      <c r="AG16" s="41" t="s">
        <v>206</v>
      </c>
      <c r="AH16" s="41" t="s">
        <v>201</v>
      </c>
      <c r="AI16" s="41" t="s">
        <v>201</v>
      </c>
      <c r="AJ16" s="41" t="s">
        <v>201</v>
      </c>
      <c r="AK16" s="41" t="s">
        <v>201</v>
      </c>
      <c r="AL16" s="41" t="s">
        <v>201</v>
      </c>
      <c r="AM16" s="41" t="s">
        <v>201</v>
      </c>
      <c r="AN16" s="41" t="s">
        <v>201</v>
      </c>
      <c r="AO16" s="41" t="s">
        <v>201</v>
      </c>
      <c r="AP16" s="41" t="s">
        <v>201</v>
      </c>
      <c r="AQ16" s="41" t="s">
        <v>201</v>
      </c>
      <c r="AR16" s="41" t="s">
        <v>4640</v>
      </c>
      <c r="AS16" s="41" t="s">
        <v>201</v>
      </c>
      <c r="AT16" s="37" t="s">
        <v>1901</v>
      </c>
      <c r="AU16" s="37" t="s">
        <v>10296</v>
      </c>
      <c r="AV16" s="37" t="s">
        <v>9023</v>
      </c>
      <c r="AW16" s="37" t="s">
        <v>1048</v>
      </c>
      <c r="AX16" s="37"/>
      <c r="AY16" s="37"/>
      <c r="AZ16" s="37"/>
      <c r="BA16" s="37" t="s">
        <v>10823</v>
      </c>
      <c r="BB16" s="37" t="s">
        <v>10295</v>
      </c>
      <c r="BC16" s="37" t="s">
        <v>10294</v>
      </c>
      <c r="BD16" s="37" t="s">
        <v>10293</v>
      </c>
      <c r="BE16" s="37">
        <v>12073</v>
      </c>
      <c r="BF16" s="37">
        <v>41296</v>
      </c>
      <c r="BG16" s="37">
        <v>53369</v>
      </c>
      <c r="BH16" s="37" t="s">
        <v>10292</v>
      </c>
      <c r="BI16" s="37"/>
      <c r="BJ16" s="37"/>
      <c r="BK16" s="37"/>
      <c r="BL16" s="37"/>
      <c r="BM16" s="37"/>
      <c r="BN16" s="37"/>
      <c r="BO16" s="37"/>
      <c r="BP16" s="37"/>
      <c r="BQ16" s="37"/>
      <c r="BR16" s="37"/>
      <c r="BS16" s="37"/>
      <c r="BT16" s="37"/>
      <c r="BU16" s="37"/>
      <c r="BV16" s="37">
        <v>3</v>
      </c>
      <c r="BW16" s="37">
        <v>0.1</v>
      </c>
      <c r="BX16" s="37">
        <v>0</v>
      </c>
      <c r="BY16" s="37">
        <v>0</v>
      </c>
      <c r="BZ16" s="37">
        <v>0</v>
      </c>
      <c r="CA16" s="37">
        <v>0.1</v>
      </c>
      <c r="CB16" s="37">
        <v>5300000</v>
      </c>
      <c r="CC16" s="37"/>
      <c r="CD16" s="37"/>
      <c r="CE16" s="37"/>
      <c r="CF16" s="37"/>
      <c r="CG16" s="37"/>
      <c r="CH16" s="37"/>
      <c r="CI16" s="37"/>
      <c r="CJ16" s="37">
        <v>0</v>
      </c>
      <c r="CK16" s="37">
        <v>0</v>
      </c>
      <c r="CL16" s="37">
        <v>0</v>
      </c>
      <c r="CM16" s="37">
        <v>0</v>
      </c>
      <c r="CN16" s="37">
        <v>0</v>
      </c>
      <c r="CO16" s="37">
        <v>0</v>
      </c>
      <c r="CP16" s="37">
        <v>0</v>
      </c>
      <c r="CQ16" s="37">
        <v>0</v>
      </c>
      <c r="CR16" s="37">
        <v>0.1</v>
      </c>
      <c r="CS16" s="37">
        <v>99.5</v>
      </c>
      <c r="CT16" s="37">
        <v>0.5</v>
      </c>
      <c r="CU16" s="37" t="s">
        <v>10291</v>
      </c>
      <c r="CV16" s="37"/>
      <c r="CW16" s="37" t="s">
        <v>10290</v>
      </c>
      <c r="CX16" s="37" t="s">
        <v>10289</v>
      </c>
      <c r="CY16" s="37" t="s">
        <v>10287</v>
      </c>
      <c r="CZ16" s="37"/>
      <c r="DA16" s="37" t="s">
        <v>10288</v>
      </c>
      <c r="DB16" s="37" t="s">
        <v>10287</v>
      </c>
      <c r="DC16" s="37" t="s">
        <v>10286</v>
      </c>
      <c r="DD16" s="37" t="s">
        <v>10285</v>
      </c>
      <c r="DE16" s="37" t="s">
        <v>10284</v>
      </c>
      <c r="DF16" s="37"/>
      <c r="DG16" s="37" t="s">
        <v>10283</v>
      </c>
      <c r="DH16" s="37" t="s">
        <v>10282</v>
      </c>
      <c r="DI16" s="37" t="s">
        <v>10281</v>
      </c>
      <c r="DJ16" s="37" t="s">
        <v>10280</v>
      </c>
      <c r="DK16" s="37"/>
      <c r="DL16" s="37">
        <v>1.2999999999999999E-3</v>
      </c>
      <c r="DM16" s="37"/>
      <c r="DN16" s="37">
        <v>3.6000000000000002E-4</v>
      </c>
      <c r="DO16" s="37">
        <v>8.0000000000000004E-4</v>
      </c>
      <c r="DP16" s="37">
        <v>4.4000000000000003E-3</v>
      </c>
      <c r="DQ16" s="37">
        <v>4.0000000000000001E-3</v>
      </c>
      <c r="DR16" s="37"/>
      <c r="DS16" s="37">
        <v>4.4000000000000003E-3</v>
      </c>
      <c r="DT16" s="37">
        <v>4.4000000000000003E-3</v>
      </c>
    </row>
    <row r="17" spans="1:124" s="31" customFormat="1" ht="18">
      <c r="A17" s="37">
        <v>16</v>
      </c>
      <c r="B17" s="36" t="s">
        <v>10279</v>
      </c>
      <c r="C17" s="36" t="s">
        <v>10278</v>
      </c>
      <c r="D17" s="37" t="s">
        <v>10277</v>
      </c>
      <c r="E17" s="37" t="s">
        <v>10276</v>
      </c>
      <c r="F17" s="37" t="str">
        <f>IF(ISERROR(FIND('ヒアリングシート（記入例あり）'!$C$22,物質リスト!D17)),"",ROW())</f>
        <v/>
      </c>
      <c r="G17" s="37" t="e" cm="1">
        <f t="array" ref="G17">INDEX(D:D,SMALL(F:F,ROW(D17)))</f>
        <v>#NUM!</v>
      </c>
      <c r="H17" s="38" t="s">
        <v>10796</v>
      </c>
      <c r="I17" s="37" t="s">
        <v>223</v>
      </c>
      <c r="J17" s="37"/>
      <c r="K17" s="37" t="s">
        <v>221</v>
      </c>
      <c r="L17" s="37" t="s">
        <v>10275</v>
      </c>
      <c r="M17" s="37">
        <v>164.21</v>
      </c>
      <c r="N17" s="37" t="s">
        <v>10274</v>
      </c>
      <c r="O17" s="36" t="s">
        <v>10273</v>
      </c>
      <c r="P17" s="37" t="s">
        <v>217</v>
      </c>
      <c r="Q17" s="37" t="s">
        <v>10272</v>
      </c>
      <c r="R17" s="37"/>
      <c r="S17" s="36" t="s">
        <v>10824</v>
      </c>
      <c r="T17" s="36" t="s">
        <v>10271</v>
      </c>
      <c r="U17" s="36" t="s">
        <v>10270</v>
      </c>
      <c r="V17" s="37">
        <v>1.1000000000000001</v>
      </c>
      <c r="W17" s="37">
        <v>1</v>
      </c>
      <c r="X17" s="36" t="s">
        <v>10269</v>
      </c>
      <c r="Y17" s="36"/>
      <c r="Z17" s="36" t="s">
        <v>10268</v>
      </c>
      <c r="AA17" s="37" t="s">
        <v>10267</v>
      </c>
      <c r="AB17" s="37" t="s">
        <v>209</v>
      </c>
      <c r="AC17" s="37" t="s">
        <v>209</v>
      </c>
      <c r="AD17" s="41" t="s">
        <v>378</v>
      </c>
      <c r="AE17" s="41" t="s">
        <v>203</v>
      </c>
      <c r="AF17" s="41" t="s">
        <v>206</v>
      </c>
      <c r="AG17" s="41" t="s">
        <v>206</v>
      </c>
      <c r="AH17" s="41" t="s">
        <v>203</v>
      </c>
      <c r="AI17" s="41" t="s">
        <v>203</v>
      </c>
      <c r="AJ17" s="41" t="s">
        <v>203</v>
      </c>
      <c r="AK17" s="41" t="s">
        <v>203</v>
      </c>
      <c r="AL17" s="41" t="s">
        <v>201</v>
      </c>
      <c r="AM17" s="41" t="s">
        <v>203</v>
      </c>
      <c r="AN17" s="41" t="s">
        <v>201</v>
      </c>
      <c r="AO17" s="41" t="s">
        <v>201</v>
      </c>
      <c r="AP17" s="41" t="s">
        <v>201</v>
      </c>
      <c r="AQ17" s="41" t="s">
        <v>1017</v>
      </c>
      <c r="AR17" s="41" t="s">
        <v>4640</v>
      </c>
      <c r="AS17" s="41" t="s">
        <v>201</v>
      </c>
      <c r="AT17" s="37" t="s">
        <v>10266</v>
      </c>
      <c r="AU17" s="37" t="s">
        <v>2399</v>
      </c>
      <c r="AV17" s="37" t="s">
        <v>199</v>
      </c>
      <c r="AW17" s="37" t="s">
        <v>2320</v>
      </c>
      <c r="AX17" s="37"/>
      <c r="AY17" s="37"/>
      <c r="AZ17" s="37"/>
      <c r="BA17" s="37" t="s">
        <v>10265</v>
      </c>
      <c r="BB17" s="37" t="s">
        <v>10264</v>
      </c>
      <c r="BC17" s="37">
        <v>2.5</v>
      </c>
      <c r="BD17" s="37">
        <v>25</v>
      </c>
      <c r="BE17" s="37">
        <v>111</v>
      </c>
      <c r="BF17" s="37">
        <v>2108</v>
      </c>
      <c r="BG17" s="37">
        <v>2219</v>
      </c>
      <c r="BH17" s="37" t="s">
        <v>10263</v>
      </c>
      <c r="BI17" s="37">
        <v>1</v>
      </c>
      <c r="BJ17" s="37">
        <v>0</v>
      </c>
      <c r="BK17" s="37">
        <v>0</v>
      </c>
      <c r="BL17" s="37">
        <v>0</v>
      </c>
      <c r="BM17" s="37">
        <v>0</v>
      </c>
      <c r="BN17" s="37">
        <v>1.4</v>
      </c>
      <c r="BO17" s="37">
        <v>27</v>
      </c>
      <c r="BP17" s="37">
        <v>0</v>
      </c>
      <c r="BQ17" s="37">
        <v>2900</v>
      </c>
      <c r="BR17" s="37">
        <v>0</v>
      </c>
      <c r="BS17" s="37">
        <v>0</v>
      </c>
      <c r="BT17" s="37">
        <v>28.4</v>
      </c>
      <c r="BU17" s="37">
        <v>2900</v>
      </c>
      <c r="BV17" s="37">
        <v>3</v>
      </c>
      <c r="BW17" s="37">
        <v>0</v>
      </c>
      <c r="BX17" s="37">
        <v>0</v>
      </c>
      <c r="BY17" s="37">
        <v>0</v>
      </c>
      <c r="BZ17" s="37">
        <v>0</v>
      </c>
      <c r="CA17" s="37">
        <v>0</v>
      </c>
      <c r="CB17" s="37">
        <v>113600</v>
      </c>
      <c r="CC17" s="37">
        <v>5</v>
      </c>
      <c r="CD17" s="37">
        <v>0</v>
      </c>
      <c r="CE17" s="37">
        <v>0</v>
      </c>
      <c r="CF17" s="37">
        <v>0</v>
      </c>
      <c r="CG17" s="37">
        <v>0</v>
      </c>
      <c r="CH17" s="37">
        <v>0</v>
      </c>
      <c r="CI17" s="37">
        <v>25580</v>
      </c>
      <c r="CJ17" s="37">
        <v>2</v>
      </c>
      <c r="CK17" s="37">
        <v>0</v>
      </c>
      <c r="CL17" s="37">
        <v>0</v>
      </c>
      <c r="CM17" s="37">
        <v>0</v>
      </c>
      <c r="CN17" s="37">
        <v>0</v>
      </c>
      <c r="CO17" s="37">
        <v>0</v>
      </c>
      <c r="CP17" s="37">
        <v>56098</v>
      </c>
      <c r="CQ17" s="37">
        <v>0.1</v>
      </c>
      <c r="CR17" s="37">
        <v>99.5</v>
      </c>
      <c r="CS17" s="37">
        <v>0.1</v>
      </c>
      <c r="CT17" s="37">
        <v>0.4</v>
      </c>
      <c r="CU17" s="37"/>
      <c r="CV17" s="37"/>
      <c r="CW17" s="37"/>
      <c r="CX17" s="37"/>
      <c r="CY17" s="37"/>
      <c r="CZ17" s="37"/>
      <c r="DA17" s="37" t="s">
        <v>10262</v>
      </c>
      <c r="DB17" s="37" t="s">
        <v>10261</v>
      </c>
      <c r="DC17" s="37" t="s">
        <v>10260</v>
      </c>
      <c r="DD17" s="37" t="s">
        <v>10259</v>
      </c>
      <c r="DE17" s="37"/>
      <c r="DF17" s="37"/>
      <c r="DG17" s="37"/>
      <c r="DH17" s="37"/>
      <c r="DI17" s="37" t="s">
        <v>6618</v>
      </c>
      <c r="DJ17" s="37"/>
      <c r="DK17" s="37"/>
      <c r="DL17" s="37"/>
      <c r="DM17" s="37"/>
      <c r="DN17" s="37"/>
      <c r="DO17" s="37"/>
      <c r="DP17" s="37"/>
      <c r="DQ17" s="37"/>
      <c r="DR17" s="37"/>
      <c r="DS17" s="37"/>
      <c r="DT17" s="37"/>
    </row>
    <row r="18" spans="1:124" s="31" customFormat="1" ht="16.5">
      <c r="A18" s="37">
        <v>17</v>
      </c>
      <c r="B18" s="36" t="s">
        <v>10258</v>
      </c>
      <c r="C18" s="36" t="s">
        <v>393</v>
      </c>
      <c r="D18" s="37" t="s">
        <v>10257</v>
      </c>
      <c r="E18" s="37" t="s">
        <v>10256</v>
      </c>
      <c r="F18" s="37" t="str">
        <f>IF(ISERROR(FIND('ヒアリングシート（記入例あり）'!$C$22,物質リスト!D18)),"",ROW())</f>
        <v/>
      </c>
      <c r="G18" s="37" t="e" cm="1">
        <f t="array" ref="G18">INDEX(D:D,SMALL(F:F,ROW(D18)))</f>
        <v>#NUM!</v>
      </c>
      <c r="H18" s="38" t="s">
        <v>10796</v>
      </c>
      <c r="I18" s="37" t="s">
        <v>223</v>
      </c>
      <c r="J18" s="37" t="s">
        <v>360</v>
      </c>
      <c r="K18" s="37" t="s">
        <v>221</v>
      </c>
      <c r="L18" s="37" t="s">
        <v>10255</v>
      </c>
      <c r="M18" s="37">
        <v>123.17</v>
      </c>
      <c r="N18" s="37" t="s">
        <v>10254</v>
      </c>
      <c r="O18" s="36" t="s">
        <v>10253</v>
      </c>
      <c r="P18" s="37" t="s">
        <v>217</v>
      </c>
      <c r="Q18" s="36" t="s">
        <v>10252</v>
      </c>
      <c r="R18" s="37"/>
      <c r="S18" s="36" t="s">
        <v>10251</v>
      </c>
      <c r="T18" s="36" t="s">
        <v>10250</v>
      </c>
      <c r="U18" s="36" t="s">
        <v>10249</v>
      </c>
      <c r="V18" s="37">
        <v>1.18</v>
      </c>
      <c r="W18" s="37">
        <v>1</v>
      </c>
      <c r="X18" s="36"/>
      <c r="Y18" s="36" t="s">
        <v>10248</v>
      </c>
      <c r="Z18" s="36" t="s">
        <v>10247</v>
      </c>
      <c r="AA18" s="37" t="s">
        <v>10246</v>
      </c>
      <c r="AB18" s="37" t="s">
        <v>731</v>
      </c>
      <c r="AC18" s="37" t="s">
        <v>10245</v>
      </c>
      <c r="AD18" s="41" t="s">
        <v>207</v>
      </c>
      <c r="AE18" s="41" t="s">
        <v>203</v>
      </c>
      <c r="AF18" s="41" t="s">
        <v>206</v>
      </c>
      <c r="AG18" s="41" t="s">
        <v>201</v>
      </c>
      <c r="AH18" s="41" t="s">
        <v>201</v>
      </c>
      <c r="AI18" s="41" t="s">
        <v>201</v>
      </c>
      <c r="AJ18" s="41" t="s">
        <v>203</v>
      </c>
      <c r="AK18" s="41" t="s">
        <v>250</v>
      </c>
      <c r="AL18" s="41" t="s">
        <v>201</v>
      </c>
      <c r="AM18" s="41" t="s">
        <v>201</v>
      </c>
      <c r="AN18" s="41" t="s">
        <v>205</v>
      </c>
      <c r="AO18" s="41" t="s">
        <v>205</v>
      </c>
      <c r="AP18" s="41" t="s">
        <v>201</v>
      </c>
      <c r="AQ18" s="41" t="s">
        <v>10244</v>
      </c>
      <c r="AR18" s="41" t="s">
        <v>2922</v>
      </c>
      <c r="AS18" s="41" t="s">
        <v>201</v>
      </c>
      <c r="AT18" s="37" t="s">
        <v>3720</v>
      </c>
      <c r="AU18" s="37" t="s">
        <v>10243</v>
      </c>
      <c r="AV18" s="37" t="s">
        <v>598</v>
      </c>
      <c r="AW18" s="37" t="s">
        <v>4103</v>
      </c>
      <c r="AX18" s="37" t="s">
        <v>1473</v>
      </c>
      <c r="AY18" s="37"/>
      <c r="AZ18" s="37"/>
      <c r="BA18" s="37" t="s">
        <v>10242</v>
      </c>
      <c r="BB18" s="37" t="s">
        <v>10241</v>
      </c>
      <c r="BC18" s="37"/>
      <c r="BD18" s="37"/>
      <c r="BE18" s="37">
        <v>0</v>
      </c>
      <c r="BF18" s="37">
        <v>2205</v>
      </c>
      <c r="BG18" s="37">
        <v>2205</v>
      </c>
      <c r="BH18" s="37" t="s">
        <v>10240</v>
      </c>
      <c r="BI18" s="37">
        <v>1</v>
      </c>
      <c r="BJ18" s="37">
        <v>0</v>
      </c>
      <c r="BK18" s="37">
        <v>0</v>
      </c>
      <c r="BL18" s="37">
        <v>0</v>
      </c>
      <c r="BM18" s="37">
        <v>0</v>
      </c>
      <c r="BN18" s="37">
        <v>5.0999999999999996</v>
      </c>
      <c r="BO18" s="37">
        <v>0</v>
      </c>
      <c r="BP18" s="37">
        <v>0</v>
      </c>
      <c r="BQ18" s="37">
        <v>5100</v>
      </c>
      <c r="BR18" s="37">
        <v>0</v>
      </c>
      <c r="BS18" s="37">
        <v>0</v>
      </c>
      <c r="BT18" s="37">
        <v>5.0999999999999996</v>
      </c>
      <c r="BU18" s="37">
        <v>5100</v>
      </c>
      <c r="BV18" s="37">
        <v>0</v>
      </c>
      <c r="BW18" s="37">
        <v>0</v>
      </c>
      <c r="BX18" s="37">
        <v>0</v>
      </c>
      <c r="BY18" s="37">
        <v>0</v>
      </c>
      <c r="BZ18" s="37">
        <v>0</v>
      </c>
      <c r="CA18" s="37">
        <v>0</v>
      </c>
      <c r="CB18" s="37">
        <v>0</v>
      </c>
      <c r="CC18" s="37"/>
      <c r="CD18" s="37"/>
      <c r="CE18" s="37"/>
      <c r="CF18" s="37"/>
      <c r="CG18" s="37"/>
      <c r="CH18" s="37"/>
      <c r="CI18" s="37"/>
      <c r="CJ18" s="37">
        <v>0</v>
      </c>
      <c r="CK18" s="37">
        <v>0</v>
      </c>
      <c r="CL18" s="37">
        <v>0</v>
      </c>
      <c r="CM18" s="37">
        <v>0</v>
      </c>
      <c r="CN18" s="37">
        <v>0</v>
      </c>
      <c r="CO18" s="37">
        <v>0</v>
      </c>
      <c r="CP18" s="37">
        <v>0</v>
      </c>
      <c r="CQ18" s="37">
        <v>0.08</v>
      </c>
      <c r="CR18" s="37">
        <v>42.9</v>
      </c>
      <c r="CS18" s="37">
        <v>21.9</v>
      </c>
      <c r="CT18" s="37">
        <v>35.200000000000003</v>
      </c>
      <c r="CU18" s="37"/>
      <c r="CV18" s="37"/>
      <c r="CW18" s="37"/>
      <c r="CX18" s="37"/>
      <c r="CY18" s="37"/>
      <c r="CZ18" s="37"/>
      <c r="DA18" s="37"/>
      <c r="DB18" s="37"/>
      <c r="DC18" s="37"/>
      <c r="DD18" s="37" t="s">
        <v>10239</v>
      </c>
      <c r="DE18" s="37"/>
      <c r="DF18" s="37"/>
      <c r="DG18" s="37"/>
      <c r="DH18" s="37"/>
      <c r="DI18" s="37" t="s">
        <v>10238</v>
      </c>
      <c r="DJ18" s="37"/>
      <c r="DK18" s="37"/>
      <c r="DL18" s="37"/>
      <c r="DM18" s="37"/>
      <c r="DN18" s="37"/>
      <c r="DO18" s="37"/>
      <c r="DP18" s="37"/>
      <c r="DQ18" s="37"/>
      <c r="DR18" s="37"/>
      <c r="DS18" s="37"/>
      <c r="DT18" s="37"/>
    </row>
    <row r="19" spans="1:124" s="31" customFormat="1" ht="16.5">
      <c r="A19" s="37">
        <v>18</v>
      </c>
      <c r="B19" s="36" t="s">
        <v>10237</v>
      </c>
      <c r="C19" s="36" t="s">
        <v>339</v>
      </c>
      <c r="D19" s="37" t="s">
        <v>10236</v>
      </c>
      <c r="E19" s="37" t="s">
        <v>10235</v>
      </c>
      <c r="F19" s="37" t="str">
        <f>IF(ISERROR(FIND('ヒアリングシート（記入例あり）'!$C$22,物質リスト!D19)),"",ROW())</f>
        <v/>
      </c>
      <c r="G19" s="37" t="e" cm="1">
        <f t="array" ref="G19">INDEX(D:D,SMALL(F:F,ROW(D19)))</f>
        <v>#NUM!</v>
      </c>
      <c r="H19" s="38" t="s">
        <v>10796</v>
      </c>
      <c r="I19" s="37" t="s">
        <v>223</v>
      </c>
      <c r="J19" s="37" t="s">
        <v>360</v>
      </c>
      <c r="K19" s="37" t="s">
        <v>221</v>
      </c>
      <c r="L19" s="37" t="s">
        <v>828</v>
      </c>
      <c r="M19" s="37">
        <v>93.13</v>
      </c>
      <c r="N19" s="37" t="s">
        <v>10234</v>
      </c>
      <c r="O19" s="36" t="s">
        <v>10233</v>
      </c>
      <c r="P19" s="37" t="s">
        <v>217</v>
      </c>
      <c r="Q19" s="36" t="s">
        <v>10232</v>
      </c>
      <c r="R19" s="37"/>
      <c r="S19" s="36" t="s">
        <v>10231</v>
      </c>
      <c r="T19" s="36" t="s">
        <v>10230</v>
      </c>
      <c r="U19" s="36">
        <v>0.9</v>
      </c>
      <c r="V19" s="37">
        <v>0.9</v>
      </c>
      <c r="W19" s="37">
        <v>1</v>
      </c>
      <c r="X19" s="36"/>
      <c r="Y19" s="36" t="s">
        <v>10229</v>
      </c>
      <c r="Z19" s="36" t="s">
        <v>10228</v>
      </c>
      <c r="AA19" s="37" t="s">
        <v>10227</v>
      </c>
      <c r="AB19" s="37" t="s">
        <v>10226</v>
      </c>
      <c r="AC19" s="37" t="s">
        <v>10225</v>
      </c>
      <c r="AD19" s="41" t="s">
        <v>207</v>
      </c>
      <c r="AE19" s="41" t="s">
        <v>378</v>
      </c>
      <c r="AF19" s="41" t="s">
        <v>206</v>
      </c>
      <c r="AG19" s="41" t="s">
        <v>205</v>
      </c>
      <c r="AH19" s="41" t="s">
        <v>207</v>
      </c>
      <c r="AI19" s="41" t="s">
        <v>207</v>
      </c>
      <c r="AJ19" s="41" t="s">
        <v>203</v>
      </c>
      <c r="AK19" s="41" t="s">
        <v>204</v>
      </c>
      <c r="AL19" s="41" t="s">
        <v>201</v>
      </c>
      <c r="AM19" s="41" t="s">
        <v>377</v>
      </c>
      <c r="AN19" s="41" t="s">
        <v>205</v>
      </c>
      <c r="AO19" s="41" t="s">
        <v>205</v>
      </c>
      <c r="AP19" s="41" t="s">
        <v>205</v>
      </c>
      <c r="AQ19" s="41" t="s">
        <v>10224</v>
      </c>
      <c r="AR19" s="41" t="s">
        <v>10224</v>
      </c>
      <c r="AS19" s="41" t="s">
        <v>201</v>
      </c>
      <c r="AT19" s="37" t="s">
        <v>5946</v>
      </c>
      <c r="AU19" s="37" t="s">
        <v>1505</v>
      </c>
      <c r="AV19" s="37" t="s">
        <v>4028</v>
      </c>
      <c r="AW19" s="37"/>
      <c r="AX19" s="37"/>
      <c r="AY19" s="37" t="s">
        <v>10223</v>
      </c>
      <c r="AZ19" s="37" t="s">
        <v>10222</v>
      </c>
      <c r="BA19" s="37" t="s">
        <v>10221</v>
      </c>
      <c r="BB19" s="37"/>
      <c r="BC19" s="37" t="s">
        <v>10220</v>
      </c>
      <c r="BD19" s="37"/>
      <c r="BE19" s="40">
        <v>2385</v>
      </c>
      <c r="BF19" s="40">
        <v>435735</v>
      </c>
      <c r="BG19" s="37">
        <v>438120</v>
      </c>
      <c r="BH19" s="37" t="s">
        <v>10219</v>
      </c>
      <c r="BI19" s="37">
        <v>6</v>
      </c>
      <c r="BJ19" s="37">
        <v>115</v>
      </c>
      <c r="BK19" s="37">
        <v>0</v>
      </c>
      <c r="BL19" s="37">
        <v>0</v>
      </c>
      <c r="BM19" s="37">
        <v>0</v>
      </c>
      <c r="BN19" s="37">
        <v>585</v>
      </c>
      <c r="BO19" s="37">
        <v>30240</v>
      </c>
      <c r="BP19" s="37">
        <v>0</v>
      </c>
      <c r="BQ19" s="37">
        <v>1324900</v>
      </c>
      <c r="BR19" s="37">
        <v>540000</v>
      </c>
      <c r="BS19" s="37">
        <v>115</v>
      </c>
      <c r="BT19" s="37">
        <v>30825</v>
      </c>
      <c r="BU19" s="37">
        <v>1864900</v>
      </c>
      <c r="BV19" s="37">
        <v>2</v>
      </c>
      <c r="BW19" s="37">
        <v>0</v>
      </c>
      <c r="BX19" s="37">
        <v>0</v>
      </c>
      <c r="BY19" s="37">
        <v>0</v>
      </c>
      <c r="BZ19" s="37">
        <v>0</v>
      </c>
      <c r="CA19" s="37">
        <v>0</v>
      </c>
      <c r="CB19" s="37">
        <v>77000</v>
      </c>
      <c r="CC19" s="37">
        <v>3</v>
      </c>
      <c r="CD19" s="37">
        <v>4</v>
      </c>
      <c r="CE19" s="37">
        <v>0</v>
      </c>
      <c r="CF19" s="37">
        <v>0</v>
      </c>
      <c r="CG19" s="37">
        <v>0</v>
      </c>
      <c r="CH19" s="37">
        <v>4</v>
      </c>
      <c r="CI19" s="37">
        <v>136700</v>
      </c>
      <c r="CJ19" s="37">
        <v>2</v>
      </c>
      <c r="CK19" s="37">
        <v>1.6</v>
      </c>
      <c r="CL19" s="37">
        <v>0</v>
      </c>
      <c r="CM19" s="37">
        <v>0</v>
      </c>
      <c r="CN19" s="37">
        <v>0</v>
      </c>
      <c r="CO19" s="37">
        <v>1.6</v>
      </c>
      <c r="CP19" s="37">
        <v>10300</v>
      </c>
      <c r="CQ19" s="37">
        <v>97.9</v>
      </c>
      <c r="CR19" s="37">
        <v>2</v>
      </c>
      <c r="CS19" s="37">
        <v>0.06</v>
      </c>
      <c r="CT19" s="37">
        <v>0.05</v>
      </c>
      <c r="CU19" s="37"/>
      <c r="CV19" s="37"/>
      <c r="CW19" s="37"/>
      <c r="CX19" s="37"/>
      <c r="CY19" s="37"/>
      <c r="CZ19" s="37"/>
      <c r="DA19" s="37"/>
      <c r="DB19" s="37" t="s">
        <v>10218</v>
      </c>
      <c r="DC19" s="37" t="s">
        <v>10217</v>
      </c>
      <c r="DD19" s="37" t="s">
        <v>10216</v>
      </c>
      <c r="DE19" s="37" t="s">
        <v>10215</v>
      </c>
      <c r="DF19" s="37"/>
      <c r="DG19" s="37"/>
      <c r="DH19" s="37"/>
      <c r="DI19" s="37">
        <v>0.06</v>
      </c>
      <c r="DJ19" s="37" t="s">
        <v>1718</v>
      </c>
      <c r="DK19" s="37"/>
      <c r="DL19" s="37">
        <v>4.4999999999999997E-3</v>
      </c>
      <c r="DM19" s="37"/>
      <c r="DN19" s="37"/>
      <c r="DO19" s="37"/>
      <c r="DP19" s="37">
        <v>2.3999999999999998E-3</v>
      </c>
      <c r="DQ19" s="37">
        <v>0.4</v>
      </c>
      <c r="DR19" s="37"/>
      <c r="DS19" s="37">
        <v>0.40239999999999998</v>
      </c>
      <c r="DT19" s="37">
        <v>0.40689999999999998</v>
      </c>
    </row>
    <row r="20" spans="1:124" s="31" customFormat="1" ht="18">
      <c r="A20" s="37">
        <v>19</v>
      </c>
      <c r="B20" s="36" t="s">
        <v>10214</v>
      </c>
      <c r="C20" s="36" t="s">
        <v>10213</v>
      </c>
      <c r="D20" s="37" t="s">
        <v>10212</v>
      </c>
      <c r="E20" s="37" t="s">
        <v>10211</v>
      </c>
      <c r="F20" s="37" t="str">
        <f>IF(ISERROR(FIND('ヒアリングシート（記入例あり）'!$C$22,物質リスト!D20)),"",ROW())</f>
        <v/>
      </c>
      <c r="G20" s="37" t="e" cm="1">
        <f t="array" ref="G20">INDEX(D:D,SMALL(F:F,ROW(D20)))</f>
        <v>#NUM!</v>
      </c>
      <c r="H20" s="38" t="s">
        <v>10797</v>
      </c>
      <c r="I20" s="37" t="s">
        <v>223</v>
      </c>
      <c r="J20" s="37" t="s">
        <v>222</v>
      </c>
      <c r="K20" s="37" t="s">
        <v>221</v>
      </c>
      <c r="L20" s="37" t="s">
        <v>10210</v>
      </c>
      <c r="M20" s="37">
        <v>223.23</v>
      </c>
      <c r="N20" s="37" t="s">
        <v>10209</v>
      </c>
      <c r="O20" s="36" t="s">
        <v>10208</v>
      </c>
      <c r="P20" s="37" t="s">
        <v>259</v>
      </c>
      <c r="Q20" s="36"/>
      <c r="R20" s="37"/>
      <c r="S20" s="36" t="s">
        <v>10825</v>
      </c>
      <c r="T20" s="36" t="s">
        <v>10207</v>
      </c>
      <c r="U20" s="36" t="s">
        <v>10206</v>
      </c>
      <c r="V20" s="37">
        <v>3.74</v>
      </c>
      <c r="W20" s="37">
        <v>2</v>
      </c>
      <c r="X20" s="36"/>
      <c r="Y20" s="36"/>
      <c r="Z20" s="36" t="s">
        <v>10826</v>
      </c>
      <c r="AA20" s="37" t="s">
        <v>10205</v>
      </c>
      <c r="AB20" s="37" t="s">
        <v>10204</v>
      </c>
      <c r="AC20" s="37" t="s">
        <v>209</v>
      </c>
      <c r="AD20" s="41" t="s">
        <v>203</v>
      </c>
      <c r="AE20" s="41" t="s">
        <v>203</v>
      </c>
      <c r="AF20" s="41" t="s">
        <v>206</v>
      </c>
      <c r="AG20" s="41" t="s">
        <v>201</v>
      </c>
      <c r="AH20" s="41" t="s">
        <v>201</v>
      </c>
      <c r="AI20" s="41" t="s">
        <v>201</v>
      </c>
      <c r="AJ20" s="41" t="s">
        <v>201</v>
      </c>
      <c r="AK20" s="41" t="s">
        <v>250</v>
      </c>
      <c r="AL20" s="41" t="s">
        <v>201</v>
      </c>
      <c r="AM20" s="41" t="s">
        <v>201</v>
      </c>
      <c r="AN20" s="41" t="s">
        <v>203</v>
      </c>
      <c r="AO20" s="41" t="s">
        <v>201</v>
      </c>
      <c r="AP20" s="41" t="s">
        <v>201</v>
      </c>
      <c r="AQ20" s="41" t="s">
        <v>201</v>
      </c>
      <c r="AR20" s="41" t="s">
        <v>10203</v>
      </c>
      <c r="AS20" s="41" t="s">
        <v>201</v>
      </c>
      <c r="AT20" s="37" t="s">
        <v>320</v>
      </c>
      <c r="AU20" s="37" t="s">
        <v>322</v>
      </c>
      <c r="AV20" s="37" t="s">
        <v>248</v>
      </c>
      <c r="AW20" s="37" t="s">
        <v>285</v>
      </c>
      <c r="AX20" s="37"/>
      <c r="AY20" s="37"/>
      <c r="AZ20" s="37"/>
      <c r="BA20" s="37"/>
      <c r="BB20" s="37"/>
      <c r="BC20" s="37"/>
      <c r="BD20" s="37"/>
      <c r="BE20" s="37">
        <v>0</v>
      </c>
      <c r="BF20" s="37">
        <v>0</v>
      </c>
      <c r="BG20" s="37">
        <v>0</v>
      </c>
      <c r="BH20" s="37"/>
      <c r="BI20" s="37"/>
      <c r="BJ20" s="37"/>
      <c r="BK20" s="37"/>
      <c r="BL20" s="37"/>
      <c r="BM20" s="37"/>
      <c r="BN20" s="37"/>
      <c r="BO20" s="37"/>
      <c r="BP20" s="37"/>
      <c r="BQ20" s="37"/>
      <c r="BR20" s="37"/>
      <c r="BS20" s="37"/>
      <c r="BT20" s="37"/>
      <c r="BU20" s="37"/>
      <c r="BV20" s="37">
        <v>0</v>
      </c>
      <c r="BW20" s="37">
        <v>0</v>
      </c>
      <c r="BX20" s="37">
        <v>0</v>
      </c>
      <c r="BY20" s="37">
        <v>0</v>
      </c>
      <c r="BZ20" s="37">
        <v>0</v>
      </c>
      <c r="CA20" s="37">
        <v>0</v>
      </c>
      <c r="CB20" s="37">
        <v>0</v>
      </c>
      <c r="CC20" s="37"/>
      <c r="CD20" s="37"/>
      <c r="CE20" s="37"/>
      <c r="CF20" s="37"/>
      <c r="CG20" s="37"/>
      <c r="CH20" s="37"/>
      <c r="CI20" s="37"/>
      <c r="CJ20" s="37">
        <v>0</v>
      </c>
      <c r="CK20" s="37">
        <v>0</v>
      </c>
      <c r="CL20" s="37">
        <v>0</v>
      </c>
      <c r="CM20" s="37">
        <v>0</v>
      </c>
      <c r="CN20" s="37">
        <v>0</v>
      </c>
      <c r="CO20" s="37">
        <v>0</v>
      </c>
      <c r="CP20" s="37">
        <v>0</v>
      </c>
      <c r="CQ20" s="37">
        <v>0.04</v>
      </c>
      <c r="CR20" s="37">
        <v>62.57</v>
      </c>
      <c r="CS20" s="37">
        <v>21.34</v>
      </c>
      <c r="CT20" s="37">
        <v>16.059999999999999</v>
      </c>
      <c r="CU20" s="37"/>
      <c r="CV20" s="37"/>
      <c r="CW20" s="37"/>
      <c r="CX20" s="37"/>
      <c r="CY20" s="37"/>
      <c r="CZ20" s="37"/>
      <c r="DA20" s="37"/>
      <c r="DB20" s="37"/>
      <c r="DC20" s="37"/>
      <c r="DD20" s="37"/>
      <c r="DE20" s="37"/>
      <c r="DF20" s="37"/>
      <c r="DG20" s="37"/>
      <c r="DH20" s="37"/>
      <c r="DI20" s="37"/>
      <c r="DJ20" s="37"/>
      <c r="DK20" s="37"/>
      <c r="DL20" s="37"/>
      <c r="DM20" s="37"/>
      <c r="DN20" s="37"/>
      <c r="DO20" s="37"/>
      <c r="DP20" s="37"/>
      <c r="DQ20" s="37"/>
      <c r="DR20" s="37"/>
      <c r="DS20" s="37"/>
      <c r="DT20" s="37"/>
    </row>
    <row r="21" spans="1:124" s="31" customFormat="1" ht="16.5">
      <c r="A21" s="37">
        <v>20</v>
      </c>
      <c r="B21" s="36" t="s">
        <v>10202</v>
      </c>
      <c r="C21" s="36" t="s">
        <v>10201</v>
      </c>
      <c r="D21" s="37" t="s">
        <v>10200</v>
      </c>
      <c r="E21" s="37" t="s">
        <v>10199</v>
      </c>
      <c r="F21" s="37" t="str">
        <f>IF(ISERROR(FIND('ヒアリングシート（記入例あり）'!$C$22,物質リスト!D21)),"",ROW())</f>
        <v/>
      </c>
      <c r="G21" s="37" t="e" cm="1">
        <f t="array" ref="G21">INDEX(D:D,SMALL(F:F,ROW(D21)))</f>
        <v>#NUM!</v>
      </c>
      <c r="H21" s="38" t="s">
        <v>10796</v>
      </c>
      <c r="I21" s="37" t="s">
        <v>223</v>
      </c>
      <c r="J21" s="37" t="s">
        <v>360</v>
      </c>
      <c r="K21" s="37" t="s">
        <v>221</v>
      </c>
      <c r="L21" s="37" t="s">
        <v>10198</v>
      </c>
      <c r="M21" s="37">
        <v>61.1</v>
      </c>
      <c r="N21" s="37" t="s">
        <v>10197</v>
      </c>
      <c r="O21" s="36" t="s">
        <v>10196</v>
      </c>
      <c r="P21" s="37" t="s">
        <v>217</v>
      </c>
      <c r="Q21" s="36" t="s">
        <v>10195</v>
      </c>
      <c r="R21" s="37" t="s">
        <v>10194</v>
      </c>
      <c r="S21" s="36" t="s">
        <v>10193</v>
      </c>
      <c r="T21" s="36" t="s">
        <v>10192</v>
      </c>
      <c r="U21" s="36" t="s">
        <v>10191</v>
      </c>
      <c r="V21" s="37">
        <v>-1.31</v>
      </c>
      <c r="W21" s="37">
        <v>1</v>
      </c>
      <c r="X21" s="36"/>
      <c r="Y21" s="36" t="s">
        <v>10190</v>
      </c>
      <c r="Z21" s="36" t="s">
        <v>10189</v>
      </c>
      <c r="AA21" s="37" t="s">
        <v>10188</v>
      </c>
      <c r="AB21" s="37" t="s">
        <v>10187</v>
      </c>
      <c r="AC21" s="37" t="s">
        <v>209</v>
      </c>
      <c r="AD21" s="41" t="s">
        <v>203</v>
      </c>
      <c r="AE21" s="41" t="s">
        <v>207</v>
      </c>
      <c r="AF21" s="41" t="s">
        <v>206</v>
      </c>
      <c r="AG21" s="41" t="s">
        <v>201</v>
      </c>
      <c r="AH21" s="41" t="s">
        <v>201</v>
      </c>
      <c r="AI21" s="41" t="s">
        <v>201</v>
      </c>
      <c r="AJ21" s="41" t="s">
        <v>1328</v>
      </c>
      <c r="AK21" s="41" t="s">
        <v>377</v>
      </c>
      <c r="AL21" s="41" t="s">
        <v>201</v>
      </c>
      <c r="AM21" s="41" t="s">
        <v>377</v>
      </c>
      <c r="AN21" s="41" t="s">
        <v>201</v>
      </c>
      <c r="AO21" s="41" t="s">
        <v>201</v>
      </c>
      <c r="AP21" s="41" t="s">
        <v>201</v>
      </c>
      <c r="AQ21" s="41" t="s">
        <v>10186</v>
      </c>
      <c r="AR21" s="41" t="s">
        <v>10185</v>
      </c>
      <c r="AS21" s="41" t="s">
        <v>201</v>
      </c>
      <c r="AT21" s="37" t="s">
        <v>10184</v>
      </c>
      <c r="AU21" s="37" t="s">
        <v>10183</v>
      </c>
      <c r="AV21" s="37" t="s">
        <v>598</v>
      </c>
      <c r="AW21" s="37"/>
      <c r="AX21" s="37" t="s">
        <v>6716</v>
      </c>
      <c r="AY21" s="37" t="s">
        <v>245</v>
      </c>
      <c r="AZ21" s="37"/>
      <c r="BA21" s="37" t="s">
        <v>1896</v>
      </c>
      <c r="BB21" s="37" t="s">
        <v>10182</v>
      </c>
      <c r="BC21" s="37" t="s">
        <v>10134</v>
      </c>
      <c r="BD21" s="37">
        <v>1.2</v>
      </c>
      <c r="BE21" s="40">
        <v>41620</v>
      </c>
      <c r="BF21" s="42">
        <v>1551721</v>
      </c>
      <c r="BG21" s="42">
        <v>1593341</v>
      </c>
      <c r="BH21" s="37" t="s">
        <v>10181</v>
      </c>
      <c r="BI21" s="37">
        <v>29</v>
      </c>
      <c r="BJ21" s="37">
        <v>48.400000000000006</v>
      </c>
      <c r="BK21" s="37">
        <v>56</v>
      </c>
      <c r="BL21" s="37">
        <v>0</v>
      </c>
      <c r="BM21" s="37">
        <v>0</v>
      </c>
      <c r="BN21" s="37">
        <v>167.29999999999998</v>
      </c>
      <c r="BO21" s="37">
        <v>22163.599999999999</v>
      </c>
      <c r="BP21" s="37">
        <v>1000000</v>
      </c>
      <c r="BQ21" s="37">
        <v>636600</v>
      </c>
      <c r="BR21" s="37">
        <v>493600</v>
      </c>
      <c r="BS21" s="37">
        <v>104.4</v>
      </c>
      <c r="BT21" s="37">
        <v>22330.899999999998</v>
      </c>
      <c r="BU21" s="37">
        <v>2130200</v>
      </c>
      <c r="BV21" s="37">
        <v>36</v>
      </c>
      <c r="BW21" s="37">
        <v>175.7</v>
      </c>
      <c r="BX21" s="37">
        <v>9.4</v>
      </c>
      <c r="BY21" s="37">
        <v>0</v>
      </c>
      <c r="BZ21" s="37">
        <v>0</v>
      </c>
      <c r="CA21" s="37">
        <v>185.1</v>
      </c>
      <c r="CB21" s="37">
        <v>2918000</v>
      </c>
      <c r="CC21" s="37">
        <v>23</v>
      </c>
      <c r="CD21" s="37">
        <v>24</v>
      </c>
      <c r="CE21" s="37">
        <v>520</v>
      </c>
      <c r="CF21" s="37">
        <v>0</v>
      </c>
      <c r="CG21" s="37">
        <v>0</v>
      </c>
      <c r="CH21" s="37">
        <v>544</v>
      </c>
      <c r="CI21" s="37">
        <v>252690</v>
      </c>
      <c r="CJ21" s="37">
        <v>10</v>
      </c>
      <c r="CK21" s="37">
        <v>0</v>
      </c>
      <c r="CL21" s="37">
        <v>0</v>
      </c>
      <c r="CM21" s="37">
        <v>0</v>
      </c>
      <c r="CN21" s="37">
        <v>0</v>
      </c>
      <c r="CO21" s="37">
        <v>0</v>
      </c>
      <c r="CP21" s="37">
        <v>413752.80078125</v>
      </c>
      <c r="CQ21" s="37">
        <v>0</v>
      </c>
      <c r="CR21" s="37">
        <v>99</v>
      </c>
      <c r="CS21" s="37">
        <v>0.2</v>
      </c>
      <c r="CT21" s="37">
        <v>0.8</v>
      </c>
      <c r="CU21" s="37" t="s">
        <v>10180</v>
      </c>
      <c r="CV21" s="37"/>
      <c r="CW21" s="37"/>
      <c r="CX21" s="37"/>
      <c r="CY21" s="37" t="s">
        <v>10178</v>
      </c>
      <c r="CZ21" s="37"/>
      <c r="DA21" s="37" t="s">
        <v>10179</v>
      </c>
      <c r="DB21" s="37" t="s">
        <v>10178</v>
      </c>
      <c r="DC21" s="37" t="s">
        <v>10177</v>
      </c>
      <c r="DD21" s="37" t="s">
        <v>10176</v>
      </c>
      <c r="DE21" s="37">
        <v>1.9E-2</v>
      </c>
      <c r="DF21" s="37"/>
      <c r="DG21" s="37">
        <v>6.7999999999999996E-3</v>
      </c>
      <c r="DH21" s="37">
        <v>7.1999999999999995E-2</v>
      </c>
      <c r="DI21" s="37"/>
      <c r="DJ21" s="37"/>
      <c r="DK21" s="37"/>
      <c r="DL21" s="37">
        <v>1.9E-2</v>
      </c>
      <c r="DM21" s="37"/>
      <c r="DN21" s="37"/>
      <c r="DO21" s="37">
        <v>6.7999999999999996E-3</v>
      </c>
      <c r="DP21" s="37">
        <v>7.1999999999999995E-2</v>
      </c>
      <c r="DQ21" s="37"/>
      <c r="DR21" s="37"/>
      <c r="DS21" s="37">
        <v>7.1999999999999995E-2</v>
      </c>
      <c r="DT21" s="37">
        <v>9.0999999999999998E-2</v>
      </c>
    </row>
    <row r="22" spans="1:124" s="31" customFormat="1" ht="18">
      <c r="A22" s="37">
        <v>21</v>
      </c>
      <c r="B22" s="36" t="s">
        <v>10175</v>
      </c>
      <c r="C22" s="36" t="s">
        <v>6254</v>
      </c>
      <c r="D22" s="37" t="s">
        <v>10174</v>
      </c>
      <c r="E22" s="37" t="s">
        <v>10173</v>
      </c>
      <c r="F22" s="37" t="str">
        <f>IF(ISERROR(FIND('ヒアリングシート（記入例あり）'!$C$22,物質リスト!D22)),"",ROW())</f>
        <v/>
      </c>
      <c r="G22" s="37" t="e" cm="1">
        <f t="array" ref="G22">INDEX(D:D,SMALL(F:F,ROW(D22)))</f>
        <v>#NUM!</v>
      </c>
      <c r="H22" s="38" t="s">
        <v>10796</v>
      </c>
      <c r="I22" s="37" t="s">
        <v>223</v>
      </c>
      <c r="J22" s="37"/>
      <c r="K22" s="37" t="s">
        <v>221</v>
      </c>
      <c r="L22" s="37" t="s">
        <v>10172</v>
      </c>
      <c r="M22" s="37">
        <v>221.65</v>
      </c>
      <c r="N22" s="37" t="s">
        <v>10171</v>
      </c>
      <c r="O22" s="36" t="s">
        <v>5154</v>
      </c>
      <c r="P22" s="37" t="s">
        <v>259</v>
      </c>
      <c r="Q22" s="36"/>
      <c r="R22" s="37" t="s">
        <v>10170</v>
      </c>
      <c r="S22" s="36" t="s">
        <v>10827</v>
      </c>
      <c r="T22" s="36"/>
      <c r="U22" s="36" t="s">
        <v>10169</v>
      </c>
      <c r="V22" s="37">
        <v>1.19</v>
      </c>
      <c r="W22" s="37">
        <v>1</v>
      </c>
      <c r="X22" s="36"/>
      <c r="Y22" s="36"/>
      <c r="Z22" s="36" t="s">
        <v>10168</v>
      </c>
      <c r="AA22" s="37" t="s">
        <v>10167</v>
      </c>
      <c r="AB22" s="37" t="s">
        <v>10166</v>
      </c>
      <c r="AC22" s="37" t="s">
        <v>10165</v>
      </c>
      <c r="AD22" s="41" t="s">
        <v>203</v>
      </c>
      <c r="AE22" s="41" t="s">
        <v>203</v>
      </c>
      <c r="AF22" s="41" t="s">
        <v>206</v>
      </c>
      <c r="AG22" s="41" t="s">
        <v>201</v>
      </c>
      <c r="AH22" s="41" t="s">
        <v>203</v>
      </c>
      <c r="AI22" s="41" t="s">
        <v>203</v>
      </c>
      <c r="AJ22" s="41" t="s">
        <v>201</v>
      </c>
      <c r="AK22" s="41" t="s">
        <v>203</v>
      </c>
      <c r="AL22" s="41" t="s">
        <v>201</v>
      </c>
      <c r="AM22" s="41" t="s">
        <v>203</v>
      </c>
      <c r="AN22" s="41" t="s">
        <v>203</v>
      </c>
      <c r="AO22" s="41" t="s">
        <v>203</v>
      </c>
      <c r="AP22" s="41" t="s">
        <v>203</v>
      </c>
      <c r="AQ22" s="41" t="s">
        <v>201</v>
      </c>
      <c r="AR22" s="41" t="s">
        <v>201</v>
      </c>
      <c r="AS22" s="41" t="s">
        <v>201</v>
      </c>
      <c r="AT22" s="37" t="s">
        <v>10164</v>
      </c>
      <c r="AU22" s="37" t="s">
        <v>199</v>
      </c>
      <c r="AV22" s="37" t="s">
        <v>248</v>
      </c>
      <c r="AW22" s="37"/>
      <c r="AX22" s="37"/>
      <c r="AY22" s="37"/>
      <c r="AZ22" s="37"/>
      <c r="BA22" s="37"/>
      <c r="BB22" s="37"/>
      <c r="BC22" s="37"/>
      <c r="BD22" s="37"/>
      <c r="BE22" s="37">
        <v>0</v>
      </c>
      <c r="BF22" s="37">
        <v>140</v>
      </c>
      <c r="BG22" s="37">
        <v>140</v>
      </c>
      <c r="BH22" s="37" t="s">
        <v>1030</v>
      </c>
      <c r="BI22" s="37"/>
      <c r="BJ22" s="37"/>
      <c r="BK22" s="37"/>
      <c r="BL22" s="37"/>
      <c r="BM22" s="37"/>
      <c r="BN22" s="37"/>
      <c r="BO22" s="37"/>
      <c r="BP22" s="37"/>
      <c r="BQ22" s="37"/>
      <c r="BR22" s="37"/>
      <c r="BS22" s="37"/>
      <c r="BT22" s="37"/>
      <c r="BU22" s="37"/>
      <c r="BV22" s="37">
        <v>0</v>
      </c>
      <c r="BW22" s="37">
        <v>0</v>
      </c>
      <c r="BX22" s="37">
        <v>0</v>
      </c>
      <c r="BY22" s="37">
        <v>0</v>
      </c>
      <c r="BZ22" s="37">
        <v>0</v>
      </c>
      <c r="CA22" s="37">
        <v>0</v>
      </c>
      <c r="CB22" s="37">
        <v>0</v>
      </c>
      <c r="CC22" s="37"/>
      <c r="CD22" s="37"/>
      <c r="CE22" s="37"/>
      <c r="CF22" s="37"/>
      <c r="CG22" s="37"/>
      <c r="CH22" s="37"/>
      <c r="CI22" s="37"/>
      <c r="CJ22" s="37">
        <v>0</v>
      </c>
      <c r="CK22" s="37">
        <v>0</v>
      </c>
      <c r="CL22" s="37">
        <v>0</v>
      </c>
      <c r="CM22" s="37">
        <v>0</v>
      </c>
      <c r="CN22" s="37">
        <v>0</v>
      </c>
      <c r="CO22" s="37">
        <v>0</v>
      </c>
      <c r="CP22" s="37">
        <v>0</v>
      </c>
      <c r="CQ22" s="37"/>
      <c r="CR22" s="37"/>
      <c r="CS22" s="37"/>
      <c r="CT22" s="37"/>
      <c r="CU22" s="37"/>
      <c r="CV22" s="37"/>
      <c r="CW22" s="37"/>
      <c r="CX22" s="37"/>
      <c r="CY22" s="37"/>
      <c r="CZ22" s="37"/>
      <c r="DA22" s="37"/>
      <c r="DB22" s="37"/>
      <c r="DC22" s="37"/>
      <c r="DD22" s="37"/>
      <c r="DE22" s="37"/>
      <c r="DF22" s="37"/>
      <c r="DG22" s="37"/>
      <c r="DH22" s="37"/>
      <c r="DI22" s="37"/>
      <c r="DJ22" s="37"/>
      <c r="DK22" s="37"/>
      <c r="DL22" s="37"/>
      <c r="DM22" s="37"/>
      <c r="DN22" s="37"/>
      <c r="DO22" s="37"/>
      <c r="DP22" s="37"/>
      <c r="DQ22" s="37"/>
      <c r="DR22" s="37"/>
      <c r="DS22" s="37"/>
      <c r="DT22" s="37"/>
    </row>
    <row r="23" spans="1:124" s="31" customFormat="1" ht="16.5">
      <c r="A23" s="37">
        <v>22</v>
      </c>
      <c r="B23" s="36" t="s">
        <v>10163</v>
      </c>
      <c r="C23" s="36" t="s">
        <v>410</v>
      </c>
      <c r="D23" s="37" t="s">
        <v>10162</v>
      </c>
      <c r="E23" s="37" t="s">
        <v>10161</v>
      </c>
      <c r="F23" s="37" t="str">
        <f>IF(ISERROR(FIND('ヒアリングシート（記入例あり）'!$C$22,物質リスト!D23)),"",ROW())</f>
        <v/>
      </c>
      <c r="G23" s="37" t="e" cm="1">
        <f t="array" ref="G23">INDEX(D:D,SMALL(F:F,ROW(D23)))</f>
        <v>#NUM!</v>
      </c>
      <c r="H23" s="38" t="s">
        <v>10797</v>
      </c>
      <c r="I23" s="37" t="s">
        <v>223</v>
      </c>
      <c r="J23" s="37"/>
      <c r="K23" s="37" t="s">
        <v>221</v>
      </c>
      <c r="L23" s="37" t="s">
        <v>10160</v>
      </c>
      <c r="M23" s="37">
        <v>437.15</v>
      </c>
      <c r="N23" s="37" t="s">
        <v>10159</v>
      </c>
      <c r="O23" s="36" t="s">
        <v>5154</v>
      </c>
      <c r="P23" s="37" t="s">
        <v>259</v>
      </c>
      <c r="Q23" s="36"/>
      <c r="R23" s="37" t="s">
        <v>10158</v>
      </c>
      <c r="S23" s="36" t="s">
        <v>10157</v>
      </c>
      <c r="T23" s="36"/>
      <c r="U23" s="36" t="s">
        <v>10156</v>
      </c>
      <c r="V23" s="37">
        <v>4</v>
      </c>
      <c r="W23" s="37">
        <v>2</v>
      </c>
      <c r="X23" s="36"/>
      <c r="Y23" s="36"/>
      <c r="Z23" s="36" t="s">
        <v>10155</v>
      </c>
      <c r="AA23" s="37" t="s">
        <v>10154</v>
      </c>
      <c r="AB23" s="37" t="s">
        <v>209</v>
      </c>
      <c r="AC23" s="37" t="s">
        <v>10153</v>
      </c>
      <c r="AD23" s="41" t="s">
        <v>378</v>
      </c>
      <c r="AE23" s="41" t="s">
        <v>203</v>
      </c>
      <c r="AF23" s="41" t="s">
        <v>206</v>
      </c>
      <c r="AG23" s="41" t="s">
        <v>201</v>
      </c>
      <c r="AH23" s="41" t="s">
        <v>378</v>
      </c>
      <c r="AI23" s="41" t="s">
        <v>378</v>
      </c>
      <c r="AJ23" s="41" t="s">
        <v>203</v>
      </c>
      <c r="AK23" s="41" t="s">
        <v>203</v>
      </c>
      <c r="AL23" s="41" t="s">
        <v>201</v>
      </c>
      <c r="AM23" s="41" t="s">
        <v>201</v>
      </c>
      <c r="AN23" s="41" t="s">
        <v>203</v>
      </c>
      <c r="AO23" s="41" t="s">
        <v>203</v>
      </c>
      <c r="AP23" s="41" t="s">
        <v>205</v>
      </c>
      <c r="AQ23" s="41" t="s">
        <v>290</v>
      </c>
      <c r="AR23" s="41" t="s">
        <v>10152</v>
      </c>
      <c r="AS23" s="41" t="s">
        <v>201</v>
      </c>
      <c r="AT23" s="37" t="s">
        <v>957</v>
      </c>
      <c r="AU23" s="37" t="s">
        <v>10151</v>
      </c>
      <c r="AV23" s="37" t="s">
        <v>1141</v>
      </c>
      <c r="AW23" s="37"/>
      <c r="AX23" s="37"/>
      <c r="AY23" s="37"/>
      <c r="AZ23" s="37"/>
      <c r="BA23" s="37"/>
      <c r="BB23" s="37"/>
      <c r="BC23" s="37"/>
      <c r="BD23" s="37"/>
      <c r="BE23" s="37">
        <v>0</v>
      </c>
      <c r="BF23" s="37">
        <v>100</v>
      </c>
      <c r="BG23" s="37">
        <v>101</v>
      </c>
      <c r="BH23" s="37" t="s">
        <v>744</v>
      </c>
      <c r="BI23" s="37"/>
      <c r="BJ23" s="37"/>
      <c r="BK23" s="37"/>
      <c r="BL23" s="37"/>
      <c r="BM23" s="37"/>
      <c r="BN23" s="37"/>
      <c r="BO23" s="37"/>
      <c r="BP23" s="37"/>
      <c r="BQ23" s="37"/>
      <c r="BR23" s="37"/>
      <c r="BS23" s="37"/>
      <c r="BT23" s="37"/>
      <c r="BU23" s="37"/>
      <c r="BV23" s="37">
        <v>0</v>
      </c>
      <c r="BW23" s="37">
        <v>0</v>
      </c>
      <c r="BX23" s="37">
        <v>0</v>
      </c>
      <c r="BY23" s="37">
        <v>0</v>
      </c>
      <c r="BZ23" s="37">
        <v>0</v>
      </c>
      <c r="CA23" s="37">
        <v>0</v>
      </c>
      <c r="CB23" s="37">
        <v>0</v>
      </c>
      <c r="CC23" s="37">
        <v>1</v>
      </c>
      <c r="CD23" s="37">
        <v>0</v>
      </c>
      <c r="CE23" s="37">
        <v>0</v>
      </c>
      <c r="CF23" s="37">
        <v>0</v>
      </c>
      <c r="CG23" s="37">
        <v>0</v>
      </c>
      <c r="CH23" s="37">
        <v>0</v>
      </c>
      <c r="CI23" s="37">
        <v>1600</v>
      </c>
      <c r="CJ23" s="37">
        <v>0</v>
      </c>
      <c r="CK23" s="37">
        <v>0</v>
      </c>
      <c r="CL23" s="37">
        <v>0</v>
      </c>
      <c r="CM23" s="37">
        <v>0</v>
      </c>
      <c r="CN23" s="37">
        <v>0</v>
      </c>
      <c r="CO23" s="37">
        <v>0</v>
      </c>
      <c r="CP23" s="37">
        <v>0</v>
      </c>
      <c r="CQ23" s="37"/>
      <c r="CR23" s="37"/>
      <c r="CS23" s="37"/>
      <c r="CT23" s="37"/>
      <c r="CU23" s="37"/>
      <c r="CV23" s="37"/>
      <c r="CW23" s="37"/>
      <c r="CX23" s="37"/>
      <c r="CY23" s="37"/>
      <c r="CZ23" s="37"/>
      <c r="DA23" s="37"/>
      <c r="DB23" s="37"/>
      <c r="DC23" s="37"/>
      <c r="DD23" s="37"/>
      <c r="DE23" s="37"/>
      <c r="DF23" s="37"/>
      <c r="DG23" s="37"/>
      <c r="DH23" s="37"/>
      <c r="DI23" s="37"/>
      <c r="DJ23" s="37"/>
      <c r="DK23" s="37"/>
      <c r="DL23" s="37"/>
      <c r="DM23" s="37"/>
      <c r="DN23" s="37"/>
      <c r="DO23" s="37"/>
      <c r="DP23" s="37"/>
      <c r="DQ23" s="37"/>
      <c r="DR23" s="37"/>
      <c r="DS23" s="37"/>
      <c r="DT23" s="37"/>
    </row>
    <row r="24" spans="1:124" s="31" customFormat="1" ht="18">
      <c r="A24" s="37">
        <v>23</v>
      </c>
      <c r="B24" s="36" t="s">
        <v>10150</v>
      </c>
      <c r="C24" s="36" t="s">
        <v>10149</v>
      </c>
      <c r="D24" s="37" t="s">
        <v>10148</v>
      </c>
      <c r="E24" s="37" t="s">
        <v>10147</v>
      </c>
      <c r="F24" s="37" t="str">
        <f>IF(ISERROR(FIND('ヒアリングシート（記入例あり）'!$C$22,物質リスト!D24)),"",ROW())</f>
        <v/>
      </c>
      <c r="G24" s="37" t="e" cm="1">
        <f t="array" ref="G24">INDEX(D:D,SMALL(F:F,ROW(D24)))</f>
        <v>#NUM!</v>
      </c>
      <c r="H24" s="38" t="s">
        <v>10796</v>
      </c>
      <c r="I24" s="37" t="s">
        <v>223</v>
      </c>
      <c r="J24" s="37" t="s">
        <v>222</v>
      </c>
      <c r="K24" s="37" t="s">
        <v>221</v>
      </c>
      <c r="L24" s="37" t="s">
        <v>10123</v>
      </c>
      <c r="M24" s="37">
        <v>109.13</v>
      </c>
      <c r="N24" s="37" t="s">
        <v>10146</v>
      </c>
      <c r="O24" s="36" t="s">
        <v>10145</v>
      </c>
      <c r="P24" s="37" t="s">
        <v>259</v>
      </c>
      <c r="Q24" s="36"/>
      <c r="R24" s="37" t="s">
        <v>10144</v>
      </c>
      <c r="S24" s="36" t="s">
        <v>10828</v>
      </c>
      <c r="T24" s="36">
        <v>4.46</v>
      </c>
      <c r="U24" s="36" t="s">
        <v>10143</v>
      </c>
      <c r="V24" s="37">
        <v>0.04</v>
      </c>
      <c r="W24" s="37">
        <v>1</v>
      </c>
      <c r="X24" s="36" t="s">
        <v>432</v>
      </c>
      <c r="Y24" s="36" t="s">
        <v>10142</v>
      </c>
      <c r="Z24" s="36" t="s">
        <v>10829</v>
      </c>
      <c r="AA24" s="37" t="s">
        <v>10141</v>
      </c>
      <c r="AB24" s="37" t="s">
        <v>10140</v>
      </c>
      <c r="AC24" s="37" t="s">
        <v>209</v>
      </c>
      <c r="AD24" s="41" t="s">
        <v>207</v>
      </c>
      <c r="AE24" s="41" t="s">
        <v>203</v>
      </c>
      <c r="AF24" s="41" t="s">
        <v>206</v>
      </c>
      <c r="AG24" s="41" t="s">
        <v>206</v>
      </c>
      <c r="AH24" s="41" t="s">
        <v>201</v>
      </c>
      <c r="AI24" s="41" t="s">
        <v>201</v>
      </c>
      <c r="AJ24" s="41" t="s">
        <v>203</v>
      </c>
      <c r="AK24" s="41" t="s">
        <v>250</v>
      </c>
      <c r="AL24" s="41" t="s">
        <v>377</v>
      </c>
      <c r="AM24" s="41" t="s">
        <v>377</v>
      </c>
      <c r="AN24" s="41" t="s">
        <v>205</v>
      </c>
      <c r="AO24" s="41" t="s">
        <v>201</v>
      </c>
      <c r="AP24" s="41" t="s">
        <v>205</v>
      </c>
      <c r="AQ24" s="41" t="s">
        <v>201</v>
      </c>
      <c r="AR24" s="41" t="s">
        <v>3770</v>
      </c>
      <c r="AS24" s="41" t="s">
        <v>201</v>
      </c>
      <c r="AT24" s="37" t="s">
        <v>1278</v>
      </c>
      <c r="AU24" s="37" t="s">
        <v>8017</v>
      </c>
      <c r="AV24" s="37" t="s">
        <v>10139</v>
      </c>
      <c r="AW24" s="37" t="s">
        <v>3790</v>
      </c>
      <c r="AX24" s="37"/>
      <c r="AY24" s="37" t="s">
        <v>10138</v>
      </c>
      <c r="AZ24" s="37" t="s">
        <v>10137</v>
      </c>
      <c r="BA24" s="37" t="s">
        <v>10136</v>
      </c>
      <c r="BB24" s="37" t="s">
        <v>10135</v>
      </c>
      <c r="BC24" s="37" t="s">
        <v>10134</v>
      </c>
      <c r="BD24" s="37">
        <v>90</v>
      </c>
      <c r="BE24" s="37">
        <v>1</v>
      </c>
      <c r="BF24" s="37">
        <v>913</v>
      </c>
      <c r="BG24" s="37">
        <v>914</v>
      </c>
      <c r="BH24" s="37" t="s">
        <v>10133</v>
      </c>
      <c r="BI24" s="37">
        <v>1</v>
      </c>
      <c r="BJ24" s="37">
        <v>0</v>
      </c>
      <c r="BK24" s="37">
        <v>0</v>
      </c>
      <c r="BL24" s="37">
        <v>0</v>
      </c>
      <c r="BM24" s="37">
        <v>0</v>
      </c>
      <c r="BN24" s="37">
        <v>0</v>
      </c>
      <c r="BO24" s="37">
        <v>9</v>
      </c>
      <c r="BP24" s="37">
        <v>0</v>
      </c>
      <c r="BQ24" s="37">
        <v>10000</v>
      </c>
      <c r="BR24" s="37">
        <v>0</v>
      </c>
      <c r="BS24" s="37">
        <v>0</v>
      </c>
      <c r="BT24" s="37">
        <v>9</v>
      </c>
      <c r="BU24" s="37">
        <v>10000</v>
      </c>
      <c r="BV24" s="37">
        <v>6</v>
      </c>
      <c r="BW24" s="37">
        <v>0</v>
      </c>
      <c r="BX24" s="37">
        <v>1</v>
      </c>
      <c r="BY24" s="37">
        <v>0</v>
      </c>
      <c r="BZ24" s="37">
        <v>0</v>
      </c>
      <c r="CA24" s="37">
        <v>1</v>
      </c>
      <c r="CB24" s="37">
        <v>16800</v>
      </c>
      <c r="CC24" s="37">
        <v>1</v>
      </c>
      <c r="CD24" s="37">
        <v>0</v>
      </c>
      <c r="CE24" s="37">
        <v>0</v>
      </c>
      <c r="CF24" s="37">
        <v>0</v>
      </c>
      <c r="CG24" s="37">
        <v>0</v>
      </c>
      <c r="CH24" s="37">
        <v>0</v>
      </c>
      <c r="CI24" s="37">
        <v>3400</v>
      </c>
      <c r="CJ24" s="37">
        <v>0</v>
      </c>
      <c r="CK24" s="37">
        <v>0</v>
      </c>
      <c r="CL24" s="37">
        <v>0</v>
      </c>
      <c r="CM24" s="37">
        <v>0</v>
      </c>
      <c r="CN24" s="37">
        <v>0</v>
      </c>
      <c r="CO24" s="37">
        <v>0</v>
      </c>
      <c r="CP24" s="37">
        <v>0</v>
      </c>
      <c r="CQ24" s="37">
        <v>0</v>
      </c>
      <c r="CR24" s="37">
        <v>96.3</v>
      </c>
      <c r="CS24" s="37">
        <v>0.6</v>
      </c>
      <c r="CT24" s="37">
        <v>3.1</v>
      </c>
      <c r="CU24" s="37"/>
      <c r="CV24" s="37"/>
      <c r="CW24" s="37"/>
      <c r="CX24" s="37"/>
      <c r="CY24" s="37"/>
      <c r="CZ24" s="37"/>
      <c r="DA24" s="37" t="s">
        <v>10132</v>
      </c>
      <c r="DB24" s="37" t="s">
        <v>10131</v>
      </c>
      <c r="DC24" s="37" t="s">
        <v>10130</v>
      </c>
      <c r="DD24" s="37" t="s">
        <v>10129</v>
      </c>
      <c r="DE24" s="37"/>
      <c r="DF24" s="37"/>
      <c r="DG24" s="37"/>
      <c r="DH24" s="37"/>
      <c r="DI24" s="37" t="s">
        <v>10128</v>
      </c>
      <c r="DJ24" s="37"/>
      <c r="DK24" s="37"/>
      <c r="DL24" s="37"/>
      <c r="DM24" s="37"/>
      <c r="DN24" s="37"/>
      <c r="DO24" s="37"/>
      <c r="DP24" s="37">
        <v>4.8000000000000001E-4</v>
      </c>
      <c r="DQ24" s="37"/>
      <c r="DR24" s="37"/>
      <c r="DS24" s="37">
        <v>4.8000000000000001E-4</v>
      </c>
      <c r="DT24" s="37">
        <v>4.8000000000000001E-4</v>
      </c>
    </row>
    <row r="25" spans="1:124" s="31" customFormat="1" ht="18">
      <c r="A25" s="37">
        <v>24</v>
      </c>
      <c r="B25" s="36" t="s">
        <v>10127</v>
      </c>
      <c r="C25" s="36" t="s">
        <v>10126</v>
      </c>
      <c r="D25" s="37" t="s">
        <v>10125</v>
      </c>
      <c r="E25" s="37" t="s">
        <v>10124</v>
      </c>
      <c r="F25" s="37" t="str">
        <f>IF(ISERROR(FIND('ヒアリングシート（記入例あり）'!$C$22,物質リスト!D25)),"",ROW())</f>
        <v/>
      </c>
      <c r="G25" s="37" t="e" cm="1">
        <f t="array" ref="G25">INDEX(D:D,SMALL(F:F,ROW(D25)))</f>
        <v>#NUM!</v>
      </c>
      <c r="H25" s="38" t="s">
        <v>10796</v>
      </c>
      <c r="I25" s="37" t="s">
        <v>223</v>
      </c>
      <c r="J25" s="37" t="s">
        <v>360</v>
      </c>
      <c r="K25" s="37" t="s">
        <v>221</v>
      </c>
      <c r="L25" s="37" t="s">
        <v>10123</v>
      </c>
      <c r="M25" s="37">
        <v>109.13</v>
      </c>
      <c r="N25" s="37" t="s">
        <v>10122</v>
      </c>
      <c r="O25" s="36" t="s">
        <v>10121</v>
      </c>
      <c r="P25" s="37" t="s">
        <v>259</v>
      </c>
      <c r="Q25" s="37"/>
      <c r="R25" s="37">
        <v>1.1950000000000001</v>
      </c>
      <c r="S25" s="36" t="s">
        <v>10830</v>
      </c>
      <c r="T25" s="36" t="s">
        <v>10120</v>
      </c>
      <c r="U25" s="36" t="s">
        <v>10119</v>
      </c>
      <c r="V25" s="37">
        <v>0.21</v>
      </c>
      <c r="W25" s="37">
        <v>1</v>
      </c>
      <c r="X25" s="36" t="s">
        <v>432</v>
      </c>
      <c r="Y25" s="36" t="s">
        <v>10118</v>
      </c>
      <c r="Z25" s="36" t="s">
        <v>10831</v>
      </c>
      <c r="AA25" s="37" t="s">
        <v>10117</v>
      </c>
      <c r="AB25" s="37" t="s">
        <v>209</v>
      </c>
      <c r="AC25" s="37" t="s">
        <v>10116</v>
      </c>
      <c r="AD25" s="41" t="s">
        <v>207</v>
      </c>
      <c r="AE25" s="41" t="s">
        <v>201</v>
      </c>
      <c r="AF25" s="41" t="s">
        <v>206</v>
      </c>
      <c r="AG25" s="41" t="s">
        <v>201</v>
      </c>
      <c r="AH25" s="41" t="s">
        <v>201</v>
      </c>
      <c r="AI25" s="41" t="s">
        <v>201</v>
      </c>
      <c r="AJ25" s="41" t="s">
        <v>203</v>
      </c>
      <c r="AK25" s="41" t="s">
        <v>201</v>
      </c>
      <c r="AL25" s="41" t="s">
        <v>201</v>
      </c>
      <c r="AM25" s="41" t="s">
        <v>201</v>
      </c>
      <c r="AN25" s="41" t="s">
        <v>203</v>
      </c>
      <c r="AO25" s="41" t="s">
        <v>201</v>
      </c>
      <c r="AP25" s="41" t="s">
        <v>201</v>
      </c>
      <c r="AQ25" s="41" t="s">
        <v>600</v>
      </c>
      <c r="AR25" s="41" t="s">
        <v>600</v>
      </c>
      <c r="AS25" s="41" t="s">
        <v>201</v>
      </c>
      <c r="AT25" s="37" t="s">
        <v>3720</v>
      </c>
      <c r="AU25" s="37" t="s">
        <v>10115</v>
      </c>
      <c r="AV25" s="37" t="s">
        <v>10114</v>
      </c>
      <c r="AW25" s="37" t="s">
        <v>1203</v>
      </c>
      <c r="AX25" s="37"/>
      <c r="AY25" s="37"/>
      <c r="AZ25" s="37" t="s">
        <v>320</v>
      </c>
      <c r="BA25" s="37" t="s">
        <v>2899</v>
      </c>
      <c r="BB25" s="37" t="s">
        <v>10113</v>
      </c>
      <c r="BC25" s="37" t="s">
        <v>10112</v>
      </c>
      <c r="BD25" s="37">
        <v>90</v>
      </c>
      <c r="BE25" s="40">
        <v>106</v>
      </c>
      <c r="BF25" s="37">
        <v>6287</v>
      </c>
      <c r="BG25" s="37">
        <v>6393</v>
      </c>
      <c r="BH25" s="37" t="s">
        <v>10111</v>
      </c>
      <c r="BI25" s="37">
        <v>1</v>
      </c>
      <c r="BJ25" s="37">
        <v>0</v>
      </c>
      <c r="BK25" s="37">
        <v>0</v>
      </c>
      <c r="BL25" s="37">
        <v>0</v>
      </c>
      <c r="BM25" s="37">
        <v>0</v>
      </c>
      <c r="BN25" s="37">
        <v>0</v>
      </c>
      <c r="BO25" s="37">
        <v>6.5</v>
      </c>
      <c r="BP25" s="37">
        <v>0</v>
      </c>
      <c r="BQ25" s="37">
        <v>12000</v>
      </c>
      <c r="BR25" s="37">
        <v>0</v>
      </c>
      <c r="BS25" s="37">
        <v>0</v>
      </c>
      <c r="BT25" s="37">
        <v>6.5</v>
      </c>
      <c r="BU25" s="37">
        <v>12000</v>
      </c>
      <c r="BV25" s="37">
        <v>1</v>
      </c>
      <c r="BW25" s="37">
        <v>0</v>
      </c>
      <c r="BX25" s="37">
        <v>0.60000000000000009</v>
      </c>
      <c r="BY25" s="37">
        <v>0</v>
      </c>
      <c r="BZ25" s="37">
        <v>0</v>
      </c>
      <c r="CA25" s="37">
        <v>0.60000000000000009</v>
      </c>
      <c r="CB25" s="37">
        <v>14800</v>
      </c>
      <c r="CC25" s="37">
        <v>2</v>
      </c>
      <c r="CD25" s="37">
        <v>0</v>
      </c>
      <c r="CE25" s="37">
        <v>0</v>
      </c>
      <c r="CF25" s="37">
        <v>0</v>
      </c>
      <c r="CG25" s="37">
        <v>0</v>
      </c>
      <c r="CH25" s="37">
        <v>0</v>
      </c>
      <c r="CI25" s="37">
        <v>3600</v>
      </c>
      <c r="CJ25" s="37">
        <v>0</v>
      </c>
      <c r="CK25" s="37">
        <v>0</v>
      </c>
      <c r="CL25" s="37">
        <v>0</v>
      </c>
      <c r="CM25" s="37">
        <v>0</v>
      </c>
      <c r="CN25" s="37">
        <v>0</v>
      </c>
      <c r="CO25" s="37">
        <v>0</v>
      </c>
      <c r="CP25" s="37">
        <v>0</v>
      </c>
      <c r="CQ25" s="37">
        <v>0</v>
      </c>
      <c r="CR25" s="37">
        <v>96.9</v>
      </c>
      <c r="CS25" s="37">
        <v>0.1</v>
      </c>
      <c r="CT25" s="37">
        <v>3</v>
      </c>
      <c r="CU25" s="37"/>
      <c r="CV25" s="37"/>
      <c r="CW25" s="37"/>
      <c r="CX25" s="37"/>
      <c r="CY25" s="37"/>
      <c r="CZ25" s="37"/>
      <c r="DA25" s="37" t="s">
        <v>10110</v>
      </c>
      <c r="DB25" s="37" t="s">
        <v>10109</v>
      </c>
      <c r="DC25" s="37" t="s">
        <v>10108</v>
      </c>
      <c r="DD25" s="37" t="s">
        <v>10107</v>
      </c>
      <c r="DE25" s="37"/>
      <c r="DF25" s="37"/>
      <c r="DG25" s="37"/>
      <c r="DH25" s="37"/>
      <c r="DI25" s="37" t="s">
        <v>10106</v>
      </c>
      <c r="DJ25" s="37"/>
      <c r="DK25" s="37"/>
      <c r="DL25" s="37"/>
      <c r="DM25" s="37"/>
      <c r="DN25" s="37"/>
      <c r="DO25" s="37"/>
      <c r="DP25" s="37"/>
      <c r="DQ25" s="37"/>
      <c r="DR25" s="37"/>
      <c r="DS25" s="37"/>
      <c r="DT25" s="37"/>
    </row>
    <row r="26" spans="1:124" s="31" customFormat="1" ht="16.5">
      <c r="A26" s="37">
        <v>25</v>
      </c>
      <c r="B26" s="36" t="s">
        <v>10105</v>
      </c>
      <c r="C26" s="36" t="s">
        <v>595</v>
      </c>
      <c r="D26" s="37" t="s">
        <v>10104</v>
      </c>
      <c r="E26" s="37" t="s">
        <v>10103</v>
      </c>
      <c r="F26" s="37" t="str">
        <f>IF(ISERROR(FIND('ヒアリングシート（記入例あり）'!$C$22,物質リスト!D26)),"",ROW())</f>
        <v/>
      </c>
      <c r="G26" s="37" t="e" cm="1">
        <f t="array" ref="G26">INDEX(D:D,SMALL(F:F,ROW(D26)))</f>
        <v>#NUM!</v>
      </c>
      <c r="H26" s="38" t="s">
        <v>10796</v>
      </c>
      <c r="I26" s="37" t="s">
        <v>223</v>
      </c>
      <c r="J26" s="37" t="s">
        <v>360</v>
      </c>
      <c r="K26" s="37" t="s">
        <v>221</v>
      </c>
      <c r="L26" s="37" t="s">
        <v>10102</v>
      </c>
      <c r="M26" s="37">
        <v>214.3</v>
      </c>
      <c r="N26" s="37" t="s">
        <v>10101</v>
      </c>
      <c r="O26" s="36" t="s">
        <v>10100</v>
      </c>
      <c r="P26" s="37" t="s">
        <v>259</v>
      </c>
      <c r="Q26" s="36" t="s">
        <v>10099</v>
      </c>
      <c r="R26" s="37"/>
      <c r="S26" s="36" t="s">
        <v>10098</v>
      </c>
      <c r="T26" s="36" t="s">
        <v>504</v>
      </c>
      <c r="U26" s="36" t="s">
        <v>10097</v>
      </c>
      <c r="V26" s="37">
        <v>1.6</v>
      </c>
      <c r="W26" s="37">
        <v>1</v>
      </c>
      <c r="X26" s="36"/>
      <c r="Y26" s="36"/>
      <c r="Z26" s="36" t="s">
        <v>10096</v>
      </c>
      <c r="AA26" s="37" t="s">
        <v>10095</v>
      </c>
      <c r="AB26" s="37" t="s">
        <v>6863</v>
      </c>
      <c r="AC26" s="37" t="s">
        <v>10094</v>
      </c>
      <c r="AD26" s="41" t="s">
        <v>207</v>
      </c>
      <c r="AE26" s="41" t="s">
        <v>203</v>
      </c>
      <c r="AF26" s="41" t="s">
        <v>206</v>
      </c>
      <c r="AG26" s="41" t="s">
        <v>201</v>
      </c>
      <c r="AH26" s="41" t="s">
        <v>201</v>
      </c>
      <c r="AI26" s="41" t="s">
        <v>201</v>
      </c>
      <c r="AJ26" s="41" t="s">
        <v>203</v>
      </c>
      <c r="AK26" s="41" t="s">
        <v>203</v>
      </c>
      <c r="AL26" s="41" t="s">
        <v>201</v>
      </c>
      <c r="AM26" s="41" t="s">
        <v>203</v>
      </c>
      <c r="AN26" s="41" t="s">
        <v>203</v>
      </c>
      <c r="AO26" s="41" t="s">
        <v>203</v>
      </c>
      <c r="AP26" s="41" t="s">
        <v>203</v>
      </c>
      <c r="AQ26" s="41" t="s">
        <v>201</v>
      </c>
      <c r="AR26" s="41" t="s">
        <v>201</v>
      </c>
      <c r="AS26" s="41" t="s">
        <v>201</v>
      </c>
      <c r="AT26" s="37" t="s">
        <v>761</v>
      </c>
      <c r="AU26" s="37" t="s">
        <v>727</v>
      </c>
      <c r="AV26" s="37" t="s">
        <v>582</v>
      </c>
      <c r="AW26" s="37"/>
      <c r="AX26" s="37"/>
      <c r="AY26" s="37"/>
      <c r="AZ26" s="37"/>
      <c r="BA26" s="37"/>
      <c r="BB26" s="37"/>
      <c r="BC26" s="37"/>
      <c r="BD26" s="37"/>
      <c r="BE26" s="37">
        <v>0</v>
      </c>
      <c r="BF26" s="37">
        <v>42</v>
      </c>
      <c r="BG26" s="37">
        <v>42</v>
      </c>
      <c r="BH26" s="37" t="s">
        <v>1030</v>
      </c>
      <c r="BI26" s="37"/>
      <c r="BJ26" s="37"/>
      <c r="BK26" s="37"/>
      <c r="BL26" s="37"/>
      <c r="BM26" s="37"/>
      <c r="BN26" s="37"/>
      <c r="BO26" s="37"/>
      <c r="BP26" s="37"/>
      <c r="BQ26" s="37"/>
      <c r="BR26" s="37"/>
      <c r="BS26" s="37"/>
      <c r="BT26" s="37"/>
      <c r="BU26" s="37"/>
      <c r="BV26" s="37">
        <v>0</v>
      </c>
      <c r="BW26" s="37">
        <v>0</v>
      </c>
      <c r="BX26" s="37">
        <v>0</v>
      </c>
      <c r="BY26" s="37">
        <v>0</v>
      </c>
      <c r="BZ26" s="37">
        <v>0</v>
      </c>
      <c r="CA26" s="37">
        <v>0</v>
      </c>
      <c r="CB26" s="37">
        <v>0</v>
      </c>
      <c r="CC26" s="37"/>
      <c r="CD26" s="37"/>
      <c r="CE26" s="37"/>
      <c r="CF26" s="37"/>
      <c r="CG26" s="37"/>
      <c r="CH26" s="37"/>
      <c r="CI26" s="37"/>
      <c r="CJ26" s="37">
        <v>0</v>
      </c>
      <c r="CK26" s="37">
        <v>0</v>
      </c>
      <c r="CL26" s="37">
        <v>0</v>
      </c>
      <c r="CM26" s="37">
        <v>0</v>
      </c>
      <c r="CN26" s="37">
        <v>0</v>
      </c>
      <c r="CO26" s="37">
        <v>0</v>
      </c>
      <c r="CP26" s="37">
        <v>0</v>
      </c>
      <c r="CQ26" s="37"/>
      <c r="CR26" s="37"/>
      <c r="CS26" s="37"/>
      <c r="CT26" s="37"/>
      <c r="CU26" s="37"/>
      <c r="CV26" s="37"/>
      <c r="CW26" s="37"/>
      <c r="CX26" s="37"/>
      <c r="CY26" s="37"/>
      <c r="CZ26" s="37"/>
      <c r="DA26" s="37"/>
      <c r="DB26" s="37"/>
      <c r="DC26" s="37"/>
      <c r="DD26" s="37"/>
      <c r="DE26" s="37"/>
      <c r="DF26" s="37"/>
      <c r="DG26" s="37"/>
      <c r="DH26" s="37"/>
      <c r="DI26" s="37"/>
      <c r="DJ26" s="37"/>
      <c r="DK26" s="37"/>
      <c r="DL26" s="37"/>
      <c r="DM26" s="37"/>
      <c r="DN26" s="37"/>
      <c r="DO26" s="37"/>
      <c r="DP26" s="37"/>
      <c r="DQ26" s="37"/>
      <c r="DR26" s="37"/>
      <c r="DS26" s="37"/>
      <c r="DT26" s="37"/>
    </row>
    <row r="27" spans="1:124" s="31" customFormat="1" ht="16.5">
      <c r="A27" s="37">
        <v>26</v>
      </c>
      <c r="B27" s="36" t="s">
        <v>10093</v>
      </c>
      <c r="C27" s="36" t="s">
        <v>410</v>
      </c>
      <c r="D27" s="37" t="s">
        <v>10092</v>
      </c>
      <c r="E27" s="37" t="s">
        <v>10091</v>
      </c>
      <c r="F27" s="37" t="str">
        <f>IF(ISERROR(FIND('ヒアリングシート（記入例あり）'!$C$22,物質リスト!D27)),"",ROW())</f>
        <v/>
      </c>
      <c r="G27" s="37" t="e" cm="1">
        <f t="array" ref="G27">INDEX(D:D,SMALL(F:F,ROW(D27)))</f>
        <v>#NUM!</v>
      </c>
      <c r="H27" s="38" t="s">
        <v>10798</v>
      </c>
      <c r="I27" s="37" t="s">
        <v>223</v>
      </c>
      <c r="J27" s="37" t="s">
        <v>1158</v>
      </c>
      <c r="K27" s="37" t="s">
        <v>360</v>
      </c>
      <c r="L27" s="37" t="s">
        <v>10090</v>
      </c>
      <c r="M27" s="37">
        <v>57.1</v>
      </c>
      <c r="N27" s="37" t="s">
        <v>10089</v>
      </c>
      <c r="O27" s="36" t="s">
        <v>10088</v>
      </c>
      <c r="P27" s="37" t="s">
        <v>217</v>
      </c>
      <c r="Q27" s="36" t="s">
        <v>10087</v>
      </c>
      <c r="R27" s="37"/>
      <c r="S27" s="36" t="s">
        <v>10086</v>
      </c>
      <c r="T27" s="36"/>
      <c r="U27" s="36" t="s">
        <v>10085</v>
      </c>
      <c r="V27" s="37">
        <v>0.03</v>
      </c>
      <c r="W27" s="37">
        <v>1</v>
      </c>
      <c r="X27" s="36"/>
      <c r="Y27" s="36"/>
      <c r="Z27" s="36" t="s">
        <v>10084</v>
      </c>
      <c r="AA27" s="37" t="s">
        <v>10083</v>
      </c>
      <c r="AB27" s="37" t="s">
        <v>10082</v>
      </c>
      <c r="AC27" s="37" t="s">
        <v>10081</v>
      </c>
      <c r="AD27" s="41" t="s">
        <v>378</v>
      </c>
      <c r="AE27" s="41" t="s">
        <v>377</v>
      </c>
      <c r="AF27" s="41" t="s">
        <v>206</v>
      </c>
      <c r="AG27" s="41" t="s">
        <v>205</v>
      </c>
      <c r="AH27" s="41" t="s">
        <v>201</v>
      </c>
      <c r="AI27" s="41" t="s">
        <v>201</v>
      </c>
      <c r="AJ27" s="41" t="s">
        <v>205</v>
      </c>
      <c r="AK27" s="41" t="s">
        <v>398</v>
      </c>
      <c r="AL27" s="41" t="s">
        <v>201</v>
      </c>
      <c r="AM27" s="41" t="s">
        <v>201</v>
      </c>
      <c r="AN27" s="41" t="s">
        <v>201</v>
      </c>
      <c r="AO27" s="41" t="s">
        <v>201</v>
      </c>
      <c r="AP27" s="41" t="s">
        <v>201</v>
      </c>
      <c r="AQ27" s="41" t="s">
        <v>10080</v>
      </c>
      <c r="AR27" s="41" t="s">
        <v>10079</v>
      </c>
      <c r="AS27" s="41" t="s">
        <v>201</v>
      </c>
      <c r="AT27" s="37" t="s">
        <v>1789</v>
      </c>
      <c r="AU27" s="37" t="s">
        <v>10078</v>
      </c>
      <c r="AV27" s="37" t="s">
        <v>209</v>
      </c>
      <c r="AW27" s="37"/>
      <c r="AX27" s="37"/>
      <c r="AY27" s="37"/>
      <c r="AZ27" s="37"/>
      <c r="BA27" s="37"/>
      <c r="BB27" s="37"/>
      <c r="BC27" s="37"/>
      <c r="BD27" s="37"/>
      <c r="BE27" s="37">
        <v>133</v>
      </c>
      <c r="BF27" s="37">
        <v>8301</v>
      </c>
      <c r="BG27" s="37">
        <v>8434</v>
      </c>
      <c r="BH27" s="37" t="s">
        <v>10077</v>
      </c>
      <c r="BI27" s="37"/>
      <c r="BJ27" s="37"/>
      <c r="BK27" s="37"/>
      <c r="BL27" s="37"/>
      <c r="BM27" s="37"/>
      <c r="BN27" s="37"/>
      <c r="BO27" s="37"/>
      <c r="BP27" s="37"/>
      <c r="BQ27" s="37"/>
      <c r="BR27" s="37"/>
      <c r="BS27" s="37"/>
      <c r="BT27" s="37"/>
      <c r="BU27" s="37"/>
      <c r="BV27" s="37">
        <v>0</v>
      </c>
      <c r="BW27" s="37">
        <v>0</v>
      </c>
      <c r="BX27" s="37">
        <v>0</v>
      </c>
      <c r="BY27" s="37">
        <v>0</v>
      </c>
      <c r="BZ27" s="37">
        <v>0</v>
      </c>
      <c r="CA27" s="37">
        <v>0</v>
      </c>
      <c r="CB27" s="37">
        <v>0</v>
      </c>
      <c r="CC27" s="37"/>
      <c r="CD27" s="37"/>
      <c r="CE27" s="37"/>
      <c r="CF27" s="37"/>
      <c r="CG27" s="37"/>
      <c r="CH27" s="37"/>
      <c r="CI27" s="37"/>
      <c r="CJ27" s="37">
        <v>0</v>
      </c>
      <c r="CK27" s="37">
        <v>0</v>
      </c>
      <c r="CL27" s="37">
        <v>0</v>
      </c>
      <c r="CM27" s="37">
        <v>0</v>
      </c>
      <c r="CN27" s="37">
        <v>0</v>
      </c>
      <c r="CO27" s="37">
        <v>0</v>
      </c>
      <c r="CP27" s="37">
        <v>0</v>
      </c>
      <c r="CQ27" s="37"/>
      <c r="CR27" s="37"/>
      <c r="CS27" s="37"/>
      <c r="CT27" s="37"/>
      <c r="CU27" s="37"/>
      <c r="CV27" s="37"/>
      <c r="CW27" s="37"/>
      <c r="CX27" s="37"/>
      <c r="CY27" s="37"/>
      <c r="CZ27" s="37"/>
      <c r="DA27" s="37"/>
      <c r="DB27" s="37"/>
      <c r="DC27" s="37"/>
      <c r="DD27" s="37"/>
      <c r="DE27" s="37"/>
      <c r="DF27" s="37"/>
      <c r="DG27" s="37"/>
      <c r="DH27" s="37"/>
      <c r="DI27" s="37"/>
      <c r="DJ27" s="37"/>
      <c r="DK27" s="37"/>
      <c r="DL27" s="37"/>
      <c r="DM27" s="37"/>
      <c r="DN27" s="37"/>
      <c r="DO27" s="37"/>
      <c r="DP27" s="37"/>
      <c r="DQ27" s="37"/>
      <c r="DR27" s="37"/>
      <c r="DS27" s="37"/>
      <c r="DT27" s="37"/>
    </row>
    <row r="28" spans="1:124" s="31" customFormat="1" ht="16.5">
      <c r="A28" s="37">
        <v>27</v>
      </c>
      <c r="B28" s="36" t="s">
        <v>10076</v>
      </c>
      <c r="C28" s="36" t="s">
        <v>410</v>
      </c>
      <c r="D28" s="37" t="s">
        <v>10075</v>
      </c>
      <c r="E28" s="37" t="s">
        <v>10074</v>
      </c>
      <c r="F28" s="37" t="str">
        <f>IF(ISERROR(FIND('ヒアリングシート（記入例あり）'!$C$22,物質リスト!D28)),"",ROW())</f>
        <v/>
      </c>
      <c r="G28" s="37" t="e" cm="1">
        <f t="array" ref="G28">INDEX(D:D,SMALL(F:F,ROW(D28)))</f>
        <v>#NUM!</v>
      </c>
      <c r="H28" s="38" t="s">
        <v>10796</v>
      </c>
      <c r="I28" s="37" t="s">
        <v>223</v>
      </c>
      <c r="J28" s="37"/>
      <c r="K28" s="37" t="s">
        <v>221</v>
      </c>
      <c r="L28" s="37" t="s">
        <v>10073</v>
      </c>
      <c r="M28" s="37">
        <v>202.21</v>
      </c>
      <c r="N28" s="37" t="s">
        <v>10072</v>
      </c>
      <c r="O28" s="36" t="s">
        <v>5154</v>
      </c>
      <c r="P28" s="37" t="s">
        <v>259</v>
      </c>
      <c r="Q28" s="36"/>
      <c r="R28" s="37" t="s">
        <v>10071</v>
      </c>
      <c r="S28" s="36" t="s">
        <v>10070</v>
      </c>
      <c r="T28" s="36"/>
      <c r="U28" s="36" t="s">
        <v>10069</v>
      </c>
      <c r="V28" s="37">
        <v>0.83</v>
      </c>
      <c r="W28" s="37">
        <v>1</v>
      </c>
      <c r="X28" s="36"/>
      <c r="Y28" s="36"/>
      <c r="Z28" s="36" t="s">
        <v>10068</v>
      </c>
      <c r="AA28" s="37" t="s">
        <v>10067</v>
      </c>
      <c r="AB28" s="37" t="s">
        <v>10066</v>
      </c>
      <c r="AC28" s="37" t="s">
        <v>10065</v>
      </c>
      <c r="AD28" s="41" t="s">
        <v>207</v>
      </c>
      <c r="AE28" s="41" t="s">
        <v>203</v>
      </c>
      <c r="AF28" s="41" t="s">
        <v>206</v>
      </c>
      <c r="AG28" s="41" t="s">
        <v>201</v>
      </c>
      <c r="AH28" s="41" t="s">
        <v>201</v>
      </c>
      <c r="AI28" s="41" t="s">
        <v>201</v>
      </c>
      <c r="AJ28" s="41" t="s">
        <v>203</v>
      </c>
      <c r="AK28" s="41" t="s">
        <v>203</v>
      </c>
      <c r="AL28" s="41" t="s">
        <v>201</v>
      </c>
      <c r="AM28" s="41" t="s">
        <v>201</v>
      </c>
      <c r="AN28" s="41" t="s">
        <v>201</v>
      </c>
      <c r="AO28" s="41" t="s">
        <v>201</v>
      </c>
      <c r="AP28" s="41" t="s">
        <v>201</v>
      </c>
      <c r="AQ28" s="41" t="s">
        <v>201</v>
      </c>
      <c r="AR28" s="41" t="s">
        <v>201</v>
      </c>
      <c r="AS28" s="41" t="s">
        <v>201</v>
      </c>
      <c r="AT28" s="37" t="s">
        <v>1505</v>
      </c>
      <c r="AU28" s="37" t="s">
        <v>1505</v>
      </c>
      <c r="AV28" s="37" t="s">
        <v>209</v>
      </c>
      <c r="AW28" s="37"/>
      <c r="AX28" s="37"/>
      <c r="AY28" s="37"/>
      <c r="AZ28" s="37"/>
      <c r="BA28" s="37"/>
      <c r="BB28" s="37"/>
      <c r="BC28" s="37"/>
      <c r="BD28" s="37"/>
      <c r="BE28" s="37">
        <v>0</v>
      </c>
      <c r="BF28" s="37">
        <v>281</v>
      </c>
      <c r="BG28" s="37">
        <v>281</v>
      </c>
      <c r="BH28" s="37" t="s">
        <v>1030</v>
      </c>
      <c r="BI28" s="37"/>
      <c r="BJ28" s="37"/>
      <c r="BK28" s="37"/>
      <c r="BL28" s="37"/>
      <c r="BM28" s="37"/>
      <c r="BN28" s="37"/>
      <c r="BO28" s="37"/>
      <c r="BP28" s="37"/>
      <c r="BQ28" s="37"/>
      <c r="BR28" s="37"/>
      <c r="BS28" s="37"/>
      <c r="BT28" s="37"/>
      <c r="BU28" s="37"/>
      <c r="BV28" s="37">
        <v>0</v>
      </c>
      <c r="BW28" s="37">
        <v>0</v>
      </c>
      <c r="BX28" s="37">
        <v>0</v>
      </c>
      <c r="BY28" s="37">
        <v>0</v>
      </c>
      <c r="BZ28" s="37">
        <v>0</v>
      </c>
      <c r="CA28" s="37">
        <v>0</v>
      </c>
      <c r="CB28" s="37">
        <v>0</v>
      </c>
      <c r="CC28" s="37"/>
      <c r="CD28" s="37"/>
      <c r="CE28" s="37"/>
      <c r="CF28" s="37"/>
      <c r="CG28" s="37"/>
      <c r="CH28" s="37"/>
      <c r="CI28" s="37"/>
      <c r="CJ28" s="37">
        <v>0</v>
      </c>
      <c r="CK28" s="37">
        <v>0</v>
      </c>
      <c r="CL28" s="37">
        <v>0</v>
      </c>
      <c r="CM28" s="37">
        <v>0</v>
      </c>
      <c r="CN28" s="37">
        <v>0</v>
      </c>
      <c r="CO28" s="37">
        <v>0</v>
      </c>
      <c r="CP28" s="37">
        <v>0</v>
      </c>
      <c r="CQ28" s="37"/>
      <c r="CR28" s="37"/>
      <c r="CS28" s="37"/>
      <c r="CT28" s="37"/>
      <c r="CU28" s="37"/>
      <c r="CV28" s="37"/>
      <c r="CW28" s="37"/>
      <c r="CX28" s="37"/>
      <c r="CY28" s="37"/>
      <c r="CZ28" s="37"/>
      <c r="DA28" s="37"/>
      <c r="DB28" s="37"/>
      <c r="DC28" s="37"/>
      <c r="DD28" s="37"/>
      <c r="DE28" s="37"/>
      <c r="DF28" s="37"/>
      <c r="DG28" s="37"/>
      <c r="DH28" s="37"/>
      <c r="DI28" s="37"/>
      <c r="DJ28" s="37"/>
      <c r="DK28" s="37"/>
      <c r="DL28" s="37"/>
      <c r="DM28" s="37"/>
      <c r="DN28" s="37"/>
      <c r="DO28" s="37"/>
      <c r="DP28" s="37"/>
      <c r="DQ28" s="37"/>
      <c r="DR28" s="37"/>
      <c r="DS28" s="37"/>
      <c r="DT28" s="37"/>
    </row>
    <row r="29" spans="1:124" s="31" customFormat="1" ht="16.5">
      <c r="A29" s="37">
        <v>28</v>
      </c>
      <c r="B29" s="36" t="s">
        <v>10064</v>
      </c>
      <c r="C29" s="36" t="s">
        <v>3050</v>
      </c>
      <c r="D29" s="37" t="s">
        <v>10063</v>
      </c>
      <c r="E29" s="37" t="s">
        <v>10062</v>
      </c>
      <c r="F29" s="37" t="str">
        <f>IF(ISERROR(FIND('ヒアリングシート（記入例あり）'!$C$22,物質リスト!D29)),"",ROW())</f>
        <v/>
      </c>
      <c r="G29" s="37" t="e" cm="1">
        <f t="array" ref="G29">INDEX(D:D,SMALL(F:F,ROW(D29)))</f>
        <v>#NUM!</v>
      </c>
      <c r="H29" s="38" t="s">
        <v>10798</v>
      </c>
      <c r="I29" s="37" t="s">
        <v>223</v>
      </c>
      <c r="J29" s="37" t="s">
        <v>1158</v>
      </c>
      <c r="K29" s="37" t="s">
        <v>360</v>
      </c>
      <c r="L29" s="37" t="s">
        <v>9120</v>
      </c>
      <c r="M29" s="37">
        <v>58.08</v>
      </c>
      <c r="N29" s="37" t="s">
        <v>10061</v>
      </c>
      <c r="O29" s="36" t="s">
        <v>10060</v>
      </c>
      <c r="P29" s="37" t="s">
        <v>217</v>
      </c>
      <c r="Q29" s="37"/>
      <c r="R29" s="37" t="s">
        <v>10059</v>
      </c>
      <c r="S29" s="36" t="s">
        <v>10058</v>
      </c>
      <c r="T29" s="36" t="s">
        <v>10057</v>
      </c>
      <c r="U29" s="36" t="s">
        <v>10056</v>
      </c>
      <c r="V29" s="37">
        <v>0.17</v>
      </c>
      <c r="W29" s="37">
        <v>1</v>
      </c>
      <c r="X29" s="36" t="s">
        <v>432</v>
      </c>
      <c r="Y29" s="36" t="s">
        <v>10055</v>
      </c>
      <c r="Z29" s="36" t="s">
        <v>10054</v>
      </c>
      <c r="AA29" s="37" t="s">
        <v>10053</v>
      </c>
      <c r="AB29" s="37" t="s">
        <v>10052</v>
      </c>
      <c r="AC29" s="37" t="s">
        <v>10051</v>
      </c>
      <c r="AD29" s="41" t="s">
        <v>378</v>
      </c>
      <c r="AE29" s="41" t="s">
        <v>377</v>
      </c>
      <c r="AF29" s="41" t="s">
        <v>206</v>
      </c>
      <c r="AG29" s="41" t="s">
        <v>205</v>
      </c>
      <c r="AH29" s="41" t="s">
        <v>201</v>
      </c>
      <c r="AI29" s="41" t="s">
        <v>201</v>
      </c>
      <c r="AJ29" s="41" t="s">
        <v>205</v>
      </c>
      <c r="AK29" s="41" t="s">
        <v>204</v>
      </c>
      <c r="AL29" s="41" t="s">
        <v>201</v>
      </c>
      <c r="AM29" s="41" t="s">
        <v>201</v>
      </c>
      <c r="AN29" s="41" t="s">
        <v>201</v>
      </c>
      <c r="AO29" s="41" t="s">
        <v>201</v>
      </c>
      <c r="AP29" s="41" t="s">
        <v>201</v>
      </c>
      <c r="AQ29" s="41" t="s">
        <v>10050</v>
      </c>
      <c r="AR29" s="41" t="s">
        <v>5519</v>
      </c>
      <c r="AS29" s="41" t="s">
        <v>201</v>
      </c>
      <c r="AT29" s="37" t="s">
        <v>10049</v>
      </c>
      <c r="AU29" s="37" t="s">
        <v>10048</v>
      </c>
      <c r="AV29" s="37" t="s">
        <v>4155</v>
      </c>
      <c r="AW29" s="37" t="s">
        <v>10047</v>
      </c>
      <c r="AX29" s="37" t="s">
        <v>10046</v>
      </c>
      <c r="AY29" s="37" t="s">
        <v>245</v>
      </c>
      <c r="AZ29" s="37"/>
      <c r="BA29" s="37" t="s">
        <v>10045</v>
      </c>
      <c r="BB29" s="37" t="s">
        <v>10044</v>
      </c>
      <c r="BC29" s="37">
        <v>3.2</v>
      </c>
      <c r="BD29" s="37"/>
      <c r="BE29" s="40">
        <v>3106</v>
      </c>
      <c r="BF29" s="37">
        <v>89671</v>
      </c>
      <c r="BG29" s="37">
        <v>92777</v>
      </c>
      <c r="BH29" s="37" t="s">
        <v>10043</v>
      </c>
      <c r="BI29" s="37">
        <v>1</v>
      </c>
      <c r="BJ29" s="37">
        <v>0</v>
      </c>
      <c r="BK29" s="37">
        <v>0</v>
      </c>
      <c r="BL29" s="37">
        <v>0</v>
      </c>
      <c r="BM29" s="37">
        <v>0</v>
      </c>
      <c r="BN29" s="37">
        <v>0</v>
      </c>
      <c r="BO29" s="37">
        <v>0</v>
      </c>
      <c r="BP29" s="37">
        <v>0</v>
      </c>
      <c r="BQ29" s="37">
        <v>4800</v>
      </c>
      <c r="BR29" s="37">
        <v>0</v>
      </c>
      <c r="BS29" s="37">
        <v>0</v>
      </c>
      <c r="BT29" s="37">
        <v>0</v>
      </c>
      <c r="BU29" s="37">
        <v>4800</v>
      </c>
      <c r="BV29" s="37">
        <v>0</v>
      </c>
      <c r="BW29" s="37">
        <v>0</v>
      </c>
      <c r="BX29" s="37">
        <v>0</v>
      </c>
      <c r="BY29" s="37">
        <v>0</v>
      </c>
      <c r="BZ29" s="37">
        <v>0</v>
      </c>
      <c r="CA29" s="37">
        <v>0</v>
      </c>
      <c r="CB29" s="37">
        <v>0</v>
      </c>
      <c r="CC29" s="37"/>
      <c r="CD29" s="37"/>
      <c r="CE29" s="37"/>
      <c r="CF29" s="37"/>
      <c r="CG29" s="37"/>
      <c r="CH29" s="37"/>
      <c r="CI29" s="37"/>
      <c r="CJ29" s="37">
        <v>3</v>
      </c>
      <c r="CK29" s="37">
        <v>6.2</v>
      </c>
      <c r="CL29" s="37">
        <v>0</v>
      </c>
      <c r="CM29" s="37">
        <v>0</v>
      </c>
      <c r="CN29" s="37">
        <v>0</v>
      </c>
      <c r="CO29" s="37">
        <v>6.2</v>
      </c>
      <c r="CP29" s="37">
        <v>553268</v>
      </c>
      <c r="CQ29" s="37">
        <v>28.5</v>
      </c>
      <c r="CR29" s="37">
        <v>62.5</v>
      </c>
      <c r="CS29" s="37">
        <v>8.8000000000000007</v>
      </c>
      <c r="CT29" s="37">
        <v>0.1</v>
      </c>
      <c r="CU29" s="37" t="s">
        <v>10042</v>
      </c>
      <c r="CV29" s="37"/>
      <c r="CW29" s="37"/>
      <c r="CX29" s="37"/>
      <c r="CY29" s="37" t="s">
        <v>8665</v>
      </c>
      <c r="CZ29" s="37"/>
      <c r="DA29" s="37" t="s">
        <v>8665</v>
      </c>
      <c r="DB29" s="37" t="s">
        <v>8665</v>
      </c>
      <c r="DC29" s="37"/>
      <c r="DD29" s="37"/>
      <c r="DE29" s="37" t="s">
        <v>10041</v>
      </c>
      <c r="DF29" s="37"/>
      <c r="DG29" s="37"/>
      <c r="DH29" s="37" t="s">
        <v>8662</v>
      </c>
      <c r="DI29" s="37" t="s">
        <v>8662</v>
      </c>
      <c r="DJ29" s="37"/>
      <c r="DK29" s="37"/>
      <c r="DL29" s="37">
        <v>1.6E-2</v>
      </c>
      <c r="DM29" s="37"/>
      <c r="DN29" s="37"/>
      <c r="DO29" s="37">
        <v>1.2E-2</v>
      </c>
      <c r="DP29" s="37"/>
      <c r="DQ29" s="37"/>
      <c r="DR29" s="37"/>
      <c r="DS29" s="37">
        <v>1.2E-2</v>
      </c>
      <c r="DT29" s="37">
        <v>2.8000000000000001E-2</v>
      </c>
    </row>
    <row r="30" spans="1:124" s="31" customFormat="1" ht="16.5">
      <c r="A30" s="37">
        <v>29</v>
      </c>
      <c r="B30" s="36" t="s">
        <v>10040</v>
      </c>
      <c r="C30" s="36" t="s">
        <v>410</v>
      </c>
      <c r="D30" s="37" t="s">
        <v>10039</v>
      </c>
      <c r="E30" s="37" t="s">
        <v>10038</v>
      </c>
      <c r="F30" s="37" t="str">
        <f>IF(ISERROR(FIND('ヒアリングシート（記入例あり）'!$C$22,物質リスト!D30)),"",ROW())</f>
        <v/>
      </c>
      <c r="G30" s="37" t="e" cm="1">
        <f t="array" ref="G30">INDEX(D:D,SMALL(F:F,ROW(D30)))</f>
        <v>#NUM!</v>
      </c>
      <c r="H30" s="38" t="s">
        <v>10796</v>
      </c>
      <c r="I30" s="37" t="s">
        <v>223</v>
      </c>
      <c r="J30" s="37" t="s">
        <v>360</v>
      </c>
      <c r="K30" s="37" t="s">
        <v>221</v>
      </c>
      <c r="L30" s="37" t="s">
        <v>10037</v>
      </c>
      <c r="M30" s="37">
        <v>114.14</v>
      </c>
      <c r="N30" s="37" t="s">
        <v>10036</v>
      </c>
      <c r="O30" s="36" t="s">
        <v>10035</v>
      </c>
      <c r="P30" s="37" t="s">
        <v>217</v>
      </c>
      <c r="Q30" s="36" t="s">
        <v>10034</v>
      </c>
      <c r="R30" s="37"/>
      <c r="S30" s="36" t="s">
        <v>10033</v>
      </c>
      <c r="T30" s="36"/>
      <c r="U30" s="36" t="s">
        <v>10032</v>
      </c>
      <c r="V30" s="37">
        <v>0.34</v>
      </c>
      <c r="W30" s="37">
        <v>1</v>
      </c>
      <c r="X30" s="36"/>
      <c r="Y30" s="36"/>
      <c r="Z30" s="36" t="s">
        <v>10031</v>
      </c>
      <c r="AA30" s="37" t="s">
        <v>10030</v>
      </c>
      <c r="AB30" s="37" t="s">
        <v>10029</v>
      </c>
      <c r="AC30" s="37" t="s">
        <v>10028</v>
      </c>
      <c r="AD30" s="41" t="s">
        <v>207</v>
      </c>
      <c r="AE30" s="41" t="s">
        <v>203</v>
      </c>
      <c r="AF30" s="41" t="s">
        <v>206</v>
      </c>
      <c r="AG30" s="41" t="s">
        <v>205</v>
      </c>
      <c r="AH30" s="41" t="s">
        <v>201</v>
      </c>
      <c r="AI30" s="41" t="s">
        <v>201</v>
      </c>
      <c r="AJ30" s="41" t="s">
        <v>205</v>
      </c>
      <c r="AK30" s="41" t="s">
        <v>204</v>
      </c>
      <c r="AL30" s="41" t="s">
        <v>201</v>
      </c>
      <c r="AM30" s="41" t="s">
        <v>377</v>
      </c>
      <c r="AN30" s="41" t="s">
        <v>205</v>
      </c>
      <c r="AO30" s="41" t="s">
        <v>201</v>
      </c>
      <c r="AP30" s="41" t="s">
        <v>205</v>
      </c>
      <c r="AQ30" s="41" t="s">
        <v>10027</v>
      </c>
      <c r="AR30" s="41" t="s">
        <v>10026</v>
      </c>
      <c r="AS30" s="41" t="s">
        <v>201</v>
      </c>
      <c r="AT30" s="37" t="s">
        <v>10025</v>
      </c>
      <c r="AU30" s="37" t="s">
        <v>9087</v>
      </c>
      <c r="AV30" s="37" t="s">
        <v>286</v>
      </c>
      <c r="AW30" s="37"/>
      <c r="AX30" s="37"/>
      <c r="AY30" s="37"/>
      <c r="AZ30" s="37"/>
      <c r="BA30" s="37"/>
      <c r="BB30" s="37"/>
      <c r="BC30" s="37"/>
      <c r="BD30" s="37"/>
      <c r="BE30" s="37">
        <v>388</v>
      </c>
      <c r="BF30" s="37">
        <v>57591</v>
      </c>
      <c r="BG30" s="37">
        <v>57979</v>
      </c>
      <c r="BH30" s="37" t="s">
        <v>10024</v>
      </c>
      <c r="BI30" s="37"/>
      <c r="BJ30" s="37"/>
      <c r="BK30" s="37"/>
      <c r="BL30" s="37"/>
      <c r="BM30" s="37"/>
      <c r="BN30" s="37"/>
      <c r="BO30" s="37"/>
      <c r="BP30" s="37"/>
      <c r="BQ30" s="37"/>
      <c r="BR30" s="37"/>
      <c r="BS30" s="37"/>
      <c r="BT30" s="37"/>
      <c r="BU30" s="37"/>
      <c r="BV30" s="37">
        <v>0</v>
      </c>
      <c r="BW30" s="37">
        <v>0</v>
      </c>
      <c r="BX30" s="37">
        <v>0</v>
      </c>
      <c r="BY30" s="37">
        <v>0</v>
      </c>
      <c r="BZ30" s="37">
        <v>0</v>
      </c>
      <c r="CA30" s="37">
        <v>0</v>
      </c>
      <c r="CB30" s="37">
        <v>0</v>
      </c>
      <c r="CC30" s="37"/>
      <c r="CD30" s="37"/>
      <c r="CE30" s="37"/>
      <c r="CF30" s="37"/>
      <c r="CG30" s="37"/>
      <c r="CH30" s="37"/>
      <c r="CI30" s="37"/>
      <c r="CJ30" s="37">
        <v>0</v>
      </c>
      <c r="CK30" s="37">
        <v>0</v>
      </c>
      <c r="CL30" s="37">
        <v>0</v>
      </c>
      <c r="CM30" s="37">
        <v>0</v>
      </c>
      <c r="CN30" s="37">
        <v>0</v>
      </c>
      <c r="CO30" s="37">
        <v>0</v>
      </c>
      <c r="CP30" s="37">
        <v>0</v>
      </c>
      <c r="CQ30" s="37"/>
      <c r="CR30" s="37"/>
      <c r="CS30" s="37"/>
      <c r="CT30" s="37"/>
      <c r="CU30" s="37"/>
      <c r="CV30" s="37"/>
      <c r="CW30" s="37"/>
      <c r="CX30" s="37"/>
      <c r="CY30" s="37"/>
      <c r="CZ30" s="37"/>
      <c r="DA30" s="37"/>
      <c r="DB30" s="37"/>
      <c r="DC30" s="37"/>
      <c r="DD30" s="37"/>
      <c r="DE30" s="37"/>
      <c r="DF30" s="37"/>
      <c r="DG30" s="37"/>
      <c r="DH30" s="37"/>
      <c r="DI30" s="37"/>
      <c r="DJ30" s="37"/>
      <c r="DK30" s="37"/>
      <c r="DL30" s="37"/>
      <c r="DM30" s="37"/>
      <c r="DN30" s="37"/>
      <c r="DO30" s="37"/>
      <c r="DP30" s="37"/>
      <c r="DQ30" s="37"/>
      <c r="DR30" s="37"/>
      <c r="DS30" s="37"/>
      <c r="DT30" s="37"/>
    </row>
    <row r="31" spans="1:124" s="32" customFormat="1" ht="16.5">
      <c r="A31" s="37">
        <v>30</v>
      </c>
      <c r="B31" s="36" t="s">
        <v>580</v>
      </c>
      <c r="C31" s="36" t="s">
        <v>10023</v>
      </c>
      <c r="D31" s="37" t="s">
        <v>10022</v>
      </c>
      <c r="E31" s="37" t="s">
        <v>10021</v>
      </c>
      <c r="F31" s="37" t="str">
        <f>IF(ISERROR(FIND('ヒアリングシート（記入例あり）'!$C$22,物質リスト!D31)),"",ROW())</f>
        <v/>
      </c>
      <c r="G31" s="37" t="e" cm="1">
        <f t="array" ref="G31">INDEX(D:D,SMALL(F:F,ROW(D31)))</f>
        <v>#NUM!</v>
      </c>
      <c r="H31" s="38" t="s">
        <v>10797</v>
      </c>
      <c r="I31" s="37" t="s">
        <v>223</v>
      </c>
      <c r="J31" s="37"/>
      <c r="K31" s="37" t="s">
        <v>221</v>
      </c>
      <c r="L31" s="37" t="s">
        <v>10020</v>
      </c>
      <c r="M31" s="37"/>
      <c r="N31" s="37"/>
      <c r="O31" s="36" t="s">
        <v>10019</v>
      </c>
      <c r="P31" s="37"/>
      <c r="Q31" s="36"/>
      <c r="R31" s="37"/>
      <c r="S31" s="36"/>
      <c r="T31" s="36"/>
      <c r="U31" s="36" t="s">
        <v>10018</v>
      </c>
      <c r="V31" s="37">
        <v>1.91</v>
      </c>
      <c r="W31" s="37">
        <v>2</v>
      </c>
      <c r="X31" s="36"/>
      <c r="Y31" s="36"/>
      <c r="Z31" s="36"/>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t="s">
        <v>245</v>
      </c>
      <c r="AZ31" s="37"/>
      <c r="BA31" s="37" t="s">
        <v>10017</v>
      </c>
      <c r="BB31" s="37" t="s">
        <v>10016</v>
      </c>
      <c r="BC31" s="37" t="s">
        <v>10015</v>
      </c>
      <c r="BD31" s="37"/>
      <c r="BE31" s="40">
        <v>13007</v>
      </c>
      <c r="BF31" s="40">
        <v>238210</v>
      </c>
      <c r="BG31" s="37">
        <v>251217</v>
      </c>
      <c r="BH31" s="37" t="s">
        <v>10014</v>
      </c>
      <c r="BI31" s="37">
        <v>18</v>
      </c>
      <c r="BJ31" s="37">
        <v>44.8</v>
      </c>
      <c r="BK31" s="37">
        <v>262</v>
      </c>
      <c r="BL31" s="37">
        <v>0</v>
      </c>
      <c r="BM31" s="37">
        <v>0</v>
      </c>
      <c r="BN31" s="37">
        <v>1060.8</v>
      </c>
      <c r="BO31" s="37">
        <v>34730.199999999997</v>
      </c>
      <c r="BP31" s="37">
        <v>16000000</v>
      </c>
      <c r="BQ31" s="37">
        <v>3135700</v>
      </c>
      <c r="BR31" s="37">
        <v>0</v>
      </c>
      <c r="BS31" s="37">
        <v>306.8</v>
      </c>
      <c r="BT31" s="37">
        <v>35791</v>
      </c>
      <c r="BU31" s="37">
        <v>19135700</v>
      </c>
      <c r="BV31" s="37">
        <v>20</v>
      </c>
      <c r="BW31" s="37">
        <v>0</v>
      </c>
      <c r="BX31" s="37">
        <v>79</v>
      </c>
      <c r="BY31" s="37">
        <v>0</v>
      </c>
      <c r="BZ31" s="37">
        <v>0</v>
      </c>
      <c r="CA31" s="37">
        <v>79</v>
      </c>
      <c r="CB31" s="37">
        <v>240600</v>
      </c>
      <c r="CC31" s="37">
        <v>12</v>
      </c>
      <c r="CD31" s="37">
        <v>7</v>
      </c>
      <c r="CE31" s="37">
        <v>0</v>
      </c>
      <c r="CF31" s="37">
        <v>0</v>
      </c>
      <c r="CG31" s="37">
        <v>0</v>
      </c>
      <c r="CH31" s="37">
        <v>7</v>
      </c>
      <c r="CI31" s="37">
        <v>779420</v>
      </c>
      <c r="CJ31" s="37">
        <v>7</v>
      </c>
      <c r="CK31" s="37">
        <v>0</v>
      </c>
      <c r="CL31" s="37">
        <v>0</v>
      </c>
      <c r="CM31" s="37">
        <v>0</v>
      </c>
      <c r="CN31" s="37">
        <v>0</v>
      </c>
      <c r="CO31" s="37">
        <v>0</v>
      </c>
      <c r="CP31" s="37">
        <v>19910</v>
      </c>
      <c r="CQ31" s="37"/>
      <c r="CR31" s="37"/>
      <c r="CS31" s="37"/>
      <c r="CT31" s="37"/>
      <c r="CU31" s="37"/>
      <c r="CV31" s="37"/>
      <c r="CW31" s="37"/>
      <c r="CX31" s="37"/>
      <c r="CY31" s="37"/>
      <c r="CZ31" s="37"/>
      <c r="DA31" s="37" t="s">
        <v>10013</v>
      </c>
      <c r="DB31" s="37" t="s">
        <v>10012</v>
      </c>
      <c r="DC31" s="37" t="s">
        <v>10011</v>
      </c>
      <c r="DD31" s="37" t="s">
        <v>10010</v>
      </c>
      <c r="DE31" s="37"/>
      <c r="DF31" s="37"/>
      <c r="DG31" s="37"/>
      <c r="DH31" s="37"/>
      <c r="DI31" s="40" t="s">
        <v>10009</v>
      </c>
      <c r="DJ31" s="37"/>
      <c r="DK31" s="37"/>
      <c r="DL31" s="37"/>
      <c r="DM31" s="37"/>
      <c r="DN31" s="37"/>
      <c r="DO31" s="37"/>
      <c r="DP31" s="37"/>
      <c r="DQ31" s="37"/>
      <c r="DR31" s="37"/>
      <c r="DS31" s="37"/>
      <c r="DT31" s="37"/>
    </row>
    <row r="32" spans="1:124" s="31" customFormat="1" ht="16.5">
      <c r="A32" s="37">
        <v>30</v>
      </c>
      <c r="B32" s="36" t="s">
        <v>10008</v>
      </c>
      <c r="C32" s="36" t="s">
        <v>1770</v>
      </c>
      <c r="D32" s="37" t="s">
        <v>10007</v>
      </c>
      <c r="E32" s="37" t="s">
        <v>10006</v>
      </c>
      <c r="F32" s="37" t="str">
        <f>IF(ISERROR(FIND('ヒアリングシート（記入例あり）'!$C$22,物質リスト!D32)),"",ROW())</f>
        <v/>
      </c>
      <c r="G32" s="37" t="e" cm="1">
        <f t="array" ref="G32">INDEX(D:D,SMALL(F:F,ROW(D32)))</f>
        <v>#NUM!</v>
      </c>
      <c r="H32" s="38" t="s">
        <v>10796</v>
      </c>
      <c r="I32" s="37" t="s">
        <v>223</v>
      </c>
      <c r="J32" s="37"/>
      <c r="K32" s="45" t="s">
        <v>10802</v>
      </c>
      <c r="L32" s="37" t="s">
        <v>10005</v>
      </c>
      <c r="M32" s="37">
        <v>298.45</v>
      </c>
      <c r="N32" s="36" t="s">
        <v>209</v>
      </c>
      <c r="O32" s="36" t="s">
        <v>403</v>
      </c>
      <c r="P32" s="37" t="s">
        <v>10004</v>
      </c>
      <c r="Q32" s="36"/>
      <c r="R32" s="37"/>
      <c r="S32" s="36"/>
      <c r="T32" s="36"/>
      <c r="U32" s="36" t="s">
        <v>209</v>
      </c>
      <c r="V32" s="37"/>
      <c r="W32" s="45">
        <v>1</v>
      </c>
      <c r="X32" s="36"/>
      <c r="Y32" s="36"/>
      <c r="Z32" s="36" t="s">
        <v>209</v>
      </c>
      <c r="AA32" s="37" t="s">
        <v>10003</v>
      </c>
      <c r="AB32" s="37" t="s">
        <v>209</v>
      </c>
      <c r="AC32" s="37" t="s">
        <v>209</v>
      </c>
      <c r="AD32" s="41" t="s">
        <v>207</v>
      </c>
      <c r="AE32" s="41" t="s">
        <v>201</v>
      </c>
      <c r="AF32" s="41" t="s">
        <v>206</v>
      </c>
      <c r="AG32" s="41" t="s">
        <v>201</v>
      </c>
      <c r="AH32" s="41" t="s">
        <v>201</v>
      </c>
      <c r="AI32" s="41" t="s">
        <v>201</v>
      </c>
      <c r="AJ32" s="41" t="s">
        <v>205</v>
      </c>
      <c r="AK32" s="41" t="s">
        <v>250</v>
      </c>
      <c r="AL32" s="41" t="s">
        <v>201</v>
      </c>
      <c r="AM32" s="41" t="s">
        <v>377</v>
      </c>
      <c r="AN32" s="41" t="s">
        <v>201</v>
      </c>
      <c r="AO32" s="41" t="s">
        <v>201</v>
      </c>
      <c r="AP32" s="41" t="s">
        <v>201</v>
      </c>
      <c r="AQ32" s="41" t="s">
        <v>201</v>
      </c>
      <c r="AR32" s="41" t="s">
        <v>201</v>
      </c>
      <c r="AS32" s="41" t="s">
        <v>201</v>
      </c>
      <c r="AT32" s="37"/>
      <c r="AU32" s="37"/>
      <c r="AV32" s="37"/>
      <c r="AW32" s="37"/>
      <c r="AX32" s="37"/>
      <c r="AY32" s="37"/>
      <c r="AZ32" s="37"/>
      <c r="BA32" s="37"/>
      <c r="BB32" s="37"/>
      <c r="BC32" s="37"/>
      <c r="BD32" s="37"/>
      <c r="BE32" s="40"/>
      <c r="BF32" s="40"/>
      <c r="BG32" s="37"/>
      <c r="BH32" s="37"/>
      <c r="BI32" s="37"/>
      <c r="BJ32" s="37"/>
      <c r="BK32" s="37"/>
      <c r="BL32" s="37"/>
      <c r="BM32" s="37"/>
      <c r="BN32" s="37"/>
      <c r="BO32" s="37"/>
      <c r="BP32" s="37"/>
      <c r="BQ32" s="37"/>
      <c r="BR32" s="37"/>
      <c r="BS32" s="37"/>
      <c r="BT32" s="37"/>
      <c r="BU32" s="37"/>
      <c r="BV32" s="37"/>
      <c r="BW32" s="37"/>
      <c r="BX32" s="37"/>
      <c r="BY32" s="37"/>
      <c r="BZ32" s="37"/>
      <c r="CA32" s="37"/>
      <c r="CB32" s="37"/>
      <c r="CC32" s="37"/>
      <c r="CD32" s="37"/>
      <c r="CE32" s="37"/>
      <c r="CF32" s="37"/>
      <c r="CG32" s="37"/>
      <c r="CH32" s="37"/>
      <c r="CI32" s="37"/>
      <c r="CJ32" s="37"/>
      <c r="CK32" s="37"/>
      <c r="CL32" s="37"/>
      <c r="CM32" s="37"/>
      <c r="CN32" s="37"/>
      <c r="CO32" s="37"/>
      <c r="CP32" s="37"/>
      <c r="CQ32" s="37"/>
      <c r="CR32" s="37"/>
      <c r="CS32" s="37"/>
      <c r="CT32" s="37"/>
      <c r="CU32" s="37"/>
      <c r="CV32" s="37"/>
      <c r="CW32" s="37"/>
      <c r="CX32" s="37"/>
      <c r="CY32" s="37"/>
      <c r="CZ32" s="37"/>
      <c r="DA32" s="37"/>
      <c r="DB32" s="37"/>
      <c r="DC32" s="37"/>
      <c r="DD32" s="37"/>
      <c r="DE32" s="37"/>
      <c r="DF32" s="37"/>
      <c r="DG32" s="37"/>
      <c r="DH32" s="37"/>
      <c r="DI32" s="40"/>
      <c r="DJ32" s="37"/>
      <c r="DK32" s="37"/>
      <c r="DL32" s="37"/>
      <c r="DM32" s="37"/>
      <c r="DN32" s="37"/>
      <c r="DO32" s="37"/>
      <c r="DP32" s="37"/>
      <c r="DQ32" s="37"/>
      <c r="DR32" s="37"/>
      <c r="DS32" s="37"/>
      <c r="DT32" s="37"/>
    </row>
    <row r="33" spans="1:124" s="31" customFormat="1" ht="16.5">
      <c r="A33" s="37">
        <v>30</v>
      </c>
      <c r="B33" s="36" t="s">
        <v>10002</v>
      </c>
      <c r="C33" s="36" t="s">
        <v>6645</v>
      </c>
      <c r="D33" s="37" t="s">
        <v>10001</v>
      </c>
      <c r="E33" s="37"/>
      <c r="F33" s="37" t="str">
        <f>IF(ISERROR(FIND('ヒアリングシート（記入例あり）'!$C$22,物質リスト!D33)),"",ROW())</f>
        <v/>
      </c>
      <c r="G33" s="37" t="e" cm="1">
        <f t="array" ref="G33">INDEX(D:D,SMALL(F:F,ROW(D33)))</f>
        <v>#NUM!</v>
      </c>
      <c r="H33" s="38" t="s">
        <v>10796</v>
      </c>
      <c r="I33" s="37" t="s">
        <v>223</v>
      </c>
      <c r="J33" s="37"/>
      <c r="K33" s="45" t="s">
        <v>10802</v>
      </c>
      <c r="L33" s="37" t="s">
        <v>10000</v>
      </c>
      <c r="M33" s="37">
        <v>320.43</v>
      </c>
      <c r="N33" s="37"/>
      <c r="O33" s="36"/>
      <c r="P33" s="37"/>
      <c r="Q33" s="36"/>
      <c r="R33" s="37"/>
      <c r="S33" s="36" t="s">
        <v>9999</v>
      </c>
      <c r="T33" s="36"/>
      <c r="U33" s="36" t="s">
        <v>9998</v>
      </c>
      <c r="V33" s="37">
        <v>2.02</v>
      </c>
      <c r="W33" s="37">
        <v>1</v>
      </c>
      <c r="X33" s="36"/>
      <c r="Y33" s="36"/>
      <c r="Z33" s="36" t="s">
        <v>9997</v>
      </c>
      <c r="AA33" s="37" t="s">
        <v>9969</v>
      </c>
      <c r="AB33" s="37" t="s">
        <v>209</v>
      </c>
      <c r="AC33" s="37" t="s">
        <v>209</v>
      </c>
      <c r="AD33" s="41" t="s">
        <v>207</v>
      </c>
      <c r="AE33" s="41" t="s">
        <v>201</v>
      </c>
      <c r="AF33" s="41" t="s">
        <v>206</v>
      </c>
      <c r="AG33" s="41" t="s">
        <v>201</v>
      </c>
      <c r="AH33" s="41" t="s">
        <v>201</v>
      </c>
      <c r="AI33" s="41" t="s">
        <v>201</v>
      </c>
      <c r="AJ33" s="41" t="s">
        <v>205</v>
      </c>
      <c r="AK33" s="41" t="s">
        <v>201</v>
      </c>
      <c r="AL33" s="41" t="s">
        <v>201</v>
      </c>
      <c r="AM33" s="41" t="s">
        <v>377</v>
      </c>
      <c r="AN33" s="41" t="s">
        <v>201</v>
      </c>
      <c r="AO33" s="41" t="s">
        <v>201</v>
      </c>
      <c r="AP33" s="41" t="s">
        <v>201</v>
      </c>
      <c r="AQ33" s="41" t="s">
        <v>201</v>
      </c>
      <c r="AR33" s="41" t="s">
        <v>201</v>
      </c>
      <c r="AS33" s="41" t="s">
        <v>201</v>
      </c>
      <c r="AT33" s="37"/>
      <c r="AU33" s="37"/>
      <c r="AV33" s="37"/>
      <c r="AW33" s="37"/>
      <c r="AX33" s="37"/>
      <c r="AY33" s="37"/>
      <c r="AZ33" s="37"/>
      <c r="BA33" s="37"/>
      <c r="BB33" s="37"/>
      <c r="BC33" s="37"/>
      <c r="BD33" s="37"/>
      <c r="BE33" s="40"/>
      <c r="BF33" s="40"/>
      <c r="BG33" s="37"/>
      <c r="BH33" s="37"/>
      <c r="BI33" s="37"/>
      <c r="BJ33" s="37"/>
      <c r="BK33" s="37"/>
      <c r="BL33" s="37"/>
      <c r="BM33" s="37"/>
      <c r="BN33" s="37"/>
      <c r="BO33" s="37"/>
      <c r="BP33" s="37"/>
      <c r="BQ33" s="37"/>
      <c r="BR33" s="37"/>
      <c r="BS33" s="37"/>
      <c r="BT33" s="37"/>
      <c r="BU33" s="37"/>
      <c r="BV33" s="37"/>
      <c r="BW33" s="37"/>
      <c r="BX33" s="37"/>
      <c r="BY33" s="37"/>
      <c r="BZ33" s="37"/>
      <c r="CA33" s="37"/>
      <c r="CB33" s="37"/>
      <c r="CC33" s="37"/>
      <c r="CD33" s="37"/>
      <c r="CE33" s="37"/>
      <c r="CF33" s="37"/>
      <c r="CG33" s="37"/>
      <c r="CH33" s="37"/>
      <c r="CI33" s="37"/>
      <c r="CJ33" s="37"/>
      <c r="CK33" s="37"/>
      <c r="CL33" s="37"/>
      <c r="CM33" s="37"/>
      <c r="CN33" s="37"/>
      <c r="CO33" s="37"/>
      <c r="CP33" s="37"/>
      <c r="CQ33" s="37"/>
      <c r="CR33" s="37"/>
      <c r="CS33" s="37"/>
      <c r="CT33" s="37"/>
      <c r="CU33" s="37"/>
      <c r="CV33" s="37"/>
      <c r="CW33" s="37"/>
      <c r="CX33" s="37"/>
      <c r="CY33" s="37"/>
      <c r="CZ33" s="37"/>
      <c r="DA33" s="37"/>
      <c r="DB33" s="37"/>
      <c r="DC33" s="37"/>
      <c r="DD33" s="37"/>
      <c r="DE33" s="37"/>
      <c r="DF33" s="37"/>
      <c r="DG33" s="37"/>
      <c r="DH33" s="37"/>
      <c r="DI33" s="40"/>
      <c r="DJ33" s="37"/>
      <c r="DK33" s="37"/>
      <c r="DL33" s="37"/>
      <c r="DM33" s="37"/>
      <c r="DN33" s="37"/>
      <c r="DO33" s="37"/>
      <c r="DP33" s="37"/>
      <c r="DQ33" s="37"/>
      <c r="DR33" s="37"/>
      <c r="DS33" s="37"/>
      <c r="DT33" s="37"/>
    </row>
    <row r="34" spans="1:124" s="31" customFormat="1" ht="16.5">
      <c r="A34" s="37">
        <v>30</v>
      </c>
      <c r="B34" s="36" t="s">
        <v>9996</v>
      </c>
      <c r="C34" s="36" t="s">
        <v>1770</v>
      </c>
      <c r="D34" s="37" t="s">
        <v>9995</v>
      </c>
      <c r="E34" s="37"/>
      <c r="F34" s="37" t="str">
        <f>IF(ISERROR(FIND('ヒアリングシート（記入例あり）'!$C$22,物質リスト!D34)),"",ROW())</f>
        <v/>
      </c>
      <c r="G34" s="37" t="e" cm="1">
        <f t="array" ref="G34">INDEX(D:D,SMALL(F:F,ROW(D34)))</f>
        <v>#NUM!</v>
      </c>
      <c r="H34" s="38" t="s">
        <v>10796</v>
      </c>
      <c r="I34" s="37" t="s">
        <v>223</v>
      </c>
      <c r="J34" s="37"/>
      <c r="K34" s="45" t="s">
        <v>10802</v>
      </c>
      <c r="L34" s="37" t="s">
        <v>9994</v>
      </c>
      <c r="M34" s="37">
        <v>334.45</v>
      </c>
      <c r="N34" s="37"/>
      <c r="O34" s="36"/>
      <c r="P34" s="37"/>
      <c r="Q34" s="36"/>
      <c r="R34" s="37"/>
      <c r="S34" s="36" t="s">
        <v>9993</v>
      </c>
      <c r="T34" s="36"/>
      <c r="U34" s="36" t="s">
        <v>9992</v>
      </c>
      <c r="V34" s="37">
        <v>2.5099999999999998</v>
      </c>
      <c r="W34" s="37">
        <v>1</v>
      </c>
      <c r="X34" s="36"/>
      <c r="Y34" s="36"/>
      <c r="Z34" s="36" t="s">
        <v>9991</v>
      </c>
      <c r="AA34" s="37" t="s">
        <v>9969</v>
      </c>
      <c r="AB34" s="37" t="s">
        <v>209</v>
      </c>
      <c r="AC34" s="37" t="s">
        <v>209</v>
      </c>
      <c r="AD34" s="41" t="s">
        <v>207</v>
      </c>
      <c r="AE34" s="41" t="s">
        <v>201</v>
      </c>
      <c r="AF34" s="41" t="s">
        <v>206</v>
      </c>
      <c r="AG34" s="41" t="s">
        <v>201</v>
      </c>
      <c r="AH34" s="41" t="s">
        <v>201</v>
      </c>
      <c r="AI34" s="41" t="s">
        <v>201</v>
      </c>
      <c r="AJ34" s="41" t="s">
        <v>205</v>
      </c>
      <c r="AK34" s="41" t="s">
        <v>204</v>
      </c>
      <c r="AL34" s="41" t="s">
        <v>201</v>
      </c>
      <c r="AM34" s="41" t="s">
        <v>377</v>
      </c>
      <c r="AN34" s="41" t="s">
        <v>201</v>
      </c>
      <c r="AO34" s="41" t="s">
        <v>201</v>
      </c>
      <c r="AP34" s="41" t="s">
        <v>201</v>
      </c>
      <c r="AQ34" s="41" t="s">
        <v>201</v>
      </c>
      <c r="AR34" s="41" t="s">
        <v>201</v>
      </c>
      <c r="AS34" s="41" t="s">
        <v>201</v>
      </c>
      <c r="AT34" s="37"/>
      <c r="AU34" s="37"/>
      <c r="AV34" s="37"/>
      <c r="AW34" s="37"/>
      <c r="AX34" s="37"/>
      <c r="AY34" s="37"/>
      <c r="AZ34" s="37"/>
      <c r="BA34" s="37"/>
      <c r="BB34" s="37"/>
      <c r="BC34" s="37"/>
      <c r="BD34" s="37"/>
      <c r="BE34" s="40"/>
      <c r="BF34" s="40"/>
      <c r="BG34" s="37"/>
      <c r="BH34" s="37"/>
      <c r="BI34" s="37"/>
      <c r="BJ34" s="37"/>
      <c r="BK34" s="37"/>
      <c r="BL34" s="37"/>
      <c r="BM34" s="37"/>
      <c r="BN34" s="37"/>
      <c r="BO34" s="37"/>
      <c r="BP34" s="37"/>
      <c r="BQ34" s="37"/>
      <c r="BR34" s="37"/>
      <c r="BS34" s="37"/>
      <c r="BT34" s="37"/>
      <c r="BU34" s="37"/>
      <c r="BV34" s="37"/>
      <c r="BW34" s="37"/>
      <c r="BX34" s="37"/>
      <c r="BY34" s="37"/>
      <c r="BZ34" s="37"/>
      <c r="CA34" s="37"/>
      <c r="CB34" s="37"/>
      <c r="CC34" s="37"/>
      <c r="CD34" s="37"/>
      <c r="CE34" s="37"/>
      <c r="CF34" s="37"/>
      <c r="CG34" s="37"/>
      <c r="CH34" s="37"/>
      <c r="CI34" s="37"/>
      <c r="CJ34" s="37"/>
      <c r="CK34" s="37"/>
      <c r="CL34" s="37"/>
      <c r="CM34" s="37"/>
      <c r="CN34" s="37"/>
      <c r="CO34" s="37"/>
      <c r="CP34" s="37"/>
      <c r="CQ34" s="37"/>
      <c r="CR34" s="37"/>
      <c r="CS34" s="37"/>
      <c r="CT34" s="37"/>
      <c r="CU34" s="37"/>
      <c r="CV34" s="37"/>
      <c r="CW34" s="37"/>
      <c r="CX34" s="37"/>
      <c r="CY34" s="37"/>
      <c r="CZ34" s="37"/>
      <c r="DA34" s="37"/>
      <c r="DB34" s="37"/>
      <c r="DC34" s="37"/>
      <c r="DD34" s="37"/>
      <c r="DE34" s="37"/>
      <c r="DF34" s="37"/>
      <c r="DG34" s="37"/>
      <c r="DH34" s="37"/>
      <c r="DI34" s="40"/>
      <c r="DJ34" s="37"/>
      <c r="DK34" s="37"/>
      <c r="DL34" s="37"/>
      <c r="DM34" s="37"/>
      <c r="DN34" s="37"/>
      <c r="DO34" s="37"/>
      <c r="DP34" s="37"/>
      <c r="DQ34" s="37"/>
      <c r="DR34" s="37"/>
      <c r="DS34" s="37"/>
      <c r="DT34" s="37"/>
    </row>
    <row r="35" spans="1:124" s="31" customFormat="1" ht="16.5">
      <c r="A35" s="37">
        <v>30</v>
      </c>
      <c r="B35" s="36" t="s">
        <v>9990</v>
      </c>
      <c r="C35" s="36" t="s">
        <v>6672</v>
      </c>
      <c r="D35" s="37" t="s">
        <v>9989</v>
      </c>
      <c r="E35" s="37"/>
      <c r="F35" s="37" t="str">
        <f>IF(ISERROR(FIND('ヒアリングシート（記入例あり）'!$C$22,物質リスト!D35)),"",ROW())</f>
        <v/>
      </c>
      <c r="G35" s="37" t="e" cm="1">
        <f t="array" ref="G35">INDEX(D:D,SMALL(F:F,ROW(D35)))</f>
        <v>#NUM!</v>
      </c>
      <c r="H35" s="38" t="s">
        <v>10796</v>
      </c>
      <c r="I35" s="37" t="s">
        <v>223</v>
      </c>
      <c r="J35" s="37"/>
      <c r="K35" s="37" t="s">
        <v>221</v>
      </c>
      <c r="L35" s="37" t="s">
        <v>9988</v>
      </c>
      <c r="M35" s="37">
        <v>348.48</v>
      </c>
      <c r="N35" s="37" t="s">
        <v>9987</v>
      </c>
      <c r="O35" s="36"/>
      <c r="P35" s="37" t="s">
        <v>259</v>
      </c>
      <c r="Q35" s="36"/>
      <c r="R35" s="37"/>
      <c r="S35" s="36" t="s">
        <v>9986</v>
      </c>
      <c r="T35" s="36" t="s">
        <v>9985</v>
      </c>
      <c r="U35" s="36" t="s">
        <v>9984</v>
      </c>
      <c r="V35" s="37">
        <v>1.96</v>
      </c>
      <c r="W35" s="37">
        <v>1</v>
      </c>
      <c r="X35" s="36"/>
      <c r="Y35" s="36"/>
      <c r="Z35" s="36" t="s">
        <v>9983</v>
      </c>
      <c r="AA35" s="37" t="s">
        <v>9982</v>
      </c>
      <c r="AB35" s="37" t="s">
        <v>209</v>
      </c>
      <c r="AC35" s="37" t="s">
        <v>209</v>
      </c>
      <c r="AD35" s="41" t="s">
        <v>207</v>
      </c>
      <c r="AE35" s="41" t="s">
        <v>201</v>
      </c>
      <c r="AF35" s="41" t="s">
        <v>206</v>
      </c>
      <c r="AG35" s="41" t="s">
        <v>201</v>
      </c>
      <c r="AH35" s="41" t="s">
        <v>201</v>
      </c>
      <c r="AI35" s="41" t="s">
        <v>201</v>
      </c>
      <c r="AJ35" s="41" t="s">
        <v>205</v>
      </c>
      <c r="AK35" s="41" t="s">
        <v>204</v>
      </c>
      <c r="AL35" s="41" t="s">
        <v>201</v>
      </c>
      <c r="AM35" s="41" t="s">
        <v>377</v>
      </c>
      <c r="AN35" s="41" t="s">
        <v>201</v>
      </c>
      <c r="AO35" s="41" t="s">
        <v>201</v>
      </c>
      <c r="AP35" s="41" t="s">
        <v>201</v>
      </c>
      <c r="AQ35" s="41" t="s">
        <v>713</v>
      </c>
      <c r="AR35" s="41" t="s">
        <v>201</v>
      </c>
      <c r="AS35" s="41" t="s">
        <v>201</v>
      </c>
      <c r="AT35" s="37"/>
      <c r="AU35" s="37"/>
      <c r="AV35" s="37"/>
      <c r="AW35" s="37"/>
      <c r="AX35" s="37"/>
      <c r="AY35" s="37"/>
      <c r="AZ35" s="37"/>
      <c r="BA35" s="37"/>
      <c r="BB35" s="37"/>
      <c r="BC35" s="37"/>
      <c r="BD35" s="37"/>
      <c r="BE35" s="40"/>
      <c r="BF35" s="40"/>
      <c r="BG35" s="37"/>
      <c r="BH35" s="37"/>
      <c r="BI35" s="37"/>
      <c r="BJ35" s="37"/>
      <c r="BK35" s="37"/>
      <c r="BL35" s="37"/>
      <c r="BM35" s="37"/>
      <c r="BN35" s="37"/>
      <c r="BO35" s="37"/>
      <c r="BP35" s="37"/>
      <c r="BQ35" s="37"/>
      <c r="BR35" s="37"/>
      <c r="BS35" s="37"/>
      <c r="BT35" s="37"/>
      <c r="BU35" s="37"/>
      <c r="BV35" s="37"/>
      <c r="BW35" s="37"/>
      <c r="BX35" s="37"/>
      <c r="BY35" s="37"/>
      <c r="BZ35" s="37"/>
      <c r="CA35" s="37"/>
      <c r="CB35" s="37"/>
      <c r="CC35" s="37"/>
      <c r="CD35" s="37"/>
      <c r="CE35" s="37"/>
      <c r="CF35" s="37"/>
      <c r="CG35" s="37"/>
      <c r="CH35" s="37"/>
      <c r="CI35" s="37"/>
      <c r="CJ35" s="37"/>
      <c r="CK35" s="37"/>
      <c r="CL35" s="37"/>
      <c r="CM35" s="37"/>
      <c r="CN35" s="37"/>
      <c r="CO35" s="37"/>
      <c r="CP35" s="37"/>
      <c r="CQ35" s="37"/>
      <c r="CR35" s="37"/>
      <c r="CS35" s="37"/>
      <c r="CT35" s="37"/>
      <c r="CU35" s="37"/>
      <c r="CV35" s="37"/>
      <c r="CW35" s="37"/>
      <c r="CX35" s="37"/>
      <c r="CY35" s="37"/>
      <c r="CZ35" s="37"/>
      <c r="DA35" s="37"/>
      <c r="DB35" s="37"/>
      <c r="DC35" s="37"/>
      <c r="DD35" s="37"/>
      <c r="DE35" s="37"/>
      <c r="DF35" s="37"/>
      <c r="DG35" s="37"/>
      <c r="DH35" s="37"/>
      <c r="DI35" s="40"/>
      <c r="DJ35" s="37"/>
      <c r="DK35" s="37"/>
      <c r="DL35" s="37"/>
      <c r="DM35" s="37"/>
      <c r="DN35" s="37"/>
      <c r="DO35" s="37"/>
      <c r="DP35" s="37"/>
      <c r="DQ35" s="37"/>
      <c r="DR35" s="37"/>
      <c r="DS35" s="37"/>
      <c r="DT35" s="37"/>
    </row>
    <row r="36" spans="1:124" s="31" customFormat="1" ht="16.5">
      <c r="A36" s="37">
        <v>30</v>
      </c>
      <c r="B36" s="36" t="s">
        <v>9981</v>
      </c>
      <c r="C36" s="36" t="s">
        <v>1770</v>
      </c>
      <c r="D36" s="37" t="s">
        <v>9980</v>
      </c>
      <c r="E36" s="37"/>
      <c r="F36" s="37" t="str">
        <f>IF(ISERROR(FIND('ヒアリングシート（記入例あり）'!$C$22,物質リスト!D36)),"",ROW())</f>
        <v/>
      </c>
      <c r="G36" s="37" t="e" cm="1">
        <f t="array" ref="G36">INDEX(D:D,SMALL(F:F,ROW(D36)))</f>
        <v>#NUM!</v>
      </c>
      <c r="H36" s="38" t="s">
        <v>10796</v>
      </c>
      <c r="I36" s="37" t="s">
        <v>223</v>
      </c>
      <c r="J36" s="37"/>
      <c r="K36" s="45" t="s">
        <v>10802</v>
      </c>
      <c r="L36" s="37" t="s">
        <v>9979</v>
      </c>
      <c r="M36" s="37">
        <v>362.5</v>
      </c>
      <c r="N36" s="37"/>
      <c r="O36" s="36"/>
      <c r="P36" s="37"/>
      <c r="Q36" s="36"/>
      <c r="R36" s="37"/>
      <c r="S36" s="36" t="s">
        <v>9978</v>
      </c>
      <c r="T36" s="36"/>
      <c r="U36" s="36" t="s">
        <v>9977</v>
      </c>
      <c r="V36" s="37">
        <v>2.52</v>
      </c>
      <c r="W36" s="37">
        <v>1</v>
      </c>
      <c r="X36" s="36"/>
      <c r="Y36" s="36"/>
      <c r="Z36" s="36" t="s">
        <v>9976</v>
      </c>
      <c r="AA36" s="37" t="s">
        <v>9969</v>
      </c>
      <c r="AB36" s="37" t="s">
        <v>209</v>
      </c>
      <c r="AC36" s="37" t="s">
        <v>209</v>
      </c>
      <c r="AD36" s="41" t="s">
        <v>207</v>
      </c>
      <c r="AE36" s="41" t="s">
        <v>201</v>
      </c>
      <c r="AF36" s="41" t="s">
        <v>206</v>
      </c>
      <c r="AG36" s="41" t="s">
        <v>201</v>
      </c>
      <c r="AH36" s="41" t="s">
        <v>201</v>
      </c>
      <c r="AI36" s="41" t="s">
        <v>201</v>
      </c>
      <c r="AJ36" s="41" t="s">
        <v>205</v>
      </c>
      <c r="AK36" s="41" t="s">
        <v>204</v>
      </c>
      <c r="AL36" s="41" t="s">
        <v>201</v>
      </c>
      <c r="AM36" s="41" t="s">
        <v>377</v>
      </c>
      <c r="AN36" s="41" t="s">
        <v>201</v>
      </c>
      <c r="AO36" s="41" t="s">
        <v>201</v>
      </c>
      <c r="AP36" s="41" t="s">
        <v>201</v>
      </c>
      <c r="AQ36" s="41" t="s">
        <v>201</v>
      </c>
      <c r="AR36" s="41" t="s">
        <v>201</v>
      </c>
      <c r="AS36" s="41" t="s">
        <v>201</v>
      </c>
      <c r="AT36" s="37"/>
      <c r="AU36" s="37"/>
      <c r="AV36" s="37"/>
      <c r="AW36" s="37"/>
      <c r="AX36" s="37"/>
      <c r="AY36" s="37"/>
      <c r="AZ36" s="37"/>
      <c r="BA36" s="37"/>
      <c r="BB36" s="37"/>
      <c r="BC36" s="37"/>
      <c r="BD36" s="37"/>
      <c r="BE36" s="40"/>
      <c r="BF36" s="40"/>
      <c r="BG36" s="37"/>
      <c r="BH36" s="37"/>
      <c r="BI36" s="37"/>
      <c r="BJ36" s="37"/>
      <c r="BK36" s="37"/>
      <c r="BL36" s="37"/>
      <c r="BM36" s="37"/>
      <c r="BN36" s="37"/>
      <c r="BO36" s="37"/>
      <c r="BP36" s="37"/>
      <c r="BQ36" s="37"/>
      <c r="BR36" s="37"/>
      <c r="BS36" s="37"/>
      <c r="BT36" s="37"/>
      <c r="BU36" s="37"/>
      <c r="BV36" s="37"/>
      <c r="BW36" s="37"/>
      <c r="BX36" s="37"/>
      <c r="BY36" s="37"/>
      <c r="BZ36" s="37"/>
      <c r="CA36" s="37"/>
      <c r="CB36" s="37"/>
      <c r="CC36" s="37"/>
      <c r="CD36" s="37"/>
      <c r="CE36" s="37"/>
      <c r="CF36" s="37"/>
      <c r="CG36" s="37"/>
      <c r="CH36" s="37"/>
      <c r="CI36" s="37"/>
      <c r="CJ36" s="37"/>
      <c r="CK36" s="37"/>
      <c r="CL36" s="37"/>
      <c r="CM36" s="37"/>
      <c r="CN36" s="37"/>
      <c r="CO36" s="37"/>
      <c r="CP36" s="37"/>
      <c r="CQ36" s="37"/>
      <c r="CR36" s="37"/>
      <c r="CS36" s="37"/>
      <c r="CT36" s="37"/>
      <c r="CU36" s="37"/>
      <c r="CV36" s="37"/>
      <c r="CW36" s="37"/>
      <c r="CX36" s="37"/>
      <c r="CY36" s="37"/>
      <c r="CZ36" s="37"/>
      <c r="DA36" s="37"/>
      <c r="DB36" s="37"/>
      <c r="DC36" s="37"/>
      <c r="DD36" s="37"/>
      <c r="DE36" s="37"/>
      <c r="DF36" s="37"/>
      <c r="DG36" s="37"/>
      <c r="DH36" s="37"/>
      <c r="DI36" s="40"/>
      <c r="DJ36" s="37"/>
      <c r="DK36" s="37"/>
      <c r="DL36" s="37"/>
      <c r="DM36" s="37"/>
      <c r="DN36" s="37"/>
      <c r="DO36" s="37"/>
      <c r="DP36" s="37"/>
      <c r="DQ36" s="37"/>
      <c r="DR36" s="37"/>
      <c r="DS36" s="37"/>
      <c r="DT36" s="37"/>
    </row>
    <row r="37" spans="1:124" s="31" customFormat="1" ht="16.5">
      <c r="A37" s="37">
        <v>30</v>
      </c>
      <c r="B37" s="36" t="s">
        <v>9975</v>
      </c>
      <c r="C37" s="36" t="s">
        <v>1770</v>
      </c>
      <c r="D37" s="37" t="s">
        <v>9974</v>
      </c>
      <c r="E37" s="37"/>
      <c r="F37" s="37" t="str">
        <f>IF(ISERROR(FIND('ヒアリングシート（記入例あり）'!$C$22,物質リスト!D37)),"",ROW())</f>
        <v/>
      </c>
      <c r="G37" s="37" t="e" cm="1">
        <f t="array" ref="G37">INDEX(D:D,SMALL(F:F,ROW(D37)))</f>
        <v>#NUM!</v>
      </c>
      <c r="H37" s="38" t="s">
        <v>10797</v>
      </c>
      <c r="I37" s="37" t="s">
        <v>223</v>
      </c>
      <c r="J37" s="37"/>
      <c r="K37" s="45" t="s">
        <v>10802</v>
      </c>
      <c r="L37" s="37" t="s">
        <v>9973</v>
      </c>
      <c r="M37" s="37">
        <v>376.53100000000001</v>
      </c>
      <c r="N37" s="37"/>
      <c r="O37" s="36"/>
      <c r="P37" s="37"/>
      <c r="Q37" s="36"/>
      <c r="R37" s="37"/>
      <c r="S37" s="36" t="s">
        <v>9972</v>
      </c>
      <c r="T37" s="36"/>
      <c r="U37" s="36" t="s">
        <v>9971</v>
      </c>
      <c r="V37" s="37">
        <v>3.98</v>
      </c>
      <c r="W37" s="45">
        <v>2</v>
      </c>
      <c r="X37" s="36"/>
      <c r="Y37" s="36"/>
      <c r="Z37" s="36" t="s">
        <v>9970</v>
      </c>
      <c r="AA37" s="37" t="s">
        <v>9969</v>
      </c>
      <c r="AB37" s="37" t="s">
        <v>209</v>
      </c>
      <c r="AC37" s="37" t="s">
        <v>209</v>
      </c>
      <c r="AD37" s="41" t="s">
        <v>207</v>
      </c>
      <c r="AE37" s="41" t="s">
        <v>201</v>
      </c>
      <c r="AF37" s="41" t="s">
        <v>206</v>
      </c>
      <c r="AG37" s="41" t="s">
        <v>201</v>
      </c>
      <c r="AH37" s="41" t="s">
        <v>201</v>
      </c>
      <c r="AI37" s="41" t="s">
        <v>201</v>
      </c>
      <c r="AJ37" s="41" t="s">
        <v>205</v>
      </c>
      <c r="AK37" s="41" t="s">
        <v>250</v>
      </c>
      <c r="AL37" s="41" t="s">
        <v>201</v>
      </c>
      <c r="AM37" s="41" t="s">
        <v>377</v>
      </c>
      <c r="AN37" s="41" t="s">
        <v>201</v>
      </c>
      <c r="AO37" s="41" t="s">
        <v>201</v>
      </c>
      <c r="AP37" s="41" t="s">
        <v>201</v>
      </c>
      <c r="AQ37" s="41" t="s">
        <v>201</v>
      </c>
      <c r="AR37" s="41" t="s">
        <v>201</v>
      </c>
      <c r="AS37" s="41" t="s">
        <v>201</v>
      </c>
      <c r="AT37" s="37"/>
      <c r="AU37" s="37"/>
      <c r="AV37" s="37"/>
      <c r="AW37" s="37"/>
      <c r="AX37" s="37"/>
      <c r="AY37" s="37"/>
      <c r="AZ37" s="37"/>
      <c r="BA37" s="37"/>
      <c r="BB37" s="37"/>
      <c r="BC37" s="37"/>
      <c r="BD37" s="37"/>
      <c r="BE37" s="40"/>
      <c r="BF37" s="40"/>
      <c r="BG37" s="37"/>
      <c r="BH37" s="37"/>
      <c r="BI37" s="37"/>
      <c r="BJ37" s="37"/>
      <c r="BK37" s="37"/>
      <c r="BL37" s="37"/>
      <c r="BM37" s="37"/>
      <c r="BN37" s="37"/>
      <c r="BO37" s="37"/>
      <c r="BP37" s="37"/>
      <c r="BQ37" s="37"/>
      <c r="BR37" s="37"/>
      <c r="BS37" s="37"/>
      <c r="BT37" s="37"/>
      <c r="BU37" s="37"/>
      <c r="BV37" s="37"/>
      <c r="BW37" s="37"/>
      <c r="BX37" s="37"/>
      <c r="BY37" s="37"/>
      <c r="BZ37" s="37"/>
      <c r="CA37" s="37"/>
      <c r="CB37" s="37"/>
      <c r="CC37" s="37"/>
      <c r="CD37" s="37"/>
      <c r="CE37" s="37"/>
      <c r="CF37" s="37"/>
      <c r="CG37" s="37"/>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40"/>
      <c r="DJ37" s="37"/>
      <c r="DK37" s="37"/>
      <c r="DL37" s="37"/>
      <c r="DM37" s="37"/>
      <c r="DN37" s="37"/>
      <c r="DO37" s="37"/>
      <c r="DP37" s="37"/>
      <c r="DQ37" s="37"/>
      <c r="DR37" s="37"/>
      <c r="DS37" s="37"/>
      <c r="DT37" s="37"/>
    </row>
    <row r="38" spans="1:124" s="31" customFormat="1" ht="16.5">
      <c r="A38" s="37">
        <v>31</v>
      </c>
      <c r="B38" s="36" t="s">
        <v>1455</v>
      </c>
      <c r="C38" s="36" t="s">
        <v>6002</v>
      </c>
      <c r="D38" s="37" t="s">
        <v>9968</v>
      </c>
      <c r="E38" s="37"/>
      <c r="F38" s="37" t="str">
        <f>IF(ISERROR(FIND('ヒアリングシート（記入例あり）'!$C$22,物質リスト!D38)),"",ROW())</f>
        <v/>
      </c>
      <c r="G38" s="37" t="e" cm="1">
        <f t="array" ref="G38">INDEX(D:D,SMALL(F:F,ROW(D38)))</f>
        <v>#NUM!</v>
      </c>
      <c r="H38" s="38" t="s">
        <v>10744</v>
      </c>
      <c r="I38" s="37" t="s">
        <v>407</v>
      </c>
      <c r="J38" s="37"/>
      <c r="K38" s="37"/>
      <c r="L38" s="37"/>
      <c r="M38" s="37"/>
      <c r="N38" s="37"/>
      <c r="O38" s="36"/>
      <c r="P38" s="37"/>
      <c r="Q38" s="36"/>
      <c r="R38" s="37"/>
      <c r="S38" s="36"/>
      <c r="T38" s="36"/>
      <c r="U38" s="36"/>
      <c r="V38" s="37"/>
      <c r="W38" s="37"/>
      <c r="X38" s="36"/>
      <c r="Y38" s="36"/>
      <c r="Z38" s="36"/>
      <c r="AA38" s="37"/>
      <c r="AB38" s="37"/>
      <c r="AC38" s="37"/>
      <c r="AD38" s="37"/>
      <c r="AE38" s="37"/>
      <c r="AF38" s="37"/>
      <c r="AG38" s="37"/>
      <c r="AH38" s="37"/>
      <c r="AI38" s="37"/>
      <c r="AJ38" s="37"/>
      <c r="AK38" s="37"/>
      <c r="AL38" s="37"/>
      <c r="AM38" s="37"/>
      <c r="AN38" s="37"/>
      <c r="AO38" s="37"/>
      <c r="AP38" s="37"/>
      <c r="AQ38" s="37"/>
      <c r="AR38" s="37"/>
      <c r="AS38" s="37"/>
      <c r="AT38" s="37"/>
      <c r="AU38" s="37"/>
      <c r="AV38" s="37"/>
      <c r="AW38" s="37"/>
      <c r="AX38" s="37"/>
      <c r="AY38" s="37"/>
      <c r="AZ38" s="37"/>
      <c r="BA38" s="37"/>
      <c r="BB38" s="37"/>
      <c r="BC38" s="37"/>
      <c r="BD38" s="37"/>
      <c r="BE38" s="37"/>
      <c r="BF38" s="40"/>
      <c r="BG38" s="40"/>
      <c r="BH38" s="37" t="s">
        <v>9967</v>
      </c>
      <c r="BI38" s="37">
        <v>37</v>
      </c>
      <c r="BJ38" s="37">
        <v>73.400000000000006</v>
      </c>
      <c r="BK38" s="37">
        <v>0</v>
      </c>
      <c r="BL38" s="37">
        <v>0</v>
      </c>
      <c r="BM38" s="37">
        <v>0</v>
      </c>
      <c r="BN38" s="37">
        <v>13.9</v>
      </c>
      <c r="BO38" s="37">
        <v>18241.099999999999</v>
      </c>
      <c r="BP38" s="37">
        <v>2200</v>
      </c>
      <c r="BQ38" s="37">
        <v>1953790</v>
      </c>
      <c r="BR38" s="37">
        <v>4120</v>
      </c>
      <c r="BS38" s="37">
        <v>73.400000000000006</v>
      </c>
      <c r="BT38" s="37">
        <v>18255</v>
      </c>
      <c r="BU38" s="37">
        <v>1960110</v>
      </c>
      <c r="BV38" s="37">
        <v>45</v>
      </c>
      <c r="BW38" s="37">
        <v>13.8</v>
      </c>
      <c r="BX38" s="37">
        <v>0.7</v>
      </c>
      <c r="BY38" s="37">
        <v>0</v>
      </c>
      <c r="BZ38" s="37">
        <v>0</v>
      </c>
      <c r="CA38" s="37">
        <v>14.5</v>
      </c>
      <c r="CB38" s="37">
        <v>538500</v>
      </c>
      <c r="CC38" s="37">
        <v>32</v>
      </c>
      <c r="CD38" s="37">
        <v>0</v>
      </c>
      <c r="CE38" s="37">
        <v>0</v>
      </c>
      <c r="CF38" s="37">
        <v>0</v>
      </c>
      <c r="CG38" s="37">
        <v>0</v>
      </c>
      <c r="CH38" s="37">
        <v>0</v>
      </c>
      <c r="CI38" s="37">
        <v>839780</v>
      </c>
      <c r="CJ38" s="37">
        <v>8</v>
      </c>
      <c r="CK38" s="37">
        <v>140</v>
      </c>
      <c r="CL38" s="37">
        <v>0</v>
      </c>
      <c r="CM38" s="37">
        <v>0</v>
      </c>
      <c r="CN38" s="37">
        <v>0</v>
      </c>
      <c r="CO38" s="37">
        <v>140</v>
      </c>
      <c r="CP38" s="37">
        <v>126790</v>
      </c>
      <c r="CQ38" s="37"/>
      <c r="CR38" s="37"/>
      <c r="CS38" s="37"/>
      <c r="CT38" s="37"/>
      <c r="CU38" s="37" t="s">
        <v>9966</v>
      </c>
      <c r="CV38" s="37"/>
      <c r="CW38" s="37"/>
      <c r="CX38" s="37" t="s">
        <v>9965</v>
      </c>
      <c r="CY38" s="37" t="s">
        <v>9964</v>
      </c>
      <c r="CZ38" s="37" t="s">
        <v>9963</v>
      </c>
      <c r="DA38" s="37" t="s">
        <v>9962</v>
      </c>
      <c r="DB38" s="37" t="s">
        <v>9961</v>
      </c>
      <c r="DC38" s="37" t="s">
        <v>9960</v>
      </c>
      <c r="DD38" s="37" t="s">
        <v>9959</v>
      </c>
      <c r="DE38" s="37" t="s">
        <v>9958</v>
      </c>
      <c r="DF38" s="37"/>
      <c r="DG38" s="37" t="s">
        <v>9957</v>
      </c>
      <c r="DH38" s="37" t="s">
        <v>9956</v>
      </c>
      <c r="DI38" s="37" t="s">
        <v>9955</v>
      </c>
      <c r="DJ38" s="37"/>
      <c r="DK38" s="37">
        <v>7.4</v>
      </c>
      <c r="DL38" s="37">
        <v>1.6999999999999999E-3</v>
      </c>
      <c r="DM38" s="37"/>
      <c r="DN38" s="37">
        <v>0.22</v>
      </c>
      <c r="DO38" s="37">
        <v>0.2</v>
      </c>
      <c r="DP38" s="37">
        <v>6</v>
      </c>
      <c r="DQ38" s="37">
        <v>5.8000000000000003E-2</v>
      </c>
      <c r="DR38" s="37">
        <v>1.6E-2</v>
      </c>
      <c r="DS38" s="37">
        <v>0.29399999999999998</v>
      </c>
      <c r="DT38" s="37">
        <v>0.29570000000000002</v>
      </c>
    </row>
    <row r="39" spans="1:124" s="32" customFormat="1" ht="16.5">
      <c r="A39" s="37">
        <v>31</v>
      </c>
      <c r="B39" s="36" t="s">
        <v>9954</v>
      </c>
      <c r="C39" s="36" t="s">
        <v>6002</v>
      </c>
      <c r="D39" s="37" t="s">
        <v>9953</v>
      </c>
      <c r="E39" s="37"/>
      <c r="F39" s="37" t="str">
        <f>IF(ISERROR(FIND('ヒアリングシート（記入例あり）'!$C$22,物質リスト!D39)),"",ROW())</f>
        <v/>
      </c>
      <c r="G39" s="37" t="e" cm="1">
        <f t="array" ref="G39">INDEX(D:D,SMALL(F:F,ROW(D39)))</f>
        <v>#NUM!</v>
      </c>
      <c r="H39" s="38" t="s">
        <v>10744</v>
      </c>
      <c r="I39" s="37" t="s">
        <v>407</v>
      </c>
      <c r="J39" s="37" t="s">
        <v>406</v>
      </c>
      <c r="K39" s="37" t="s">
        <v>221</v>
      </c>
      <c r="L39" s="37" t="s">
        <v>9952</v>
      </c>
      <c r="M39" s="37">
        <v>339.72</v>
      </c>
      <c r="N39" s="37" t="s">
        <v>9951</v>
      </c>
      <c r="O39" s="36" t="s">
        <v>9950</v>
      </c>
      <c r="P39" s="37" t="s">
        <v>259</v>
      </c>
      <c r="Q39" s="36"/>
      <c r="R39" s="37" t="s">
        <v>9949</v>
      </c>
      <c r="S39" s="36"/>
      <c r="T39" s="36"/>
      <c r="U39" s="36"/>
      <c r="V39" s="37"/>
      <c r="W39" s="37"/>
      <c r="X39" s="36"/>
      <c r="Y39" s="36"/>
      <c r="Z39" s="36" t="s">
        <v>9948</v>
      </c>
      <c r="AA39" s="37" t="s">
        <v>6862</v>
      </c>
      <c r="AB39" s="37" t="s">
        <v>6862</v>
      </c>
      <c r="AC39" s="37" t="s">
        <v>9947</v>
      </c>
      <c r="AD39" s="41" t="s">
        <v>203</v>
      </c>
      <c r="AE39" s="41" t="s">
        <v>203</v>
      </c>
      <c r="AF39" s="41" t="s">
        <v>206</v>
      </c>
      <c r="AG39" s="41" t="s">
        <v>201</v>
      </c>
      <c r="AH39" s="41" t="s">
        <v>203</v>
      </c>
      <c r="AI39" s="41" t="s">
        <v>203</v>
      </c>
      <c r="AJ39" s="41" t="s">
        <v>201</v>
      </c>
      <c r="AK39" s="41" t="s">
        <v>204</v>
      </c>
      <c r="AL39" s="41" t="s">
        <v>201</v>
      </c>
      <c r="AM39" s="41" t="s">
        <v>201</v>
      </c>
      <c r="AN39" s="41" t="s">
        <v>201</v>
      </c>
      <c r="AO39" s="41" t="s">
        <v>203</v>
      </c>
      <c r="AP39" s="41" t="s">
        <v>201</v>
      </c>
      <c r="AQ39" s="41" t="s">
        <v>201</v>
      </c>
      <c r="AR39" s="41" t="s">
        <v>3739</v>
      </c>
      <c r="AS39" s="41" t="s">
        <v>201</v>
      </c>
      <c r="AT39" s="37"/>
      <c r="AU39" s="37"/>
      <c r="AV39" s="37"/>
      <c r="AW39" s="37"/>
      <c r="AX39" s="37"/>
      <c r="AY39" s="37"/>
      <c r="AZ39" s="37"/>
      <c r="BA39" s="37"/>
      <c r="BB39" s="37"/>
      <c r="BC39" s="37"/>
      <c r="BD39" s="37"/>
      <c r="BE39" s="37">
        <v>337377</v>
      </c>
      <c r="BF39" s="40">
        <v>458848</v>
      </c>
      <c r="BG39" s="40">
        <v>796226</v>
      </c>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row>
    <row r="40" spans="1:124" s="31" customFormat="1" ht="16.5">
      <c r="A40" s="37">
        <v>31</v>
      </c>
      <c r="B40" s="36" t="s">
        <v>9946</v>
      </c>
      <c r="C40" s="36" t="s">
        <v>9945</v>
      </c>
      <c r="D40" s="37" t="s">
        <v>9944</v>
      </c>
      <c r="E40" s="37" t="s">
        <v>9943</v>
      </c>
      <c r="F40" s="37" t="str">
        <f>IF(ISERROR(FIND('ヒアリングシート（記入例あり）'!$C$22,物質リスト!D40)),"",ROW())</f>
        <v/>
      </c>
      <c r="G40" s="37" t="e" cm="1">
        <f t="array" ref="G40">INDEX(D:D,SMALL(F:F,ROW(D40)))</f>
        <v>#NUM!</v>
      </c>
      <c r="H40" s="38" t="s">
        <v>10744</v>
      </c>
      <c r="I40" s="37" t="s">
        <v>407</v>
      </c>
      <c r="J40" s="37" t="s">
        <v>406</v>
      </c>
      <c r="K40" s="37" t="s">
        <v>221</v>
      </c>
      <c r="L40" s="37" t="s">
        <v>9942</v>
      </c>
      <c r="M40" s="37">
        <v>246.79</v>
      </c>
      <c r="N40" s="37" t="s">
        <v>9941</v>
      </c>
      <c r="O40" s="36" t="s">
        <v>9940</v>
      </c>
      <c r="P40" s="37" t="s">
        <v>259</v>
      </c>
      <c r="Q40" s="36"/>
      <c r="R40" s="37" t="s">
        <v>9939</v>
      </c>
      <c r="S40" s="36"/>
      <c r="T40" s="36"/>
      <c r="U40" s="36"/>
      <c r="V40" s="37"/>
      <c r="W40" s="37"/>
      <c r="X40" s="36"/>
      <c r="Y40" s="36"/>
      <c r="Z40" s="36" t="s">
        <v>9938</v>
      </c>
      <c r="AA40" s="37" t="s">
        <v>9937</v>
      </c>
      <c r="AB40" s="37" t="s">
        <v>9937</v>
      </c>
      <c r="AC40" s="37"/>
      <c r="AD40" s="41" t="s">
        <v>201</v>
      </c>
      <c r="AE40" s="41" t="s">
        <v>201</v>
      </c>
      <c r="AF40" s="41" t="s">
        <v>201</v>
      </c>
      <c r="AG40" s="41" t="s">
        <v>201</v>
      </c>
      <c r="AH40" s="41" t="s">
        <v>201</v>
      </c>
      <c r="AI40" s="41" t="s">
        <v>201</v>
      </c>
      <c r="AJ40" s="41" t="s">
        <v>201</v>
      </c>
      <c r="AK40" s="41" t="s">
        <v>201</v>
      </c>
      <c r="AL40" s="41" t="s">
        <v>201</v>
      </c>
      <c r="AM40" s="41" t="s">
        <v>201</v>
      </c>
      <c r="AN40" s="41" t="s">
        <v>201</v>
      </c>
      <c r="AO40" s="41" t="s">
        <v>3406</v>
      </c>
      <c r="AP40" s="41" t="s">
        <v>8416</v>
      </c>
      <c r="AQ40" s="41" t="s">
        <v>9936</v>
      </c>
      <c r="AR40" s="41" t="s">
        <v>2417</v>
      </c>
      <c r="AS40" s="41" t="s">
        <v>201</v>
      </c>
      <c r="AT40" s="37"/>
      <c r="AU40" s="37"/>
      <c r="AV40" s="37"/>
      <c r="AW40" s="37"/>
      <c r="AX40" s="37"/>
      <c r="AY40" s="37"/>
      <c r="AZ40" s="37"/>
      <c r="BA40" s="37"/>
      <c r="BB40" s="37"/>
      <c r="BC40" s="37" t="s">
        <v>9935</v>
      </c>
      <c r="BD40" s="37"/>
      <c r="BE40" s="37"/>
      <c r="BF40" s="40"/>
      <c r="BG40" s="40"/>
      <c r="BH40" s="37" t="s">
        <v>9934</v>
      </c>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row>
    <row r="41" spans="1:124" s="31" customFormat="1" ht="16.5">
      <c r="A41" s="37">
        <v>31</v>
      </c>
      <c r="B41" s="36" t="s">
        <v>9933</v>
      </c>
      <c r="C41" s="36" t="s">
        <v>6002</v>
      </c>
      <c r="D41" s="37" t="s">
        <v>9932</v>
      </c>
      <c r="E41" s="37"/>
      <c r="F41" s="37" t="str">
        <f>IF(ISERROR(FIND('ヒアリングシート（記入例あり）'!$C$22,物質リスト!D41)),"",ROW())</f>
        <v/>
      </c>
      <c r="G41" s="37" t="e" cm="1">
        <f t="array" ref="G41">INDEX(D:D,SMALL(F:F,ROW(D41)))</f>
        <v>#NUM!</v>
      </c>
      <c r="H41" s="38" t="s">
        <v>10744</v>
      </c>
      <c r="I41" s="37" t="s">
        <v>407</v>
      </c>
      <c r="J41" s="37" t="s">
        <v>406</v>
      </c>
      <c r="K41" s="37" t="s">
        <v>221</v>
      </c>
      <c r="L41" s="37" t="s">
        <v>9931</v>
      </c>
      <c r="M41" s="37">
        <v>192.75</v>
      </c>
      <c r="N41" s="37" t="s">
        <v>9930</v>
      </c>
      <c r="O41" s="36" t="s">
        <v>9929</v>
      </c>
      <c r="P41" s="37" t="s">
        <v>259</v>
      </c>
      <c r="Q41" s="36"/>
      <c r="R41" s="37" t="s">
        <v>9928</v>
      </c>
      <c r="S41" s="36"/>
      <c r="T41" s="36" t="s">
        <v>9927</v>
      </c>
      <c r="U41" s="36"/>
      <c r="V41" s="37"/>
      <c r="W41" s="37"/>
      <c r="X41" s="36"/>
      <c r="Y41" s="36"/>
      <c r="Z41" s="36" t="s">
        <v>9926</v>
      </c>
      <c r="AA41" s="37" t="s">
        <v>209</v>
      </c>
      <c r="AB41" s="37" t="s">
        <v>209</v>
      </c>
      <c r="AC41" s="37" t="s">
        <v>209</v>
      </c>
      <c r="AD41" s="41" t="s">
        <v>201</v>
      </c>
      <c r="AE41" s="41" t="s">
        <v>201</v>
      </c>
      <c r="AF41" s="41" t="s">
        <v>206</v>
      </c>
      <c r="AG41" s="41" t="s">
        <v>201</v>
      </c>
      <c r="AH41" s="41" t="s">
        <v>201</v>
      </c>
      <c r="AI41" s="41" t="s">
        <v>201</v>
      </c>
      <c r="AJ41" s="41" t="s">
        <v>201</v>
      </c>
      <c r="AK41" s="41" t="s">
        <v>201</v>
      </c>
      <c r="AL41" s="41" t="s">
        <v>201</v>
      </c>
      <c r="AM41" s="41" t="s">
        <v>201</v>
      </c>
      <c r="AN41" s="41" t="s">
        <v>201</v>
      </c>
      <c r="AO41" s="41" t="s">
        <v>205</v>
      </c>
      <c r="AP41" s="41" t="s">
        <v>201</v>
      </c>
      <c r="AQ41" s="41" t="s">
        <v>713</v>
      </c>
      <c r="AR41" s="41" t="s">
        <v>9837</v>
      </c>
      <c r="AS41" s="41" t="s">
        <v>201</v>
      </c>
      <c r="AT41" s="37"/>
      <c r="AU41" s="37"/>
      <c r="AV41" s="37"/>
      <c r="AW41" s="37"/>
      <c r="AX41" s="37"/>
      <c r="AY41" s="37"/>
      <c r="AZ41" s="37"/>
      <c r="BA41" s="37"/>
      <c r="BB41" s="37"/>
      <c r="BC41" s="37"/>
      <c r="BD41" s="37"/>
      <c r="BE41" s="37"/>
      <c r="BF41" s="40"/>
      <c r="BG41" s="40"/>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row>
    <row r="42" spans="1:124" s="31" customFormat="1" ht="16.5">
      <c r="A42" s="37">
        <v>31</v>
      </c>
      <c r="B42" s="36" t="s">
        <v>9925</v>
      </c>
      <c r="C42" s="36" t="s">
        <v>6002</v>
      </c>
      <c r="D42" s="37" t="s">
        <v>9924</v>
      </c>
      <c r="E42" s="37"/>
      <c r="F42" s="37" t="str">
        <f>IF(ISERROR(FIND('ヒアリングシート（記入例あり）'!$C$22,物質リスト!D42)),"",ROW())</f>
        <v/>
      </c>
      <c r="G42" s="37" t="e" cm="1">
        <f t="array" ref="G42">INDEX(D:D,SMALL(F:F,ROW(D42)))</f>
        <v>#NUM!</v>
      </c>
      <c r="H42" s="38" t="s">
        <v>10744</v>
      </c>
      <c r="I42" s="37" t="s">
        <v>407</v>
      </c>
      <c r="J42" s="37" t="s">
        <v>406</v>
      </c>
      <c r="K42" s="37" t="s">
        <v>221</v>
      </c>
      <c r="L42" s="37" t="s">
        <v>9923</v>
      </c>
      <c r="M42" s="37">
        <v>291.52</v>
      </c>
      <c r="N42" s="37" t="s">
        <v>9922</v>
      </c>
      <c r="O42" s="36" t="s">
        <v>9921</v>
      </c>
      <c r="P42" s="37" t="s">
        <v>259</v>
      </c>
      <c r="Q42" s="36"/>
      <c r="R42" s="37" t="s">
        <v>9920</v>
      </c>
      <c r="S42" s="36"/>
      <c r="T42" s="36"/>
      <c r="U42" s="36"/>
      <c r="V42" s="37"/>
      <c r="W42" s="37"/>
      <c r="X42" s="36"/>
      <c r="Y42" s="36"/>
      <c r="Z42" s="36" t="s">
        <v>9919</v>
      </c>
      <c r="AA42" s="37" t="s">
        <v>9918</v>
      </c>
      <c r="AB42" s="37" t="s">
        <v>209</v>
      </c>
      <c r="AC42" s="37" t="s">
        <v>209</v>
      </c>
      <c r="AD42" s="41" t="s">
        <v>251</v>
      </c>
      <c r="AE42" s="41" t="s">
        <v>201</v>
      </c>
      <c r="AF42" s="41" t="s">
        <v>206</v>
      </c>
      <c r="AG42" s="41" t="s">
        <v>201</v>
      </c>
      <c r="AH42" s="41" t="s">
        <v>201</v>
      </c>
      <c r="AI42" s="41" t="s">
        <v>201</v>
      </c>
      <c r="AJ42" s="41" t="s">
        <v>201</v>
      </c>
      <c r="AK42" s="41" t="s">
        <v>203</v>
      </c>
      <c r="AL42" s="41" t="s">
        <v>201</v>
      </c>
      <c r="AM42" s="41" t="s">
        <v>201</v>
      </c>
      <c r="AN42" s="41" t="s">
        <v>203</v>
      </c>
      <c r="AO42" s="41" t="s">
        <v>291</v>
      </c>
      <c r="AP42" s="41" t="s">
        <v>201</v>
      </c>
      <c r="AQ42" s="41" t="s">
        <v>797</v>
      </c>
      <c r="AR42" s="41" t="s">
        <v>426</v>
      </c>
      <c r="AS42" s="41" t="s">
        <v>201</v>
      </c>
      <c r="AT42" s="37"/>
      <c r="AU42" s="37"/>
      <c r="AV42" s="37"/>
      <c r="AW42" s="37"/>
      <c r="AX42" s="37"/>
      <c r="AY42" s="37"/>
      <c r="AZ42" s="37"/>
      <c r="BA42" s="37"/>
      <c r="BB42" s="37"/>
      <c r="BC42" s="37"/>
      <c r="BD42" s="37"/>
      <c r="BE42" s="37"/>
      <c r="BF42" s="40"/>
      <c r="BG42" s="40"/>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row>
    <row r="43" spans="1:124" s="31" customFormat="1" ht="16.5">
      <c r="A43" s="37">
        <v>31</v>
      </c>
      <c r="B43" s="36" t="s">
        <v>9917</v>
      </c>
      <c r="C43" s="36" t="s">
        <v>6002</v>
      </c>
      <c r="D43" s="37" t="s">
        <v>9916</v>
      </c>
      <c r="E43" s="37" t="s">
        <v>9915</v>
      </c>
      <c r="F43" s="37" t="str">
        <f>IF(ISERROR(FIND('ヒアリングシート（記入例あり）'!$C$22,物質リスト!D43)),"",ROW())</f>
        <v/>
      </c>
      <c r="G43" s="37" t="e" cm="1">
        <f t="array" ref="G43">INDEX(D:D,SMALL(F:F,ROW(D43)))</f>
        <v>#NUM!</v>
      </c>
      <c r="H43" s="38" t="s">
        <v>10744</v>
      </c>
      <c r="I43" s="37" t="s">
        <v>407</v>
      </c>
      <c r="J43" s="37" t="s">
        <v>406</v>
      </c>
      <c r="K43" s="37" t="s">
        <v>221</v>
      </c>
      <c r="L43" s="37" t="s">
        <v>9914</v>
      </c>
      <c r="M43" s="37">
        <v>121.76</v>
      </c>
      <c r="N43" s="37" t="s">
        <v>9913</v>
      </c>
      <c r="O43" s="36" t="s">
        <v>9912</v>
      </c>
      <c r="P43" s="37" t="s">
        <v>259</v>
      </c>
      <c r="Q43" s="36"/>
      <c r="R43" s="37" t="s">
        <v>9911</v>
      </c>
      <c r="S43" s="36"/>
      <c r="T43" s="36"/>
      <c r="U43" s="36"/>
      <c r="V43" s="37"/>
      <c r="W43" s="37"/>
      <c r="X43" s="36"/>
      <c r="Y43" s="36"/>
      <c r="Z43" s="36" t="s">
        <v>9910</v>
      </c>
      <c r="AA43" s="37" t="s">
        <v>3131</v>
      </c>
      <c r="AB43" s="37" t="s">
        <v>209</v>
      </c>
      <c r="AC43" s="37" t="s">
        <v>209</v>
      </c>
      <c r="AD43" s="41" t="s">
        <v>201</v>
      </c>
      <c r="AE43" s="41" t="s">
        <v>201</v>
      </c>
      <c r="AF43" s="41" t="s">
        <v>206</v>
      </c>
      <c r="AG43" s="41" t="s">
        <v>201</v>
      </c>
      <c r="AH43" s="41" t="s">
        <v>201</v>
      </c>
      <c r="AI43" s="41" t="s">
        <v>201</v>
      </c>
      <c r="AJ43" s="41" t="s">
        <v>201</v>
      </c>
      <c r="AK43" s="41" t="s">
        <v>201</v>
      </c>
      <c r="AL43" s="41" t="s">
        <v>201</v>
      </c>
      <c r="AM43" s="41" t="s">
        <v>201</v>
      </c>
      <c r="AN43" s="41" t="s">
        <v>201</v>
      </c>
      <c r="AO43" s="41" t="s">
        <v>201</v>
      </c>
      <c r="AP43" s="41" t="s">
        <v>201</v>
      </c>
      <c r="AQ43" s="41" t="s">
        <v>201</v>
      </c>
      <c r="AR43" s="41" t="s">
        <v>797</v>
      </c>
      <c r="AS43" s="41" t="s">
        <v>201</v>
      </c>
      <c r="AT43" s="37" t="s">
        <v>5005</v>
      </c>
      <c r="AU43" s="37" t="s">
        <v>9909</v>
      </c>
      <c r="AV43" s="37" t="s">
        <v>320</v>
      </c>
      <c r="AW43" s="37"/>
      <c r="AX43" s="37"/>
      <c r="AY43" s="37"/>
      <c r="AZ43" s="37"/>
      <c r="BA43" s="37"/>
      <c r="BB43" s="37"/>
      <c r="BC43" s="37"/>
      <c r="BD43" s="37"/>
      <c r="BE43" s="37"/>
      <c r="BF43" s="37"/>
      <c r="BG43" s="37"/>
      <c r="BH43" s="37" t="s">
        <v>9908</v>
      </c>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row>
    <row r="44" spans="1:124" s="31" customFormat="1" ht="16.5">
      <c r="A44" s="37">
        <v>31</v>
      </c>
      <c r="B44" s="36" t="s">
        <v>9907</v>
      </c>
      <c r="C44" s="36" t="s">
        <v>9906</v>
      </c>
      <c r="D44" s="37" t="s">
        <v>9905</v>
      </c>
      <c r="E44" s="37"/>
      <c r="F44" s="37" t="str">
        <f>IF(ISERROR(FIND('ヒアリングシート（記入例あり）'!$C$22,物質リスト!D44)),"",ROW())</f>
        <v/>
      </c>
      <c r="G44" s="37" t="e" cm="1">
        <f t="array" ref="G44">INDEX(D:D,SMALL(F:F,ROW(D44)))</f>
        <v>#NUM!</v>
      </c>
      <c r="H44" s="38" t="s">
        <v>10744</v>
      </c>
      <c r="I44" s="37" t="s">
        <v>407</v>
      </c>
      <c r="J44" s="37" t="s">
        <v>8522</v>
      </c>
      <c r="K44" s="37" t="s">
        <v>360</v>
      </c>
      <c r="L44" s="37" t="s">
        <v>9904</v>
      </c>
      <c r="M44" s="37">
        <v>299.02999999999997</v>
      </c>
      <c r="N44" s="37" t="s">
        <v>9903</v>
      </c>
      <c r="O44" s="36" t="s">
        <v>9902</v>
      </c>
      <c r="P44" s="37" t="s">
        <v>217</v>
      </c>
      <c r="Q44" s="36"/>
      <c r="R44" s="37" t="s">
        <v>9901</v>
      </c>
      <c r="S44" s="36" t="s">
        <v>9900</v>
      </c>
      <c r="T44" s="36"/>
      <c r="U44" s="36" t="s">
        <v>5154</v>
      </c>
      <c r="V44" s="37"/>
      <c r="W44" s="37"/>
      <c r="X44" s="36" t="s">
        <v>9899</v>
      </c>
      <c r="Y44" s="36"/>
      <c r="Z44" s="36" t="s">
        <v>8379</v>
      </c>
      <c r="AA44" s="37" t="s">
        <v>9898</v>
      </c>
      <c r="AB44" s="37" t="s">
        <v>209</v>
      </c>
      <c r="AC44" s="37" t="s">
        <v>9897</v>
      </c>
      <c r="AD44" s="41" t="s">
        <v>207</v>
      </c>
      <c r="AE44" s="41" t="s">
        <v>201</v>
      </c>
      <c r="AF44" s="41" t="s">
        <v>206</v>
      </c>
      <c r="AG44" s="41" t="s">
        <v>377</v>
      </c>
      <c r="AH44" s="41" t="s">
        <v>201</v>
      </c>
      <c r="AI44" s="41" t="s">
        <v>201</v>
      </c>
      <c r="AJ44" s="41" t="s">
        <v>1647</v>
      </c>
      <c r="AK44" s="41" t="s">
        <v>377</v>
      </c>
      <c r="AL44" s="41" t="s">
        <v>201</v>
      </c>
      <c r="AM44" s="41" t="s">
        <v>201</v>
      </c>
      <c r="AN44" s="41" t="s">
        <v>201</v>
      </c>
      <c r="AO44" s="41" t="s">
        <v>205</v>
      </c>
      <c r="AP44" s="41" t="s">
        <v>201</v>
      </c>
      <c r="AQ44" s="41" t="s">
        <v>1175</v>
      </c>
      <c r="AR44" s="41" t="s">
        <v>9837</v>
      </c>
      <c r="AS44" s="41" t="s">
        <v>201</v>
      </c>
      <c r="AT44" s="37" t="s">
        <v>795</v>
      </c>
      <c r="AU44" s="37" t="s">
        <v>9825</v>
      </c>
      <c r="AV44" s="37" t="s">
        <v>209</v>
      </c>
      <c r="AW44" s="37"/>
      <c r="AX44" s="37"/>
      <c r="AY44" s="37"/>
      <c r="AZ44" s="37"/>
      <c r="BA44" s="37"/>
      <c r="BB44" s="37"/>
      <c r="BC44" s="37"/>
      <c r="BD44" s="37"/>
      <c r="BE44" s="37"/>
      <c r="BF44" s="40"/>
      <c r="BG44" s="40"/>
      <c r="BH44" s="37" t="s">
        <v>7496</v>
      </c>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row>
    <row r="45" spans="1:124" s="31" customFormat="1" ht="16.5">
      <c r="A45" s="37">
        <v>31</v>
      </c>
      <c r="B45" s="36" t="s">
        <v>9896</v>
      </c>
      <c r="C45" s="36" t="s">
        <v>6002</v>
      </c>
      <c r="D45" s="37" t="s">
        <v>9895</v>
      </c>
      <c r="E45" s="37"/>
      <c r="F45" s="37" t="str">
        <f>IF(ISERROR(FIND('ヒアリングシート（記入例あり）'!$C$22,物質リスト!D45)),"",ROW())</f>
        <v/>
      </c>
      <c r="G45" s="37" t="e" cm="1">
        <f t="array" ref="G45">INDEX(D:D,SMALL(F:F,ROW(D45)))</f>
        <v>#NUM!</v>
      </c>
      <c r="H45" s="38" t="s">
        <v>10744</v>
      </c>
      <c r="I45" s="37" t="s">
        <v>407</v>
      </c>
      <c r="J45" s="37" t="s">
        <v>8522</v>
      </c>
      <c r="K45" s="37" t="s">
        <v>360</v>
      </c>
      <c r="L45" s="37" t="s">
        <v>9894</v>
      </c>
      <c r="M45" s="37">
        <v>216.75</v>
      </c>
      <c r="N45" s="37" t="s">
        <v>9893</v>
      </c>
      <c r="O45" s="36" t="s">
        <v>9892</v>
      </c>
      <c r="P45" s="37" t="s">
        <v>217</v>
      </c>
      <c r="Q45" s="36"/>
      <c r="R45" s="37" t="s">
        <v>9891</v>
      </c>
      <c r="S45" s="36" t="s">
        <v>9890</v>
      </c>
      <c r="T45" s="36"/>
      <c r="U45" s="36" t="s">
        <v>209</v>
      </c>
      <c r="V45" s="37"/>
      <c r="W45" s="37"/>
      <c r="X45" s="36"/>
      <c r="Y45" s="36"/>
      <c r="Z45" s="36" t="s">
        <v>667</v>
      </c>
      <c r="AA45" s="37" t="s">
        <v>209</v>
      </c>
      <c r="AB45" s="37" t="s">
        <v>209</v>
      </c>
      <c r="AC45" s="37" t="s">
        <v>9889</v>
      </c>
      <c r="AD45" s="41" t="s">
        <v>201</v>
      </c>
      <c r="AE45" s="41" t="s">
        <v>201</v>
      </c>
      <c r="AF45" s="41" t="s">
        <v>206</v>
      </c>
      <c r="AG45" s="41" t="s">
        <v>201</v>
      </c>
      <c r="AH45" s="41" t="s">
        <v>201</v>
      </c>
      <c r="AI45" s="41" t="s">
        <v>201</v>
      </c>
      <c r="AJ45" s="41" t="s">
        <v>205</v>
      </c>
      <c r="AK45" s="41" t="s">
        <v>204</v>
      </c>
      <c r="AL45" s="41" t="s">
        <v>201</v>
      </c>
      <c r="AM45" s="41" t="s">
        <v>201</v>
      </c>
      <c r="AN45" s="41" t="s">
        <v>201</v>
      </c>
      <c r="AO45" s="41" t="s">
        <v>201</v>
      </c>
      <c r="AP45" s="41" t="s">
        <v>201</v>
      </c>
      <c r="AQ45" s="41" t="s">
        <v>9888</v>
      </c>
      <c r="AR45" s="41" t="s">
        <v>201</v>
      </c>
      <c r="AS45" s="41" t="s">
        <v>201</v>
      </c>
      <c r="AT45" s="37" t="s">
        <v>9887</v>
      </c>
      <c r="AU45" s="37" t="s">
        <v>9886</v>
      </c>
      <c r="AV45" s="37" t="s">
        <v>209</v>
      </c>
      <c r="AW45" s="37"/>
      <c r="AX45" s="37"/>
      <c r="AY45" s="37"/>
      <c r="AZ45" s="37"/>
      <c r="BA45" s="37"/>
      <c r="BB45" s="37"/>
      <c r="BC45" s="37"/>
      <c r="BD45" s="37"/>
      <c r="BE45" s="37"/>
      <c r="BF45" s="40"/>
      <c r="BG45" s="40"/>
      <c r="BH45" s="37" t="s">
        <v>9885</v>
      </c>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row>
    <row r="46" spans="1:124" s="31" customFormat="1" ht="18">
      <c r="A46" s="37">
        <v>31</v>
      </c>
      <c r="B46" s="36" t="s">
        <v>9884</v>
      </c>
      <c r="C46" s="36" t="s">
        <v>6002</v>
      </c>
      <c r="D46" s="37" t="s">
        <v>9883</v>
      </c>
      <c r="E46" s="37"/>
      <c r="F46" s="37" t="str">
        <f>IF(ISERROR(FIND('ヒアリングシート（記入例あり）'!$C$22,物質リスト!D46)),"",ROW())</f>
        <v/>
      </c>
      <c r="G46" s="37" t="e" cm="1">
        <f t="array" ref="G46">INDEX(D:D,SMALL(F:F,ROW(D46)))</f>
        <v>#NUM!</v>
      </c>
      <c r="H46" s="38" t="s">
        <v>10744</v>
      </c>
      <c r="I46" s="37" t="s">
        <v>407</v>
      </c>
      <c r="J46" s="37" t="s">
        <v>1158</v>
      </c>
      <c r="K46" s="37" t="s">
        <v>360</v>
      </c>
      <c r="L46" s="37" t="s">
        <v>9882</v>
      </c>
      <c r="M46" s="37">
        <v>124.78</v>
      </c>
      <c r="N46" s="37" t="s">
        <v>9881</v>
      </c>
      <c r="O46" s="36" t="s">
        <v>9880</v>
      </c>
      <c r="P46" s="37" t="s">
        <v>1154</v>
      </c>
      <c r="Q46" s="36"/>
      <c r="R46" s="37" t="s">
        <v>9879</v>
      </c>
      <c r="S46" s="36"/>
      <c r="T46" s="36"/>
      <c r="U46" s="36" t="s">
        <v>209</v>
      </c>
      <c r="V46" s="37"/>
      <c r="W46" s="37"/>
      <c r="X46" s="36"/>
      <c r="Y46" s="36"/>
      <c r="Z46" s="36" t="s">
        <v>10747</v>
      </c>
      <c r="AA46" s="37" t="s">
        <v>209</v>
      </c>
      <c r="AB46" s="37" t="s">
        <v>209</v>
      </c>
      <c r="AC46" s="37" t="s">
        <v>9878</v>
      </c>
      <c r="AD46" s="37" t="s">
        <v>201</v>
      </c>
      <c r="AE46" s="37" t="s">
        <v>201</v>
      </c>
      <c r="AF46" s="37" t="s">
        <v>201</v>
      </c>
      <c r="AG46" s="37" t="s">
        <v>206</v>
      </c>
      <c r="AH46" s="37" t="s">
        <v>206</v>
      </c>
      <c r="AI46" s="37" t="s">
        <v>206</v>
      </c>
      <c r="AJ46" s="37" t="s">
        <v>201</v>
      </c>
      <c r="AK46" s="37" t="s">
        <v>201</v>
      </c>
      <c r="AL46" s="37" t="s">
        <v>201</v>
      </c>
      <c r="AM46" s="37" t="s">
        <v>201</v>
      </c>
      <c r="AN46" s="37" t="s">
        <v>201</v>
      </c>
      <c r="AO46" s="37" t="s">
        <v>201</v>
      </c>
      <c r="AP46" s="37" t="s">
        <v>201</v>
      </c>
      <c r="AQ46" s="37" t="s">
        <v>9877</v>
      </c>
      <c r="AR46" s="37" t="s">
        <v>201</v>
      </c>
      <c r="AS46" s="37" t="s">
        <v>201</v>
      </c>
      <c r="AT46" s="37" t="s">
        <v>3791</v>
      </c>
      <c r="AU46" s="37" t="s">
        <v>209</v>
      </c>
      <c r="AV46" s="37" t="s">
        <v>209</v>
      </c>
      <c r="AW46" s="37"/>
      <c r="AX46" s="37"/>
      <c r="AY46" s="37"/>
      <c r="AZ46" s="37"/>
      <c r="BA46" s="37"/>
      <c r="BB46" s="37"/>
      <c r="BC46" s="37"/>
      <c r="BD46" s="37"/>
      <c r="BE46" s="37"/>
      <c r="BF46" s="40"/>
      <c r="BG46" s="40"/>
      <c r="BH46" s="37" t="s">
        <v>9876</v>
      </c>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row>
    <row r="47" spans="1:124" s="31" customFormat="1" ht="16.5">
      <c r="A47" s="37">
        <v>31</v>
      </c>
      <c r="B47" s="36" t="s">
        <v>9875</v>
      </c>
      <c r="C47" s="36" t="s">
        <v>6002</v>
      </c>
      <c r="D47" s="37" t="s">
        <v>9874</v>
      </c>
      <c r="E47" s="37"/>
      <c r="F47" s="37" t="str">
        <f>IF(ISERROR(FIND('ヒアリングシート（記入例あり）'!$C$22,物質リスト!D47)),"",ROW())</f>
        <v/>
      </c>
      <c r="G47" s="37" t="e" cm="1">
        <f t="array" ref="G47">INDEX(D:D,SMALL(F:F,ROW(D47)))</f>
        <v>#NUM!</v>
      </c>
      <c r="H47" s="38" t="s">
        <v>10744</v>
      </c>
      <c r="I47" s="37" t="s">
        <v>407</v>
      </c>
      <c r="J47" s="37" t="s">
        <v>8522</v>
      </c>
      <c r="K47" s="37" t="s">
        <v>221</v>
      </c>
      <c r="L47" s="37" t="s">
        <v>9873</v>
      </c>
      <c r="M47" s="37">
        <v>228.12</v>
      </c>
      <c r="N47" s="37" t="s">
        <v>9872</v>
      </c>
      <c r="O47" s="36" t="s">
        <v>9871</v>
      </c>
      <c r="P47" s="37" t="s">
        <v>259</v>
      </c>
      <c r="Q47" s="36"/>
      <c r="R47" s="37" t="s">
        <v>9870</v>
      </c>
      <c r="S47" s="36" t="s">
        <v>9869</v>
      </c>
      <c r="T47" s="36"/>
      <c r="U47" s="36" t="s">
        <v>9868</v>
      </c>
      <c r="V47" s="37">
        <v>1.66</v>
      </c>
      <c r="W47" s="37">
        <v>1</v>
      </c>
      <c r="X47" s="36" t="s">
        <v>9867</v>
      </c>
      <c r="Y47" s="36"/>
      <c r="Z47" s="36" t="s">
        <v>8379</v>
      </c>
      <c r="AA47" s="37" t="s">
        <v>9866</v>
      </c>
      <c r="AB47" s="37" t="s">
        <v>209</v>
      </c>
      <c r="AC47" s="37" t="s">
        <v>209</v>
      </c>
      <c r="AD47" s="41" t="s">
        <v>207</v>
      </c>
      <c r="AE47" s="41" t="s">
        <v>201</v>
      </c>
      <c r="AF47" s="41" t="s">
        <v>206</v>
      </c>
      <c r="AG47" s="41" t="s">
        <v>206</v>
      </c>
      <c r="AH47" s="41" t="s">
        <v>201</v>
      </c>
      <c r="AI47" s="41" t="s">
        <v>201</v>
      </c>
      <c r="AJ47" s="41" t="s">
        <v>205</v>
      </c>
      <c r="AK47" s="41" t="s">
        <v>204</v>
      </c>
      <c r="AL47" s="41" t="s">
        <v>201</v>
      </c>
      <c r="AM47" s="41" t="s">
        <v>201</v>
      </c>
      <c r="AN47" s="41" t="s">
        <v>205</v>
      </c>
      <c r="AO47" s="41" t="s">
        <v>201</v>
      </c>
      <c r="AP47" s="41" t="s">
        <v>201</v>
      </c>
      <c r="AQ47" s="41" t="s">
        <v>9865</v>
      </c>
      <c r="AR47" s="41" t="s">
        <v>9864</v>
      </c>
      <c r="AS47" s="41" t="s">
        <v>201</v>
      </c>
      <c r="AT47" s="37" t="s">
        <v>795</v>
      </c>
      <c r="AU47" s="37" t="s">
        <v>9863</v>
      </c>
      <c r="AV47" s="37" t="s">
        <v>209</v>
      </c>
      <c r="AW47" s="37"/>
      <c r="AX47" s="37"/>
      <c r="AY47" s="37"/>
      <c r="AZ47" s="37"/>
      <c r="BA47" s="37"/>
      <c r="BB47" s="37"/>
      <c r="BC47" s="37"/>
      <c r="BD47" s="37"/>
      <c r="BE47" s="37"/>
      <c r="BF47" s="40"/>
      <c r="BG47" s="40"/>
      <c r="BH47" s="37" t="s">
        <v>9862</v>
      </c>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row>
    <row r="48" spans="1:124" s="31" customFormat="1" ht="18">
      <c r="A48" s="37">
        <v>31</v>
      </c>
      <c r="B48" s="36" t="s">
        <v>9861</v>
      </c>
      <c r="C48" s="36" t="s">
        <v>6002</v>
      </c>
      <c r="D48" s="37" t="s">
        <v>9860</v>
      </c>
      <c r="E48" s="37"/>
      <c r="F48" s="37" t="str">
        <f>IF(ISERROR(FIND('ヒアリングシート（記入例あり）'!$C$22,物質リスト!D48)),"",ROW())</f>
        <v/>
      </c>
      <c r="G48" s="37" t="e" cm="1">
        <f t="array" ref="G48">INDEX(D:D,SMALL(F:F,ROW(D48)))</f>
        <v>#NUM!</v>
      </c>
      <c r="H48" s="38" t="s">
        <v>10744</v>
      </c>
      <c r="I48" s="37" t="s">
        <v>407</v>
      </c>
      <c r="J48" s="37" t="s">
        <v>222</v>
      </c>
      <c r="K48" s="37" t="s">
        <v>221</v>
      </c>
      <c r="L48" s="37" t="s">
        <v>9859</v>
      </c>
      <c r="M48" s="37">
        <v>178.76</v>
      </c>
      <c r="N48" s="37" t="s">
        <v>9858</v>
      </c>
      <c r="O48" s="36" t="s">
        <v>9857</v>
      </c>
      <c r="P48" s="37" t="s">
        <v>259</v>
      </c>
      <c r="Q48" s="36" t="s">
        <v>9856</v>
      </c>
      <c r="R48" s="37" t="s">
        <v>9855</v>
      </c>
      <c r="S48" s="36" t="s">
        <v>9854</v>
      </c>
      <c r="T48" s="36"/>
      <c r="U48" s="36" t="s">
        <v>209</v>
      </c>
      <c r="V48" s="37"/>
      <c r="W48" s="37"/>
      <c r="X48" s="36"/>
      <c r="Y48" s="36"/>
      <c r="Z48" s="36" t="s">
        <v>10748</v>
      </c>
      <c r="AA48" s="37" t="s">
        <v>9853</v>
      </c>
      <c r="AB48" s="37" t="s">
        <v>209</v>
      </c>
      <c r="AC48" s="37" t="s">
        <v>209</v>
      </c>
      <c r="AD48" s="37" t="s">
        <v>207</v>
      </c>
      <c r="AE48" s="37" t="s">
        <v>201</v>
      </c>
      <c r="AF48" s="37" t="s">
        <v>206</v>
      </c>
      <c r="AG48" s="37" t="s">
        <v>201</v>
      </c>
      <c r="AH48" s="37" t="s">
        <v>201</v>
      </c>
      <c r="AI48" s="37" t="s">
        <v>206</v>
      </c>
      <c r="AJ48" s="37" t="s">
        <v>205</v>
      </c>
      <c r="AK48" s="37" t="s">
        <v>204</v>
      </c>
      <c r="AL48" s="37" t="s">
        <v>201</v>
      </c>
      <c r="AM48" s="37" t="s">
        <v>201</v>
      </c>
      <c r="AN48" s="37" t="s">
        <v>201</v>
      </c>
      <c r="AO48" s="37" t="s">
        <v>205</v>
      </c>
      <c r="AP48" s="37" t="s">
        <v>201</v>
      </c>
      <c r="AQ48" s="37" t="s">
        <v>9852</v>
      </c>
      <c r="AR48" s="37" t="s">
        <v>9851</v>
      </c>
      <c r="AS48" s="37" t="s">
        <v>201</v>
      </c>
      <c r="AT48" s="37" t="s">
        <v>200</v>
      </c>
      <c r="AU48" s="37"/>
      <c r="AV48" s="37" t="s">
        <v>209</v>
      </c>
      <c r="AW48" s="37"/>
      <c r="AX48" s="37"/>
      <c r="AY48" s="37"/>
      <c r="AZ48" s="37"/>
      <c r="BA48" s="37"/>
      <c r="BB48" s="37"/>
      <c r="BC48" s="37"/>
      <c r="BD48" s="37"/>
      <c r="BE48" s="37"/>
      <c r="BF48" s="40"/>
      <c r="BG48" s="40"/>
      <c r="BH48" s="37" t="s">
        <v>209</v>
      </c>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row>
    <row r="49" spans="1:124" s="31" customFormat="1" ht="18">
      <c r="A49" s="37">
        <v>31</v>
      </c>
      <c r="B49" s="36" t="s">
        <v>9850</v>
      </c>
      <c r="C49" s="36" t="s">
        <v>6002</v>
      </c>
      <c r="D49" s="37" t="s">
        <v>9849</v>
      </c>
      <c r="E49" s="37" t="s">
        <v>9848</v>
      </c>
      <c r="F49" s="37" t="str">
        <f>IF(ISERROR(FIND('ヒアリングシート（記入例あり）'!$C$22,物質リスト!D49)),"",ROW())</f>
        <v/>
      </c>
      <c r="G49" s="37" t="e" cm="1">
        <f t="array" ref="G49">INDEX(D:D,SMALL(F:F,ROW(D49)))</f>
        <v>#NUM!</v>
      </c>
      <c r="H49" s="38" t="s">
        <v>10744</v>
      </c>
      <c r="I49" s="37" t="s">
        <v>407</v>
      </c>
      <c r="J49" s="37" t="s">
        <v>222</v>
      </c>
      <c r="K49" s="37" t="s">
        <v>221</v>
      </c>
      <c r="L49" s="37" t="s">
        <v>9847</v>
      </c>
      <c r="M49" s="37">
        <v>323.52</v>
      </c>
      <c r="N49" s="37"/>
      <c r="O49" s="36" t="s">
        <v>9846</v>
      </c>
      <c r="P49" s="37" t="s">
        <v>259</v>
      </c>
      <c r="Q49" s="36"/>
      <c r="R49" s="37" t="s">
        <v>9845</v>
      </c>
      <c r="S49" s="36" t="s">
        <v>209</v>
      </c>
      <c r="T49" s="36"/>
      <c r="U49" s="36" t="s">
        <v>209</v>
      </c>
      <c r="V49" s="37"/>
      <c r="W49" s="37"/>
      <c r="X49" s="36"/>
      <c r="Y49" s="36"/>
      <c r="Z49" s="36" t="s">
        <v>10749</v>
      </c>
      <c r="AA49" s="37" t="s">
        <v>209</v>
      </c>
      <c r="AB49" s="37" t="s">
        <v>209</v>
      </c>
      <c r="AC49" s="37" t="s">
        <v>209</v>
      </c>
      <c r="AD49" s="41" t="s">
        <v>201</v>
      </c>
      <c r="AE49" s="41" t="s">
        <v>201</v>
      </c>
      <c r="AF49" s="41" t="s">
        <v>206</v>
      </c>
      <c r="AG49" s="41" t="s">
        <v>201</v>
      </c>
      <c r="AH49" s="41" t="s">
        <v>201</v>
      </c>
      <c r="AI49" s="41" t="s">
        <v>201</v>
      </c>
      <c r="AJ49" s="41" t="s">
        <v>201</v>
      </c>
      <c r="AK49" s="41" t="s">
        <v>201</v>
      </c>
      <c r="AL49" s="41" t="s">
        <v>201</v>
      </c>
      <c r="AM49" s="41" t="s">
        <v>201</v>
      </c>
      <c r="AN49" s="41" t="s">
        <v>201</v>
      </c>
      <c r="AO49" s="41" t="s">
        <v>201</v>
      </c>
      <c r="AP49" s="41" t="s">
        <v>201</v>
      </c>
      <c r="AQ49" s="41" t="s">
        <v>201</v>
      </c>
      <c r="AR49" s="41" t="s">
        <v>201</v>
      </c>
      <c r="AS49" s="41" t="s">
        <v>201</v>
      </c>
      <c r="AT49" s="37"/>
      <c r="AU49" s="37"/>
      <c r="AV49" s="37"/>
      <c r="AW49" s="37"/>
      <c r="AX49" s="37"/>
      <c r="AY49" s="37"/>
      <c r="AZ49" s="37"/>
      <c r="BA49" s="37"/>
      <c r="BB49" s="37"/>
      <c r="BC49" s="37"/>
      <c r="BD49" s="37"/>
      <c r="BE49" s="37"/>
      <c r="BF49" s="40"/>
      <c r="BG49" s="40"/>
      <c r="BH49" s="37" t="s">
        <v>9844</v>
      </c>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row>
    <row r="50" spans="1:124" s="31" customFormat="1" ht="16.5">
      <c r="A50" s="37">
        <v>31</v>
      </c>
      <c r="B50" s="36" t="s">
        <v>9843</v>
      </c>
      <c r="C50" s="36" t="s">
        <v>6002</v>
      </c>
      <c r="D50" s="37" t="s">
        <v>9842</v>
      </c>
      <c r="E50" s="37"/>
      <c r="F50" s="37" t="str">
        <f>IF(ISERROR(FIND('ヒアリングシート（記入例あり）'!$C$22,物質リスト!D50)),"",ROW())</f>
        <v/>
      </c>
      <c r="G50" s="37" t="e" cm="1">
        <f t="array" ref="G50">INDEX(D:D,SMALL(F:F,ROW(D50)))</f>
        <v>#NUM!</v>
      </c>
      <c r="H50" s="38" t="s">
        <v>10796</v>
      </c>
      <c r="I50" s="37" t="s">
        <v>223</v>
      </c>
      <c r="J50" s="37"/>
      <c r="K50" s="45" t="s">
        <v>10802</v>
      </c>
      <c r="L50" s="37" t="s">
        <v>9841</v>
      </c>
      <c r="M50" s="37">
        <v>581.61</v>
      </c>
      <c r="N50" s="37" t="s">
        <v>5154</v>
      </c>
      <c r="O50" s="36" t="s">
        <v>5154</v>
      </c>
      <c r="P50" s="37" t="s">
        <v>259</v>
      </c>
      <c r="Q50" s="36"/>
      <c r="R50" s="37" t="s">
        <v>5154</v>
      </c>
      <c r="S50" s="36"/>
      <c r="T50" s="36"/>
      <c r="U50" s="36"/>
      <c r="V50" s="37"/>
      <c r="W50" s="45">
        <v>1</v>
      </c>
      <c r="X50" s="36"/>
      <c r="Y50" s="36"/>
      <c r="Z50" s="36"/>
      <c r="AA50" s="37"/>
      <c r="AB50" s="37"/>
      <c r="AC50" s="37"/>
      <c r="AD50" s="37"/>
      <c r="AE50" s="37"/>
      <c r="AF50" s="37"/>
      <c r="AG50" s="37"/>
      <c r="AH50" s="37"/>
      <c r="AI50" s="37"/>
      <c r="AJ50" s="37"/>
      <c r="AK50" s="37"/>
      <c r="AL50" s="37"/>
      <c r="AM50" s="37"/>
      <c r="AN50" s="37"/>
      <c r="AO50" s="37"/>
      <c r="AP50" s="37"/>
      <c r="AQ50" s="37"/>
      <c r="AR50" s="37"/>
      <c r="AS50" s="37"/>
      <c r="AT50" s="37"/>
      <c r="AU50" s="37"/>
      <c r="AV50" s="37"/>
      <c r="AW50" s="37"/>
      <c r="AX50" s="37"/>
      <c r="AY50" s="37"/>
      <c r="AZ50" s="37"/>
      <c r="BA50" s="37"/>
      <c r="BB50" s="37"/>
      <c r="BC50" s="37"/>
      <c r="BD50" s="37"/>
      <c r="BE50" s="37"/>
      <c r="BF50" s="40"/>
      <c r="BG50" s="40"/>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row>
    <row r="51" spans="1:124" s="31" customFormat="1" ht="18">
      <c r="A51" s="37">
        <v>31</v>
      </c>
      <c r="B51" s="36" t="s">
        <v>9840</v>
      </c>
      <c r="C51" s="36" t="s">
        <v>6002</v>
      </c>
      <c r="D51" s="37" t="s">
        <v>9839</v>
      </c>
      <c r="E51" s="37"/>
      <c r="F51" s="37" t="str">
        <f>IF(ISERROR(FIND('ヒアリングシート（記入例あり）'!$C$22,物質リスト!D51)),"",ROW())</f>
        <v/>
      </c>
      <c r="G51" s="37" t="e" cm="1">
        <f t="array" ref="G51">INDEX(D:D,SMALL(F:F,ROW(D51)))</f>
        <v>#NUM!</v>
      </c>
      <c r="H51" s="38" t="s">
        <v>10744</v>
      </c>
      <c r="I51" s="37" t="s">
        <v>407</v>
      </c>
      <c r="J51" s="37"/>
      <c r="K51" s="37"/>
      <c r="L51" s="37" t="s">
        <v>9838</v>
      </c>
      <c r="M51" s="37">
        <v>262.89999999999998</v>
      </c>
      <c r="N51" s="37" t="s">
        <v>5154</v>
      </c>
      <c r="O51" s="36" t="s">
        <v>5154</v>
      </c>
      <c r="P51" s="37" t="s">
        <v>259</v>
      </c>
      <c r="Q51" s="37"/>
      <c r="R51" s="37" t="s">
        <v>5154</v>
      </c>
      <c r="S51" s="36"/>
      <c r="T51" s="36"/>
      <c r="U51" s="36"/>
      <c r="V51" s="37"/>
      <c r="W51" s="37"/>
      <c r="X51" s="36"/>
      <c r="Y51" s="36"/>
      <c r="Z51" s="36" t="s">
        <v>10750</v>
      </c>
      <c r="AA51" s="37" t="s">
        <v>209</v>
      </c>
      <c r="AB51" s="37" t="s">
        <v>209</v>
      </c>
      <c r="AC51" s="37" t="s">
        <v>209</v>
      </c>
      <c r="AD51" s="41" t="s">
        <v>201</v>
      </c>
      <c r="AE51" s="41" t="s">
        <v>201</v>
      </c>
      <c r="AF51" s="41" t="s">
        <v>206</v>
      </c>
      <c r="AG51" s="41" t="s">
        <v>201</v>
      </c>
      <c r="AH51" s="41" t="s">
        <v>201</v>
      </c>
      <c r="AI51" s="41" t="s">
        <v>201</v>
      </c>
      <c r="AJ51" s="41" t="s">
        <v>201</v>
      </c>
      <c r="AK51" s="41" t="s">
        <v>201</v>
      </c>
      <c r="AL51" s="41" t="s">
        <v>201</v>
      </c>
      <c r="AM51" s="41" t="s">
        <v>201</v>
      </c>
      <c r="AN51" s="41" t="s">
        <v>201</v>
      </c>
      <c r="AO51" s="41" t="s">
        <v>205</v>
      </c>
      <c r="AP51" s="41" t="s">
        <v>201</v>
      </c>
      <c r="AQ51" s="41" t="s">
        <v>713</v>
      </c>
      <c r="AR51" s="41" t="s">
        <v>9837</v>
      </c>
      <c r="AS51" s="41" t="s">
        <v>201</v>
      </c>
      <c r="AT51" s="37"/>
      <c r="AU51" s="37"/>
      <c r="AV51" s="37"/>
      <c r="AW51" s="37"/>
      <c r="AX51" s="37"/>
      <c r="AY51" s="37"/>
      <c r="AZ51" s="37"/>
      <c r="BA51" s="37"/>
      <c r="BB51" s="37"/>
      <c r="BC51" s="37"/>
      <c r="BD51" s="37"/>
      <c r="BE51" s="37"/>
      <c r="BF51" s="40"/>
      <c r="BG51" s="40"/>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row>
    <row r="52" spans="1:124" s="31" customFormat="1" ht="18">
      <c r="A52" s="37">
        <v>31</v>
      </c>
      <c r="B52" s="36" t="s">
        <v>9836</v>
      </c>
      <c r="C52" s="36" t="s">
        <v>9835</v>
      </c>
      <c r="D52" s="37" t="s">
        <v>9834</v>
      </c>
      <c r="E52" s="37"/>
      <c r="F52" s="37" t="str">
        <f>IF(ISERROR(FIND('ヒアリングシート（記入例あり）'!$C$22,物質リスト!D52)),"",ROW())</f>
        <v/>
      </c>
      <c r="G52" s="37" t="e" cm="1">
        <f t="array" ref="G52">INDEX(D:D,SMALL(F:F,ROW(D52)))</f>
        <v>#NUM!</v>
      </c>
      <c r="H52" s="38" t="s">
        <v>10796</v>
      </c>
      <c r="I52" s="37" t="s">
        <v>223</v>
      </c>
      <c r="J52" s="37"/>
      <c r="K52" s="37" t="s">
        <v>221</v>
      </c>
      <c r="L52" s="37" t="s">
        <v>9833</v>
      </c>
      <c r="M52" s="37">
        <v>613.83000000000004</v>
      </c>
      <c r="N52" s="37" t="s">
        <v>9832</v>
      </c>
      <c r="O52" s="36"/>
      <c r="P52" s="37" t="s">
        <v>259</v>
      </c>
      <c r="Q52" s="36"/>
      <c r="R52" s="37" t="s">
        <v>9831</v>
      </c>
      <c r="S52" s="36" t="s">
        <v>9830</v>
      </c>
      <c r="T52" s="36"/>
      <c r="U52" s="36" t="s">
        <v>9829</v>
      </c>
      <c r="V52" s="37">
        <v>-8.32</v>
      </c>
      <c r="W52" s="37">
        <v>1</v>
      </c>
      <c r="X52" s="36"/>
      <c r="Y52" s="36"/>
      <c r="Z52" s="36" t="s">
        <v>10832</v>
      </c>
      <c r="AA52" s="37" t="s">
        <v>9828</v>
      </c>
      <c r="AB52" s="37" t="s">
        <v>209</v>
      </c>
      <c r="AC52" s="37" t="s">
        <v>209</v>
      </c>
      <c r="AD52" s="41" t="s">
        <v>378</v>
      </c>
      <c r="AE52" s="41" t="s">
        <v>201</v>
      </c>
      <c r="AF52" s="41" t="s">
        <v>201</v>
      </c>
      <c r="AG52" s="41" t="s">
        <v>201</v>
      </c>
      <c r="AH52" s="41" t="s">
        <v>201</v>
      </c>
      <c r="AI52" s="41" t="s">
        <v>201</v>
      </c>
      <c r="AJ52" s="41" t="s">
        <v>3405</v>
      </c>
      <c r="AK52" s="41" t="s">
        <v>201</v>
      </c>
      <c r="AL52" s="41" t="s">
        <v>201</v>
      </c>
      <c r="AM52" s="41" t="s">
        <v>201</v>
      </c>
      <c r="AN52" s="41" t="s">
        <v>205</v>
      </c>
      <c r="AO52" s="41" t="s">
        <v>205</v>
      </c>
      <c r="AP52" s="41" t="s">
        <v>201</v>
      </c>
      <c r="AQ52" s="41" t="s">
        <v>9827</v>
      </c>
      <c r="AR52" s="41" t="s">
        <v>9826</v>
      </c>
      <c r="AS52" s="41" t="s">
        <v>201</v>
      </c>
      <c r="AT52" s="37" t="s">
        <v>3446</v>
      </c>
      <c r="AU52" s="37" t="s">
        <v>9825</v>
      </c>
      <c r="AV52" s="37"/>
      <c r="AW52" s="37"/>
      <c r="AX52" s="37"/>
      <c r="AY52" s="37"/>
      <c r="AZ52" s="37"/>
      <c r="BA52" s="37"/>
      <c r="BB52" s="37"/>
      <c r="BC52" s="37"/>
      <c r="BD52" s="37"/>
      <c r="BE52" s="37"/>
      <c r="BF52" s="40"/>
      <c r="BG52" s="40"/>
      <c r="BH52" s="37" t="s">
        <v>9824</v>
      </c>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row>
    <row r="53" spans="1:124" s="31" customFormat="1" ht="18">
      <c r="A53" s="37">
        <v>32</v>
      </c>
      <c r="B53" s="36" t="s">
        <v>9823</v>
      </c>
      <c r="C53" s="36" t="s">
        <v>609</v>
      </c>
      <c r="D53" s="37" t="s">
        <v>9822</v>
      </c>
      <c r="E53" s="37" t="s">
        <v>9821</v>
      </c>
      <c r="F53" s="37" t="str">
        <f>IF(ISERROR(FIND('ヒアリングシート（記入例あり）'!$C$22,物質リスト!D53)),"",ROW())</f>
        <v/>
      </c>
      <c r="G53" s="37" t="e" cm="1">
        <f t="array" ref="G53">INDEX(D:D,SMALL(F:F,ROW(D53)))</f>
        <v>#NUM!</v>
      </c>
      <c r="H53" s="38" t="s">
        <v>10797</v>
      </c>
      <c r="I53" s="37" t="s">
        <v>223</v>
      </c>
      <c r="J53" s="37" t="s">
        <v>222</v>
      </c>
      <c r="K53" s="37" t="s">
        <v>221</v>
      </c>
      <c r="L53" s="37" t="s">
        <v>9820</v>
      </c>
      <c r="M53" s="37">
        <v>178.23</v>
      </c>
      <c r="N53" s="37" t="s">
        <v>9819</v>
      </c>
      <c r="O53" s="36" t="s">
        <v>9818</v>
      </c>
      <c r="P53" s="37" t="s">
        <v>259</v>
      </c>
      <c r="Q53" s="36"/>
      <c r="R53" s="37" t="s">
        <v>9817</v>
      </c>
      <c r="S53" s="36" t="s">
        <v>10833</v>
      </c>
      <c r="T53" s="36" t="s">
        <v>9816</v>
      </c>
      <c r="U53" s="36" t="s">
        <v>9815</v>
      </c>
      <c r="V53" s="37">
        <v>4.45</v>
      </c>
      <c r="W53" s="37">
        <v>2</v>
      </c>
      <c r="X53" s="36" t="s">
        <v>432</v>
      </c>
      <c r="Y53" s="36" t="s">
        <v>212</v>
      </c>
      <c r="Z53" s="36" t="s">
        <v>9814</v>
      </c>
      <c r="AA53" s="37" t="s">
        <v>9813</v>
      </c>
      <c r="AB53" s="37" t="s">
        <v>9812</v>
      </c>
      <c r="AC53" s="37" t="s">
        <v>209</v>
      </c>
      <c r="AD53" s="41" t="s">
        <v>203</v>
      </c>
      <c r="AE53" s="41" t="s">
        <v>203</v>
      </c>
      <c r="AF53" s="41" t="s">
        <v>206</v>
      </c>
      <c r="AG53" s="41" t="s">
        <v>201</v>
      </c>
      <c r="AH53" s="41" t="s">
        <v>201</v>
      </c>
      <c r="AI53" s="41" t="s">
        <v>201</v>
      </c>
      <c r="AJ53" s="41" t="s">
        <v>201</v>
      </c>
      <c r="AK53" s="41" t="s">
        <v>205</v>
      </c>
      <c r="AL53" s="41" t="s">
        <v>201</v>
      </c>
      <c r="AM53" s="41" t="s">
        <v>377</v>
      </c>
      <c r="AN53" s="41" t="s">
        <v>203</v>
      </c>
      <c r="AO53" s="41" t="s">
        <v>205</v>
      </c>
      <c r="AP53" s="41" t="s">
        <v>201</v>
      </c>
      <c r="AQ53" s="41" t="s">
        <v>713</v>
      </c>
      <c r="AR53" s="41" t="s">
        <v>201</v>
      </c>
      <c r="AS53" s="41" t="s">
        <v>201</v>
      </c>
      <c r="AT53" s="37" t="s">
        <v>200</v>
      </c>
      <c r="AU53" s="37" t="s">
        <v>9811</v>
      </c>
      <c r="AV53" s="37" t="s">
        <v>1505</v>
      </c>
      <c r="AW53" s="37" t="s">
        <v>2983</v>
      </c>
      <c r="AX53" s="37"/>
      <c r="AY53" s="37" t="s">
        <v>321</v>
      </c>
      <c r="AZ53" s="37" t="s">
        <v>9810</v>
      </c>
      <c r="BA53" s="37" t="s">
        <v>9809</v>
      </c>
      <c r="BB53" s="37" t="s">
        <v>9808</v>
      </c>
      <c r="BC53" s="37" t="s">
        <v>9807</v>
      </c>
      <c r="BD53" s="37" t="s">
        <v>9806</v>
      </c>
      <c r="BE53" s="40">
        <v>1536</v>
      </c>
      <c r="BF53" s="40">
        <v>7255</v>
      </c>
      <c r="BG53" s="40">
        <v>8791</v>
      </c>
      <c r="BH53" s="37" t="s">
        <v>9805</v>
      </c>
      <c r="BI53" s="37"/>
      <c r="BJ53" s="37"/>
      <c r="BK53" s="37"/>
      <c r="BL53" s="37"/>
      <c r="BM53" s="37"/>
      <c r="BN53" s="37"/>
      <c r="BO53" s="37"/>
      <c r="BP53" s="37"/>
      <c r="BQ53" s="37"/>
      <c r="BR53" s="37"/>
      <c r="BS53" s="37"/>
      <c r="BT53" s="37"/>
      <c r="BU53" s="37"/>
      <c r="BV53" s="37">
        <v>7</v>
      </c>
      <c r="BW53" s="37">
        <v>0</v>
      </c>
      <c r="BX53" s="37">
        <v>0</v>
      </c>
      <c r="BY53" s="37">
        <v>0</v>
      </c>
      <c r="BZ53" s="37">
        <v>0</v>
      </c>
      <c r="CA53" s="37">
        <v>0</v>
      </c>
      <c r="CB53" s="37">
        <v>7703200</v>
      </c>
      <c r="CC53" s="37"/>
      <c r="CD53" s="37"/>
      <c r="CE53" s="37"/>
      <c r="CF53" s="37"/>
      <c r="CG53" s="37"/>
      <c r="CH53" s="37"/>
      <c r="CI53" s="37"/>
      <c r="CJ53" s="37">
        <v>0</v>
      </c>
      <c r="CK53" s="37">
        <v>0</v>
      </c>
      <c r="CL53" s="37">
        <v>0</v>
      </c>
      <c r="CM53" s="37">
        <v>0</v>
      </c>
      <c r="CN53" s="37">
        <v>0</v>
      </c>
      <c r="CO53" s="37">
        <v>0</v>
      </c>
      <c r="CP53" s="37">
        <v>0</v>
      </c>
      <c r="CQ53" s="37">
        <v>0</v>
      </c>
      <c r="CR53" s="37">
        <v>0.1</v>
      </c>
      <c r="CS53" s="37">
        <v>99.5</v>
      </c>
      <c r="CT53" s="37">
        <v>0.4</v>
      </c>
      <c r="CU53" s="37"/>
      <c r="CV53" s="37"/>
      <c r="CW53" s="37"/>
      <c r="CX53" s="37"/>
      <c r="CY53" s="37" t="s">
        <v>9804</v>
      </c>
      <c r="CZ53" s="37"/>
      <c r="DA53" s="37" t="s">
        <v>9804</v>
      </c>
      <c r="DB53" s="37" t="s">
        <v>9804</v>
      </c>
      <c r="DC53" s="37" t="s">
        <v>9803</v>
      </c>
      <c r="DD53" s="37" t="s">
        <v>9802</v>
      </c>
      <c r="DE53" s="37"/>
      <c r="DF53" s="37"/>
      <c r="DG53" s="37"/>
      <c r="DH53" s="37" t="s">
        <v>9801</v>
      </c>
      <c r="DI53" s="37" t="s">
        <v>9801</v>
      </c>
      <c r="DJ53" s="37"/>
      <c r="DK53" s="37"/>
      <c r="DL53" s="37"/>
      <c r="DM53" s="37"/>
      <c r="DN53" s="37"/>
      <c r="DO53" s="37">
        <v>5.1999999999999995E-4</v>
      </c>
      <c r="DP53" s="37"/>
      <c r="DQ53" s="37"/>
      <c r="DR53" s="37"/>
      <c r="DS53" s="37">
        <v>5.1999999999999995E-4</v>
      </c>
      <c r="DT53" s="37">
        <v>5.1999999999999995E-4</v>
      </c>
    </row>
    <row r="54" spans="1:124" s="31" customFormat="1" ht="16.5">
      <c r="A54" s="37">
        <v>33</v>
      </c>
      <c r="B54" s="36" t="s">
        <v>9800</v>
      </c>
      <c r="C54" s="36" t="s">
        <v>410</v>
      </c>
      <c r="D54" s="37" t="s">
        <v>9799</v>
      </c>
      <c r="E54" s="37" t="s">
        <v>9798</v>
      </c>
      <c r="F54" s="37" t="str">
        <f>IF(ISERROR(FIND('ヒアリングシート（記入例あり）'!$C$22,物質リスト!D54)),"",ROW())</f>
        <v/>
      </c>
      <c r="G54" s="37" t="e" cm="1">
        <f t="array" ref="G54">INDEX(D:D,SMALL(F:F,ROW(D54)))</f>
        <v>#NUM!</v>
      </c>
      <c r="H54" s="38" t="s">
        <v>10744</v>
      </c>
      <c r="I54" s="37" t="s">
        <v>407</v>
      </c>
      <c r="J54" s="37"/>
      <c r="K54" s="37"/>
      <c r="L54" s="37" t="s">
        <v>9797</v>
      </c>
      <c r="M54" s="37" t="s">
        <v>9796</v>
      </c>
      <c r="N54" s="37" t="s">
        <v>5154</v>
      </c>
      <c r="O54" s="36" t="s">
        <v>5154</v>
      </c>
      <c r="P54" s="37"/>
      <c r="Q54" s="36" t="s">
        <v>5154</v>
      </c>
      <c r="R54" s="37"/>
      <c r="S54" s="36" t="s">
        <v>5154</v>
      </c>
      <c r="T54" s="36"/>
      <c r="U54" s="36" t="s">
        <v>5154</v>
      </c>
      <c r="V54" s="37"/>
      <c r="W54" s="37"/>
      <c r="X54" s="36"/>
      <c r="Y54" s="36"/>
      <c r="Z54" s="36" t="s">
        <v>503</v>
      </c>
      <c r="AA54" s="37" t="s">
        <v>209</v>
      </c>
      <c r="AB54" s="37" t="s">
        <v>209</v>
      </c>
      <c r="AC54" s="37" t="s">
        <v>209</v>
      </c>
      <c r="AD54" s="41" t="s">
        <v>201</v>
      </c>
      <c r="AE54" s="41" t="s">
        <v>201</v>
      </c>
      <c r="AF54" s="41" t="s">
        <v>206</v>
      </c>
      <c r="AG54" s="41" t="s">
        <v>201</v>
      </c>
      <c r="AH54" s="41" t="s">
        <v>201</v>
      </c>
      <c r="AI54" s="41" t="s">
        <v>201</v>
      </c>
      <c r="AJ54" s="41" t="s">
        <v>201</v>
      </c>
      <c r="AK54" s="41" t="s">
        <v>201</v>
      </c>
      <c r="AL54" s="41" t="s">
        <v>201</v>
      </c>
      <c r="AM54" s="41" t="s">
        <v>201</v>
      </c>
      <c r="AN54" s="41" t="s">
        <v>205</v>
      </c>
      <c r="AO54" s="41" t="s">
        <v>1328</v>
      </c>
      <c r="AP54" s="41" t="s">
        <v>201</v>
      </c>
      <c r="AQ54" s="41" t="s">
        <v>201</v>
      </c>
      <c r="AR54" s="41" t="s">
        <v>426</v>
      </c>
      <c r="AS54" s="41" t="s">
        <v>201</v>
      </c>
      <c r="AT54" s="37" t="s">
        <v>1505</v>
      </c>
      <c r="AU54" s="37" t="s">
        <v>642</v>
      </c>
      <c r="AV54" s="37" t="s">
        <v>209</v>
      </c>
      <c r="AW54" s="37"/>
      <c r="AX54" s="37"/>
      <c r="AY54" s="37"/>
      <c r="AZ54" s="37"/>
      <c r="BA54" s="37"/>
      <c r="BB54" s="37"/>
      <c r="BC54" s="37"/>
      <c r="BD54" s="37"/>
      <c r="BE54" s="37">
        <v>1900</v>
      </c>
      <c r="BF54" s="37">
        <v>250120</v>
      </c>
      <c r="BG54" s="37">
        <v>252020</v>
      </c>
      <c r="BH54" s="37" t="s">
        <v>9795</v>
      </c>
      <c r="BI54" s="37">
        <v>2</v>
      </c>
      <c r="BJ54" s="37">
        <v>0</v>
      </c>
      <c r="BK54" s="37">
        <v>0</v>
      </c>
      <c r="BL54" s="37">
        <v>0</v>
      </c>
      <c r="BM54" s="37">
        <v>0</v>
      </c>
      <c r="BN54" s="37">
        <v>0</v>
      </c>
      <c r="BO54" s="37">
        <v>13400</v>
      </c>
      <c r="BP54" s="37">
        <v>0</v>
      </c>
      <c r="BQ54" s="37">
        <v>13400</v>
      </c>
      <c r="BR54" s="37">
        <v>0</v>
      </c>
      <c r="BS54" s="37">
        <v>0</v>
      </c>
      <c r="BT54" s="37">
        <v>13400</v>
      </c>
      <c r="BU54" s="37">
        <v>13400</v>
      </c>
      <c r="BV54" s="37">
        <v>1</v>
      </c>
      <c r="BW54" s="37">
        <v>0</v>
      </c>
      <c r="BX54" s="37">
        <v>0</v>
      </c>
      <c r="BY54" s="37">
        <v>0</v>
      </c>
      <c r="BZ54" s="37">
        <v>0</v>
      </c>
      <c r="CA54" s="37">
        <v>0</v>
      </c>
      <c r="CB54" s="37">
        <v>1900</v>
      </c>
      <c r="CC54" s="37"/>
      <c r="CD54" s="37"/>
      <c r="CE54" s="37"/>
      <c r="CF54" s="37"/>
      <c r="CG54" s="37"/>
      <c r="CH54" s="37"/>
      <c r="CI54" s="37"/>
      <c r="CJ54" s="37">
        <v>0</v>
      </c>
      <c r="CK54" s="37">
        <v>0</v>
      </c>
      <c r="CL54" s="37">
        <v>0</v>
      </c>
      <c r="CM54" s="37">
        <v>0</v>
      </c>
      <c r="CN54" s="37">
        <v>0</v>
      </c>
      <c r="CO54" s="37">
        <v>0</v>
      </c>
      <c r="CP54" s="37">
        <v>0</v>
      </c>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row>
    <row r="55" spans="1:124" s="31" customFormat="1" ht="18">
      <c r="A55" s="37">
        <v>34</v>
      </c>
      <c r="B55" s="36" t="s">
        <v>9794</v>
      </c>
      <c r="C55" s="36" t="s">
        <v>9793</v>
      </c>
      <c r="D55" s="37" t="s">
        <v>9792</v>
      </c>
      <c r="E55" s="37" t="s">
        <v>9791</v>
      </c>
      <c r="F55" s="37" t="str">
        <f>IF(ISERROR(FIND('ヒアリングシート（記入例あり）'!$C$22,物質リスト!D55)),"",ROW())</f>
        <v/>
      </c>
      <c r="G55" s="37" t="e" cm="1">
        <f t="array" ref="G55">INDEX(D:D,SMALL(F:F,ROW(D55)))</f>
        <v>#NUM!</v>
      </c>
      <c r="H55" s="38" t="s">
        <v>10797</v>
      </c>
      <c r="I55" s="37" t="s">
        <v>223</v>
      </c>
      <c r="J55" s="37" t="s">
        <v>222</v>
      </c>
      <c r="K55" s="37" t="s">
        <v>221</v>
      </c>
      <c r="L55" s="37" t="s">
        <v>9790</v>
      </c>
      <c r="M55" s="37">
        <v>222.28</v>
      </c>
      <c r="N55" s="37" t="s">
        <v>9789</v>
      </c>
      <c r="O55" s="36" t="s">
        <v>9788</v>
      </c>
      <c r="P55" s="37" t="s">
        <v>217</v>
      </c>
      <c r="Q55" s="36"/>
      <c r="R55" s="37" t="s">
        <v>9787</v>
      </c>
      <c r="S55" s="36" t="s">
        <v>10834</v>
      </c>
      <c r="T55" s="36">
        <v>9.09</v>
      </c>
      <c r="U55" s="36" t="s">
        <v>9786</v>
      </c>
      <c r="V55" s="37">
        <v>3.84</v>
      </c>
      <c r="W55" s="37">
        <v>2</v>
      </c>
      <c r="X55" s="36" t="s">
        <v>9785</v>
      </c>
      <c r="Y55" s="36"/>
      <c r="Z55" s="36" t="s">
        <v>9784</v>
      </c>
      <c r="AA55" s="37" t="s">
        <v>9783</v>
      </c>
      <c r="AB55" s="37" t="s">
        <v>9782</v>
      </c>
      <c r="AC55" s="37" t="s">
        <v>9781</v>
      </c>
      <c r="AD55" s="41" t="s">
        <v>203</v>
      </c>
      <c r="AE55" s="41" t="s">
        <v>203</v>
      </c>
      <c r="AF55" s="41" t="s">
        <v>206</v>
      </c>
      <c r="AG55" s="41" t="s">
        <v>201</v>
      </c>
      <c r="AH55" s="41" t="s">
        <v>377</v>
      </c>
      <c r="AI55" s="41" t="s">
        <v>377</v>
      </c>
      <c r="AJ55" s="41" t="s">
        <v>377</v>
      </c>
      <c r="AK55" s="41" t="s">
        <v>204</v>
      </c>
      <c r="AL55" s="41" t="s">
        <v>377</v>
      </c>
      <c r="AM55" s="41" t="s">
        <v>377</v>
      </c>
      <c r="AN55" s="41" t="s">
        <v>203</v>
      </c>
      <c r="AO55" s="41" t="s">
        <v>201</v>
      </c>
      <c r="AP55" s="41" t="s">
        <v>201</v>
      </c>
      <c r="AQ55" s="41" t="s">
        <v>1646</v>
      </c>
      <c r="AR55" s="41" t="s">
        <v>1646</v>
      </c>
      <c r="AS55" s="41" t="s">
        <v>201</v>
      </c>
      <c r="AT55" s="37" t="s">
        <v>9780</v>
      </c>
      <c r="AU55" s="37" t="s">
        <v>9779</v>
      </c>
      <c r="AV55" s="37" t="s">
        <v>1602</v>
      </c>
      <c r="AW55" s="37"/>
      <c r="AX55" s="37" t="s">
        <v>9778</v>
      </c>
      <c r="AY55" s="37" t="s">
        <v>321</v>
      </c>
      <c r="AZ55" s="37"/>
      <c r="BA55" s="37" t="s">
        <v>9777</v>
      </c>
      <c r="BB55" s="37" t="s">
        <v>9776</v>
      </c>
      <c r="BC55" s="37"/>
      <c r="BD55" s="37"/>
      <c r="BE55" s="37">
        <v>27</v>
      </c>
      <c r="BF55" s="37">
        <v>13113</v>
      </c>
      <c r="BG55" s="37">
        <v>13141</v>
      </c>
      <c r="BH55" s="37" t="s">
        <v>9775</v>
      </c>
      <c r="BI55" s="37">
        <v>2</v>
      </c>
      <c r="BJ55" s="37">
        <v>0</v>
      </c>
      <c r="BK55" s="37">
        <v>0</v>
      </c>
      <c r="BL55" s="37">
        <v>0</v>
      </c>
      <c r="BM55" s="37">
        <v>0</v>
      </c>
      <c r="BN55" s="37">
        <v>0</v>
      </c>
      <c r="BO55" s="37">
        <v>0</v>
      </c>
      <c r="BP55" s="37">
        <v>0</v>
      </c>
      <c r="BQ55" s="37">
        <v>88000</v>
      </c>
      <c r="BR55" s="37">
        <v>0</v>
      </c>
      <c r="BS55" s="37">
        <v>0</v>
      </c>
      <c r="BT55" s="37">
        <v>0</v>
      </c>
      <c r="BU55" s="37">
        <v>88000</v>
      </c>
      <c r="BV55" s="37">
        <v>16</v>
      </c>
      <c r="BW55" s="37">
        <v>0</v>
      </c>
      <c r="BX55" s="37">
        <v>0</v>
      </c>
      <c r="BY55" s="37">
        <v>0</v>
      </c>
      <c r="BZ55" s="37">
        <v>0</v>
      </c>
      <c r="CA55" s="37">
        <v>0</v>
      </c>
      <c r="CB55" s="37">
        <v>397000</v>
      </c>
      <c r="CC55" s="37">
        <v>5</v>
      </c>
      <c r="CD55" s="37">
        <v>0</v>
      </c>
      <c r="CE55" s="37">
        <v>0</v>
      </c>
      <c r="CF55" s="37">
        <v>0</v>
      </c>
      <c r="CG55" s="37">
        <v>0</v>
      </c>
      <c r="CH55" s="37">
        <v>0</v>
      </c>
      <c r="CI55" s="37">
        <v>540200</v>
      </c>
      <c r="CJ55" s="37">
        <v>3</v>
      </c>
      <c r="CK55" s="37">
        <v>0</v>
      </c>
      <c r="CL55" s="37">
        <v>0</v>
      </c>
      <c r="CM55" s="37">
        <v>0</v>
      </c>
      <c r="CN55" s="37">
        <v>0</v>
      </c>
      <c r="CO55" s="37">
        <v>0</v>
      </c>
      <c r="CP55" s="37">
        <v>1285534</v>
      </c>
      <c r="CQ55" s="37"/>
      <c r="CR55" s="37"/>
      <c r="CS55" s="37"/>
      <c r="CT55" s="37"/>
      <c r="CU55" s="37" t="s">
        <v>9774</v>
      </c>
      <c r="CV55" s="37"/>
      <c r="CW55" s="37"/>
      <c r="CX55" s="37"/>
      <c r="CY55" s="37"/>
      <c r="CZ55" s="37"/>
      <c r="DA55" s="37"/>
      <c r="DB55" s="37"/>
      <c r="DC55" s="37"/>
      <c r="DD55" s="37"/>
      <c r="DE55" s="37" t="s">
        <v>9773</v>
      </c>
      <c r="DF55" s="37"/>
      <c r="DG55" s="37"/>
      <c r="DH55" s="37"/>
      <c r="DI55" s="37"/>
      <c r="DJ55" s="37"/>
      <c r="DK55" s="37"/>
      <c r="DL55" s="37">
        <v>5.9999999999999995E-4</v>
      </c>
      <c r="DM55" s="37"/>
      <c r="DN55" s="37"/>
      <c r="DO55" s="37"/>
      <c r="DP55" s="37"/>
      <c r="DQ55" s="37"/>
      <c r="DR55" s="37"/>
      <c r="DS55" s="37"/>
      <c r="DT55" s="37">
        <v>5.9999999999999995E-4</v>
      </c>
    </row>
    <row r="56" spans="1:124" s="31" customFormat="1" ht="18">
      <c r="A56" s="37">
        <v>35</v>
      </c>
      <c r="B56" s="36" t="s">
        <v>9772</v>
      </c>
      <c r="C56" s="36" t="s">
        <v>1657</v>
      </c>
      <c r="D56" s="37" t="s">
        <v>9771</v>
      </c>
      <c r="E56" s="37" t="s">
        <v>9770</v>
      </c>
      <c r="F56" s="37" t="str">
        <f>IF(ISERROR(FIND('ヒアリングシート（記入例あり）'!$C$22,物質リスト!D56)),"",ROW())</f>
        <v/>
      </c>
      <c r="G56" s="37" t="e" cm="1">
        <f t="array" ref="G56">INDEX(D:D,SMALL(F:F,ROW(D56)))</f>
        <v>#NUM!</v>
      </c>
      <c r="H56" s="38" t="s">
        <v>10798</v>
      </c>
      <c r="I56" s="37" t="s">
        <v>223</v>
      </c>
      <c r="J56" s="37" t="s">
        <v>1158</v>
      </c>
      <c r="K56" s="37" t="s">
        <v>360</v>
      </c>
      <c r="L56" s="37" t="s">
        <v>9168</v>
      </c>
      <c r="M56" s="37">
        <v>72.11</v>
      </c>
      <c r="N56" s="37" t="s">
        <v>9769</v>
      </c>
      <c r="O56" s="36" t="s">
        <v>9768</v>
      </c>
      <c r="P56" s="37" t="s">
        <v>217</v>
      </c>
      <c r="Q56" s="36"/>
      <c r="R56" s="37"/>
      <c r="S56" s="36" t="s">
        <v>10835</v>
      </c>
      <c r="T56" s="36" t="s">
        <v>9767</v>
      </c>
      <c r="U56" s="36" t="s">
        <v>9766</v>
      </c>
      <c r="V56" s="37">
        <v>0.74</v>
      </c>
      <c r="W56" s="37">
        <v>1</v>
      </c>
      <c r="X56" s="36"/>
      <c r="Y56" s="36"/>
      <c r="Z56" s="36" t="s">
        <v>10836</v>
      </c>
      <c r="AA56" s="37" t="s">
        <v>9765</v>
      </c>
      <c r="AB56" s="37" t="s">
        <v>9764</v>
      </c>
      <c r="AC56" s="37" t="s">
        <v>9763</v>
      </c>
      <c r="AD56" s="41" t="s">
        <v>207</v>
      </c>
      <c r="AE56" s="41" t="s">
        <v>203</v>
      </c>
      <c r="AF56" s="41" t="s">
        <v>206</v>
      </c>
      <c r="AG56" s="41" t="s">
        <v>203</v>
      </c>
      <c r="AH56" s="41" t="s">
        <v>201</v>
      </c>
      <c r="AI56" s="41" t="s">
        <v>201</v>
      </c>
      <c r="AJ56" s="41" t="s">
        <v>203</v>
      </c>
      <c r="AK56" s="41" t="s">
        <v>201</v>
      </c>
      <c r="AL56" s="41" t="s">
        <v>201</v>
      </c>
      <c r="AM56" s="41" t="s">
        <v>203</v>
      </c>
      <c r="AN56" s="41" t="s">
        <v>205</v>
      </c>
      <c r="AO56" s="41" t="s">
        <v>203</v>
      </c>
      <c r="AP56" s="41" t="s">
        <v>201</v>
      </c>
      <c r="AQ56" s="41" t="s">
        <v>713</v>
      </c>
      <c r="AR56" s="41" t="s">
        <v>201</v>
      </c>
      <c r="AS56" s="41" t="s">
        <v>201</v>
      </c>
      <c r="AT56" s="37" t="s">
        <v>795</v>
      </c>
      <c r="AU56" s="37" t="s">
        <v>9762</v>
      </c>
      <c r="AV56" s="37" t="s">
        <v>248</v>
      </c>
      <c r="AW56" s="37" t="s">
        <v>3269</v>
      </c>
      <c r="AX56" s="37" t="s">
        <v>198</v>
      </c>
      <c r="AY56" s="37"/>
      <c r="AZ56" s="37"/>
      <c r="BA56" s="37"/>
      <c r="BB56" s="37"/>
      <c r="BC56" s="37"/>
      <c r="BD56" s="37"/>
      <c r="BE56" s="37">
        <v>16129</v>
      </c>
      <c r="BF56" s="37">
        <v>178</v>
      </c>
      <c r="BG56" s="37">
        <v>16307</v>
      </c>
      <c r="BH56" s="37"/>
      <c r="BI56" s="37">
        <v>2</v>
      </c>
      <c r="BJ56" s="37">
        <v>171</v>
      </c>
      <c r="BK56" s="37">
        <v>0</v>
      </c>
      <c r="BL56" s="37">
        <v>0</v>
      </c>
      <c r="BM56" s="37">
        <v>0</v>
      </c>
      <c r="BN56" s="37">
        <v>0</v>
      </c>
      <c r="BO56" s="37">
        <v>0</v>
      </c>
      <c r="BP56" s="37">
        <v>0</v>
      </c>
      <c r="BQ56" s="37">
        <v>125600</v>
      </c>
      <c r="BR56" s="37">
        <v>0</v>
      </c>
      <c r="BS56" s="37">
        <v>171</v>
      </c>
      <c r="BT56" s="37">
        <v>0</v>
      </c>
      <c r="BU56" s="37">
        <v>125600</v>
      </c>
      <c r="BV56" s="37">
        <v>0</v>
      </c>
      <c r="BW56" s="37">
        <v>0</v>
      </c>
      <c r="BX56" s="37">
        <v>0</v>
      </c>
      <c r="BY56" s="37">
        <v>0</v>
      </c>
      <c r="BZ56" s="37">
        <v>0</v>
      </c>
      <c r="CA56" s="37">
        <v>0</v>
      </c>
      <c r="CB56" s="37">
        <v>0</v>
      </c>
      <c r="CC56" s="37"/>
      <c r="CD56" s="37"/>
      <c r="CE56" s="37"/>
      <c r="CF56" s="37"/>
      <c r="CG56" s="37"/>
      <c r="CH56" s="37"/>
      <c r="CI56" s="37"/>
      <c r="CJ56" s="37">
        <v>0</v>
      </c>
      <c r="CK56" s="37">
        <v>0</v>
      </c>
      <c r="CL56" s="37">
        <v>0</v>
      </c>
      <c r="CM56" s="37">
        <v>0</v>
      </c>
      <c r="CN56" s="37">
        <v>0</v>
      </c>
      <c r="CO56" s="37">
        <v>0</v>
      </c>
      <c r="CP56" s="37">
        <v>0</v>
      </c>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row>
    <row r="57" spans="1:124" s="31" customFormat="1" ht="18">
      <c r="A57" s="37">
        <v>36</v>
      </c>
      <c r="B57" s="36" t="s">
        <v>9761</v>
      </c>
      <c r="C57" s="36" t="s">
        <v>1491</v>
      </c>
      <c r="D57" s="37" t="s">
        <v>9760</v>
      </c>
      <c r="E57" s="37" t="s">
        <v>9759</v>
      </c>
      <c r="F57" s="37" t="str">
        <f>IF(ISERROR(FIND('ヒアリングシート（記入例あり）'!$C$22,物質リスト!D57)),"",ROW())</f>
        <v/>
      </c>
      <c r="G57" s="37" t="e" cm="1">
        <f t="array" ref="G57">INDEX(D:D,SMALL(F:F,ROW(D57)))</f>
        <v>#NUM!</v>
      </c>
      <c r="H57" s="38" t="s">
        <v>10798</v>
      </c>
      <c r="I57" s="37" t="s">
        <v>223</v>
      </c>
      <c r="J57" s="37" t="s">
        <v>1158</v>
      </c>
      <c r="K57" s="37" t="s">
        <v>360</v>
      </c>
      <c r="L57" s="37" t="s">
        <v>9758</v>
      </c>
      <c r="M57" s="37">
        <v>68.099999999999994</v>
      </c>
      <c r="N57" s="37" t="s">
        <v>9757</v>
      </c>
      <c r="O57" s="36" t="s">
        <v>9756</v>
      </c>
      <c r="P57" s="37" t="s">
        <v>217</v>
      </c>
      <c r="Q57" s="36" t="s">
        <v>9755</v>
      </c>
      <c r="R57" s="37"/>
      <c r="S57" s="36" t="s">
        <v>9754</v>
      </c>
      <c r="T57" s="36" t="s">
        <v>9753</v>
      </c>
      <c r="U57" s="36">
        <v>2.2999999999999998</v>
      </c>
      <c r="V57" s="37">
        <v>2.2999999999999998</v>
      </c>
      <c r="W57" s="37">
        <v>1</v>
      </c>
      <c r="X57" s="36" t="s">
        <v>432</v>
      </c>
      <c r="Y57" s="36" t="s">
        <v>212</v>
      </c>
      <c r="Z57" s="36" t="s">
        <v>9752</v>
      </c>
      <c r="AA57" s="37" t="s">
        <v>9751</v>
      </c>
      <c r="AB57" s="37" t="s">
        <v>9750</v>
      </c>
      <c r="AC57" s="37" t="s">
        <v>9749</v>
      </c>
      <c r="AD57" s="41" t="s">
        <v>203</v>
      </c>
      <c r="AE57" s="41" t="s">
        <v>201</v>
      </c>
      <c r="AF57" s="41" t="s">
        <v>206</v>
      </c>
      <c r="AG57" s="41" t="s">
        <v>203</v>
      </c>
      <c r="AH57" s="41" t="s">
        <v>201</v>
      </c>
      <c r="AI57" s="41" t="s">
        <v>201</v>
      </c>
      <c r="AJ57" s="41" t="s">
        <v>203</v>
      </c>
      <c r="AK57" s="41" t="s">
        <v>250</v>
      </c>
      <c r="AL57" s="41" t="s">
        <v>201</v>
      </c>
      <c r="AM57" s="41" t="s">
        <v>201</v>
      </c>
      <c r="AN57" s="41" t="s">
        <v>205</v>
      </c>
      <c r="AO57" s="41" t="s">
        <v>205</v>
      </c>
      <c r="AP57" s="41" t="s">
        <v>201</v>
      </c>
      <c r="AQ57" s="41" t="s">
        <v>1903</v>
      </c>
      <c r="AR57" s="41" t="s">
        <v>9748</v>
      </c>
      <c r="AS57" s="41" t="s">
        <v>201</v>
      </c>
      <c r="AT57" s="37" t="s">
        <v>9747</v>
      </c>
      <c r="AU57" s="37" t="s">
        <v>9746</v>
      </c>
      <c r="AV57" s="37" t="s">
        <v>9745</v>
      </c>
      <c r="AW57" s="37"/>
      <c r="AX57" s="37"/>
      <c r="AY57" s="37" t="s">
        <v>321</v>
      </c>
      <c r="AZ57" s="37" t="s">
        <v>320</v>
      </c>
      <c r="BA57" s="37" t="s">
        <v>9744</v>
      </c>
      <c r="BB57" s="37" t="s">
        <v>9743</v>
      </c>
      <c r="BC57" s="37" t="s">
        <v>9742</v>
      </c>
      <c r="BD57" s="37"/>
      <c r="BE57" s="40">
        <v>19203</v>
      </c>
      <c r="BF57" s="37">
        <v>37292</v>
      </c>
      <c r="BG57" s="37">
        <v>56495</v>
      </c>
      <c r="BH57" s="37" t="s">
        <v>9741</v>
      </c>
      <c r="BI57" s="37">
        <v>3</v>
      </c>
      <c r="BJ57" s="37">
        <v>5773</v>
      </c>
      <c r="BK57" s="37">
        <v>0</v>
      </c>
      <c r="BL57" s="37">
        <v>0</v>
      </c>
      <c r="BM57" s="37">
        <v>0</v>
      </c>
      <c r="BN57" s="37">
        <v>1</v>
      </c>
      <c r="BO57" s="37">
        <v>8100</v>
      </c>
      <c r="BP57" s="37">
        <v>11000000</v>
      </c>
      <c r="BQ57" s="37">
        <v>755000</v>
      </c>
      <c r="BR57" s="37">
        <v>11000</v>
      </c>
      <c r="BS57" s="37">
        <v>5773</v>
      </c>
      <c r="BT57" s="37">
        <v>8101</v>
      </c>
      <c r="BU57" s="37">
        <v>11766000</v>
      </c>
      <c r="BV57" s="37">
        <v>0</v>
      </c>
      <c r="BW57" s="37">
        <v>0</v>
      </c>
      <c r="BX57" s="37">
        <v>0</v>
      </c>
      <c r="BY57" s="37">
        <v>0</v>
      </c>
      <c r="BZ57" s="37">
        <v>0</v>
      </c>
      <c r="CA57" s="37">
        <v>0</v>
      </c>
      <c r="CB57" s="37">
        <v>0</v>
      </c>
      <c r="CC57" s="37"/>
      <c r="CD57" s="37"/>
      <c r="CE57" s="37"/>
      <c r="CF57" s="37"/>
      <c r="CG57" s="37"/>
      <c r="CH57" s="37"/>
      <c r="CI57" s="37"/>
      <c r="CJ57" s="37">
        <v>0</v>
      </c>
      <c r="CK57" s="37">
        <v>0</v>
      </c>
      <c r="CL57" s="37">
        <v>0</v>
      </c>
      <c r="CM57" s="37">
        <v>0</v>
      </c>
      <c r="CN57" s="37">
        <v>0</v>
      </c>
      <c r="CO57" s="37">
        <v>0</v>
      </c>
      <c r="CP57" s="37">
        <v>0</v>
      </c>
      <c r="CQ57" s="37">
        <v>100</v>
      </c>
      <c r="CR57" s="37">
        <v>5.0000000000000001E-4</v>
      </c>
      <c r="CS57" s="37">
        <v>6.0000000000000001E-3</v>
      </c>
      <c r="CT57" s="37" t="s">
        <v>10837</v>
      </c>
      <c r="CU57" s="37" t="s">
        <v>9740</v>
      </c>
      <c r="CV57" s="37"/>
      <c r="CW57" s="37"/>
      <c r="CX57" s="37"/>
      <c r="CY57" s="37"/>
      <c r="CZ57" s="37"/>
      <c r="DA57" s="37" t="s">
        <v>9739</v>
      </c>
      <c r="DB57" s="37"/>
      <c r="DC57" s="37"/>
      <c r="DD57" s="37"/>
      <c r="DE57" s="37" t="s">
        <v>9738</v>
      </c>
      <c r="DF57" s="37"/>
      <c r="DG57" s="37"/>
      <c r="DH57" s="37"/>
      <c r="DI57" s="37" t="s">
        <v>1977</v>
      </c>
      <c r="DJ57" s="37" t="s">
        <v>2796</v>
      </c>
      <c r="DK57" s="37"/>
      <c r="DL57" s="37">
        <v>6.9000000000000006E-2</v>
      </c>
      <c r="DM57" s="37"/>
      <c r="DN57" s="37"/>
      <c r="DO57" s="37"/>
      <c r="DP57" s="37">
        <v>0.02</v>
      </c>
      <c r="DQ57" s="37">
        <v>0.2</v>
      </c>
      <c r="DR57" s="37"/>
      <c r="DS57" s="37">
        <v>0.22</v>
      </c>
      <c r="DT57" s="37">
        <v>0.28899999999999998</v>
      </c>
    </row>
    <row r="58" spans="1:124" s="31" customFormat="1" ht="18">
      <c r="A58" s="37">
        <v>37</v>
      </c>
      <c r="B58" s="36" t="s">
        <v>9737</v>
      </c>
      <c r="C58" s="36" t="s">
        <v>2044</v>
      </c>
      <c r="D58" s="37" t="s">
        <v>9736</v>
      </c>
      <c r="E58" s="37" t="s">
        <v>9735</v>
      </c>
      <c r="F58" s="37" t="str">
        <f>IF(ISERROR(FIND('ヒアリングシート（記入例あり）'!$C$22,物質リスト!D58)),"",ROW())</f>
        <v/>
      </c>
      <c r="G58" s="37" t="e" cm="1">
        <f t="array" ref="G58">INDEX(D:D,SMALL(F:F,ROW(D58)))</f>
        <v>#NUM!</v>
      </c>
      <c r="H58" s="38" t="s">
        <v>10797</v>
      </c>
      <c r="I58" s="37" t="s">
        <v>223</v>
      </c>
      <c r="J58" s="37" t="s">
        <v>360</v>
      </c>
      <c r="K58" s="37" t="s">
        <v>221</v>
      </c>
      <c r="L58" s="37" t="s">
        <v>9734</v>
      </c>
      <c r="M58" s="37">
        <v>228.29</v>
      </c>
      <c r="N58" s="37" t="s">
        <v>9733</v>
      </c>
      <c r="O58" s="36" t="s">
        <v>9732</v>
      </c>
      <c r="P58" s="37" t="s">
        <v>259</v>
      </c>
      <c r="Q58" s="36" t="s">
        <v>9731</v>
      </c>
      <c r="R58" s="37" t="s">
        <v>9731</v>
      </c>
      <c r="S58" s="36" t="s">
        <v>10838</v>
      </c>
      <c r="T58" s="36" t="s">
        <v>9730</v>
      </c>
      <c r="U58" s="36" t="s">
        <v>9729</v>
      </c>
      <c r="V58" s="37">
        <v>3.32</v>
      </c>
      <c r="W58" s="37">
        <v>2</v>
      </c>
      <c r="X58" s="36" t="s">
        <v>432</v>
      </c>
      <c r="Y58" s="36" t="s">
        <v>212</v>
      </c>
      <c r="Z58" s="36" t="s">
        <v>9728</v>
      </c>
      <c r="AA58" s="37" t="s">
        <v>1606</v>
      </c>
      <c r="AB58" s="37" t="s">
        <v>5596</v>
      </c>
      <c r="AC58" s="37" t="s">
        <v>209</v>
      </c>
      <c r="AD58" s="41" t="s">
        <v>203</v>
      </c>
      <c r="AE58" s="41" t="s">
        <v>203</v>
      </c>
      <c r="AF58" s="41" t="s">
        <v>206</v>
      </c>
      <c r="AG58" s="41" t="s">
        <v>206</v>
      </c>
      <c r="AH58" s="41" t="s">
        <v>201</v>
      </c>
      <c r="AI58" s="41" t="s">
        <v>201</v>
      </c>
      <c r="AJ58" s="41" t="s">
        <v>203</v>
      </c>
      <c r="AK58" s="41" t="s">
        <v>377</v>
      </c>
      <c r="AL58" s="41" t="s">
        <v>201</v>
      </c>
      <c r="AM58" s="41" t="s">
        <v>377</v>
      </c>
      <c r="AN58" s="41" t="s">
        <v>201</v>
      </c>
      <c r="AO58" s="41" t="s">
        <v>201</v>
      </c>
      <c r="AP58" s="41" t="s">
        <v>291</v>
      </c>
      <c r="AQ58" s="41" t="s">
        <v>9727</v>
      </c>
      <c r="AR58" s="41" t="s">
        <v>9726</v>
      </c>
      <c r="AS58" s="41" t="s">
        <v>201</v>
      </c>
      <c r="AT58" s="37" t="s">
        <v>9725</v>
      </c>
      <c r="AU58" s="37" t="s">
        <v>6104</v>
      </c>
      <c r="AV58" s="37" t="s">
        <v>9724</v>
      </c>
      <c r="AW58" s="37" t="s">
        <v>4813</v>
      </c>
      <c r="AX58" s="37" t="s">
        <v>6005</v>
      </c>
      <c r="AY58" s="37" t="s">
        <v>9723</v>
      </c>
      <c r="AZ58" s="37"/>
      <c r="BA58" s="37" t="s">
        <v>9722</v>
      </c>
      <c r="BB58" s="37" t="s">
        <v>9721</v>
      </c>
      <c r="BC58" s="37" t="s">
        <v>9720</v>
      </c>
      <c r="BD58" s="37"/>
      <c r="BE58" s="40">
        <v>409</v>
      </c>
      <c r="BF58" s="40">
        <v>125153</v>
      </c>
      <c r="BG58" s="40">
        <v>125562</v>
      </c>
      <c r="BH58" s="37" t="s">
        <v>9719</v>
      </c>
      <c r="BI58" s="37">
        <v>9</v>
      </c>
      <c r="BJ58" s="37">
        <v>20</v>
      </c>
      <c r="BK58" s="37">
        <v>19</v>
      </c>
      <c r="BL58" s="37">
        <v>0</v>
      </c>
      <c r="BM58" s="37">
        <v>0</v>
      </c>
      <c r="BN58" s="37">
        <v>0</v>
      </c>
      <c r="BO58" s="37">
        <v>154</v>
      </c>
      <c r="BP58" s="37">
        <v>71000000</v>
      </c>
      <c r="BQ58" s="37">
        <v>209100</v>
      </c>
      <c r="BR58" s="37">
        <v>0</v>
      </c>
      <c r="BS58" s="37">
        <v>39</v>
      </c>
      <c r="BT58" s="37">
        <v>154</v>
      </c>
      <c r="BU58" s="37">
        <v>71209100</v>
      </c>
      <c r="BV58" s="37">
        <v>21</v>
      </c>
      <c r="BW58" s="37">
        <v>0</v>
      </c>
      <c r="BX58" s="37">
        <v>23</v>
      </c>
      <c r="BY58" s="37">
        <v>0</v>
      </c>
      <c r="BZ58" s="37">
        <v>0</v>
      </c>
      <c r="CA58" s="37">
        <v>23</v>
      </c>
      <c r="CB58" s="37">
        <v>5352300</v>
      </c>
      <c r="CC58" s="37">
        <v>9</v>
      </c>
      <c r="CD58" s="37">
        <v>4</v>
      </c>
      <c r="CE58" s="37">
        <v>0</v>
      </c>
      <c r="CF58" s="37">
        <v>0</v>
      </c>
      <c r="CG58" s="37">
        <v>0</v>
      </c>
      <c r="CH58" s="37">
        <v>4</v>
      </c>
      <c r="CI58" s="37">
        <v>99750</v>
      </c>
      <c r="CJ58" s="37">
        <v>5</v>
      </c>
      <c r="CK58" s="37">
        <v>0</v>
      </c>
      <c r="CL58" s="37">
        <v>0</v>
      </c>
      <c r="CM58" s="37">
        <v>0</v>
      </c>
      <c r="CN58" s="37">
        <v>0</v>
      </c>
      <c r="CO58" s="37">
        <v>0</v>
      </c>
      <c r="CP58" s="37">
        <v>1652832</v>
      </c>
      <c r="CQ58" s="37">
        <v>0</v>
      </c>
      <c r="CR58" s="37">
        <v>0.9</v>
      </c>
      <c r="CS58" s="37">
        <v>99</v>
      </c>
      <c r="CT58" s="37">
        <v>0.1</v>
      </c>
      <c r="CU58" s="37" t="s">
        <v>9718</v>
      </c>
      <c r="CV58" s="37"/>
      <c r="CW58" s="37" t="s">
        <v>9717</v>
      </c>
      <c r="CX58" s="37" t="s">
        <v>9716</v>
      </c>
      <c r="CY58" s="37" t="s">
        <v>9715</v>
      </c>
      <c r="CZ58" s="37" t="s">
        <v>9714</v>
      </c>
      <c r="DA58" s="37" t="s">
        <v>9713</v>
      </c>
      <c r="DB58" s="37" t="s">
        <v>9712</v>
      </c>
      <c r="DC58" s="37" t="s">
        <v>9711</v>
      </c>
      <c r="DD58" s="37" t="s">
        <v>9710</v>
      </c>
      <c r="DE58" s="37" t="s">
        <v>9709</v>
      </c>
      <c r="DF58" s="37"/>
      <c r="DG58" s="37" t="s">
        <v>9708</v>
      </c>
      <c r="DH58" s="37" t="s">
        <v>9707</v>
      </c>
      <c r="DI58" s="37" t="s">
        <v>9706</v>
      </c>
      <c r="DJ58" s="37" t="s">
        <v>9705</v>
      </c>
      <c r="DK58" s="37" t="s">
        <v>9704</v>
      </c>
      <c r="DL58" s="37">
        <v>2.9999999999999997E-4</v>
      </c>
      <c r="DM58" s="37"/>
      <c r="DN58" s="37"/>
      <c r="DO58" s="37">
        <v>6.0000000000000001E-3</v>
      </c>
      <c r="DP58" s="37"/>
      <c r="DQ58" s="37">
        <v>7.5999999999999998E-2</v>
      </c>
      <c r="DR58" s="37"/>
      <c r="DS58" s="37">
        <v>9.01E-2</v>
      </c>
      <c r="DT58" s="37">
        <v>9.0399999999999994E-2</v>
      </c>
    </row>
    <row r="59" spans="1:124" s="31" customFormat="1" ht="18">
      <c r="A59" s="37">
        <v>38</v>
      </c>
      <c r="B59" s="36" t="s">
        <v>9703</v>
      </c>
      <c r="C59" s="36" t="s">
        <v>9702</v>
      </c>
      <c r="D59" s="37" t="s">
        <v>9701</v>
      </c>
      <c r="E59" s="37" t="s">
        <v>9700</v>
      </c>
      <c r="F59" s="37" t="str">
        <f>IF(ISERROR(FIND('ヒアリングシート（記入例あり）'!$C$22,物質リスト!D59)),"",ROW())</f>
        <v/>
      </c>
      <c r="G59" s="37" t="e" cm="1">
        <f t="array" ref="G59">INDEX(D:D,SMALL(F:F,ROW(D59)))</f>
        <v>#NUM!</v>
      </c>
      <c r="H59" s="38" t="s">
        <v>10797</v>
      </c>
      <c r="I59" s="37" t="s">
        <v>223</v>
      </c>
      <c r="J59" s="37"/>
      <c r="K59" s="37" t="s">
        <v>221</v>
      </c>
      <c r="L59" s="37" t="s">
        <v>9699</v>
      </c>
      <c r="M59" s="37">
        <v>631.98</v>
      </c>
      <c r="N59" s="37" t="s">
        <v>9698</v>
      </c>
      <c r="O59" s="36" t="s">
        <v>9697</v>
      </c>
      <c r="P59" s="37" t="s">
        <v>259</v>
      </c>
      <c r="Q59" s="36"/>
      <c r="R59" s="37"/>
      <c r="S59" s="36" t="s">
        <v>10839</v>
      </c>
      <c r="T59" s="36"/>
      <c r="U59" s="36" t="s">
        <v>9696</v>
      </c>
      <c r="V59" s="37">
        <v>6.78</v>
      </c>
      <c r="W59" s="37">
        <v>2</v>
      </c>
      <c r="X59" s="36"/>
      <c r="Y59" s="36"/>
      <c r="Z59" s="36" t="s">
        <v>10840</v>
      </c>
      <c r="AA59" s="37" t="s">
        <v>1019</v>
      </c>
      <c r="AB59" s="37" t="s">
        <v>9695</v>
      </c>
      <c r="AC59" s="37" t="s">
        <v>9694</v>
      </c>
      <c r="AD59" s="41" t="s">
        <v>203</v>
      </c>
      <c r="AE59" s="41" t="s">
        <v>203</v>
      </c>
      <c r="AF59" s="41" t="s">
        <v>206</v>
      </c>
      <c r="AG59" s="41" t="s">
        <v>201</v>
      </c>
      <c r="AH59" s="41" t="s">
        <v>201</v>
      </c>
      <c r="AI59" s="41" t="s">
        <v>201</v>
      </c>
      <c r="AJ59" s="41" t="s">
        <v>203</v>
      </c>
      <c r="AK59" s="41" t="s">
        <v>203</v>
      </c>
      <c r="AL59" s="41" t="s">
        <v>201</v>
      </c>
      <c r="AM59" s="41" t="s">
        <v>201</v>
      </c>
      <c r="AN59" s="41" t="s">
        <v>201</v>
      </c>
      <c r="AO59" s="41" t="s">
        <v>201</v>
      </c>
      <c r="AP59" s="41" t="s">
        <v>201</v>
      </c>
      <c r="AQ59" s="41" t="s">
        <v>201</v>
      </c>
      <c r="AR59" s="41" t="s">
        <v>201</v>
      </c>
      <c r="AS59" s="41" t="s">
        <v>201</v>
      </c>
      <c r="AT59" s="37" t="s">
        <v>1505</v>
      </c>
      <c r="AU59" s="37" t="s">
        <v>761</v>
      </c>
      <c r="AV59" s="37" t="s">
        <v>320</v>
      </c>
      <c r="AW59" s="37"/>
      <c r="AX59" s="37"/>
      <c r="AY59" s="37"/>
      <c r="AZ59" s="37"/>
      <c r="BA59" s="37"/>
      <c r="BB59" s="37"/>
      <c r="BC59" s="37"/>
      <c r="BD59" s="37"/>
      <c r="BE59" s="37">
        <v>0</v>
      </c>
      <c r="BF59" s="37">
        <v>10914</v>
      </c>
      <c r="BG59" s="37">
        <v>10914</v>
      </c>
      <c r="BH59" s="37"/>
      <c r="BI59" s="37"/>
      <c r="BJ59" s="37"/>
      <c r="BK59" s="37"/>
      <c r="BL59" s="37"/>
      <c r="BM59" s="37"/>
      <c r="BN59" s="37"/>
      <c r="BO59" s="37"/>
      <c r="BP59" s="37"/>
      <c r="BQ59" s="37"/>
      <c r="BR59" s="37"/>
      <c r="BS59" s="37"/>
      <c r="BT59" s="37"/>
      <c r="BU59" s="37"/>
      <c r="BV59" s="37">
        <v>1</v>
      </c>
      <c r="BW59" s="37">
        <v>0</v>
      </c>
      <c r="BX59" s="37">
        <v>0</v>
      </c>
      <c r="BY59" s="37">
        <v>0</v>
      </c>
      <c r="BZ59" s="37">
        <v>0</v>
      </c>
      <c r="CA59" s="37">
        <v>0</v>
      </c>
      <c r="CB59" s="37">
        <v>12000</v>
      </c>
      <c r="CC59" s="37"/>
      <c r="CD59" s="37"/>
      <c r="CE59" s="37"/>
      <c r="CF59" s="37"/>
      <c r="CG59" s="37"/>
      <c r="CH59" s="37"/>
      <c r="CI59" s="37"/>
      <c r="CJ59" s="37">
        <v>0</v>
      </c>
      <c r="CK59" s="37">
        <v>0</v>
      </c>
      <c r="CL59" s="37">
        <v>0</v>
      </c>
      <c r="CM59" s="37">
        <v>0</v>
      </c>
      <c r="CN59" s="37">
        <v>0</v>
      </c>
      <c r="CO59" s="37">
        <v>0</v>
      </c>
      <c r="CP59" s="37">
        <v>0</v>
      </c>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row>
    <row r="60" spans="1:124" s="31" customFormat="1" ht="18">
      <c r="A60" s="37">
        <v>39</v>
      </c>
      <c r="B60" s="36" t="s">
        <v>9693</v>
      </c>
      <c r="C60" s="36" t="s">
        <v>453</v>
      </c>
      <c r="D60" s="37" t="s">
        <v>9692</v>
      </c>
      <c r="E60" s="37" t="s">
        <v>9691</v>
      </c>
      <c r="F60" s="37" t="str">
        <f>IF(ISERROR(FIND('ヒアリングシート（記入例あり）'!$C$22,物質リスト!D60)),"",ROW())</f>
        <v/>
      </c>
      <c r="G60" s="37" t="e" cm="1">
        <f t="array" ref="G60">INDEX(D:D,SMALL(F:F,ROW(D60)))</f>
        <v>#NUM!</v>
      </c>
      <c r="H60" s="38" t="s">
        <v>10797</v>
      </c>
      <c r="I60" s="37" t="s">
        <v>223</v>
      </c>
      <c r="J60" s="37"/>
      <c r="K60" s="37" t="s">
        <v>221</v>
      </c>
      <c r="L60" s="37" t="s">
        <v>9690</v>
      </c>
      <c r="M60" s="37">
        <v>303.39999999999998</v>
      </c>
      <c r="N60" s="37" t="s">
        <v>9689</v>
      </c>
      <c r="O60" s="36" t="s">
        <v>9688</v>
      </c>
      <c r="P60" s="37" t="s">
        <v>259</v>
      </c>
      <c r="Q60" s="36" t="s">
        <v>9687</v>
      </c>
      <c r="R60" s="37"/>
      <c r="S60" s="36" t="s">
        <v>10841</v>
      </c>
      <c r="T60" s="36"/>
      <c r="U60" s="36" t="s">
        <v>1777</v>
      </c>
      <c r="V60" s="37">
        <v>3.23</v>
      </c>
      <c r="W60" s="37">
        <v>2</v>
      </c>
      <c r="X60" s="36"/>
      <c r="Y60" s="36"/>
      <c r="Z60" s="36" t="s">
        <v>9686</v>
      </c>
      <c r="AA60" s="37" t="s">
        <v>9685</v>
      </c>
      <c r="AB60" s="37" t="s">
        <v>9684</v>
      </c>
      <c r="AC60" s="37" t="s">
        <v>9683</v>
      </c>
      <c r="AD60" s="41" t="s">
        <v>205</v>
      </c>
      <c r="AE60" s="41" t="s">
        <v>205</v>
      </c>
      <c r="AF60" s="41" t="s">
        <v>206</v>
      </c>
      <c r="AG60" s="41" t="s">
        <v>201</v>
      </c>
      <c r="AH60" s="41" t="s">
        <v>205</v>
      </c>
      <c r="AI60" s="41" t="s">
        <v>205</v>
      </c>
      <c r="AJ60" s="41" t="s">
        <v>203</v>
      </c>
      <c r="AK60" s="41" t="s">
        <v>204</v>
      </c>
      <c r="AL60" s="41" t="s">
        <v>201</v>
      </c>
      <c r="AM60" s="41" t="s">
        <v>203</v>
      </c>
      <c r="AN60" s="41" t="s">
        <v>203</v>
      </c>
      <c r="AO60" s="41" t="s">
        <v>203</v>
      </c>
      <c r="AP60" s="41" t="s">
        <v>205</v>
      </c>
      <c r="AQ60" s="41" t="s">
        <v>290</v>
      </c>
      <c r="AR60" s="41" t="s">
        <v>290</v>
      </c>
      <c r="AS60" s="41" t="s">
        <v>201</v>
      </c>
      <c r="AT60" s="37" t="s">
        <v>9682</v>
      </c>
      <c r="AU60" s="37" t="s">
        <v>9681</v>
      </c>
      <c r="AV60" s="37" t="s">
        <v>9680</v>
      </c>
      <c r="AW60" s="37"/>
      <c r="AX60" s="37"/>
      <c r="AY60" s="37"/>
      <c r="AZ60" s="37"/>
      <c r="BA60" s="37"/>
      <c r="BB60" s="37"/>
      <c r="BC60" s="37"/>
      <c r="BD60" s="37"/>
      <c r="BE60" s="37">
        <v>0</v>
      </c>
      <c r="BF60" s="37">
        <v>0</v>
      </c>
      <c r="BG60" s="37">
        <v>0</v>
      </c>
      <c r="BH60" s="37" t="s">
        <v>9679</v>
      </c>
      <c r="BI60" s="37"/>
      <c r="BJ60" s="37"/>
      <c r="BK60" s="37"/>
      <c r="BL60" s="37"/>
      <c r="BM60" s="37"/>
      <c r="BN60" s="37"/>
      <c r="BO60" s="37"/>
      <c r="BP60" s="37"/>
      <c r="BQ60" s="37"/>
      <c r="BR60" s="37"/>
      <c r="BS60" s="37"/>
      <c r="BT60" s="37"/>
      <c r="BU60" s="37"/>
      <c r="BV60" s="37">
        <v>0</v>
      </c>
      <c r="BW60" s="37">
        <v>0</v>
      </c>
      <c r="BX60" s="37">
        <v>0</v>
      </c>
      <c r="BY60" s="37">
        <v>0</v>
      </c>
      <c r="BZ60" s="37">
        <v>0</v>
      </c>
      <c r="CA60" s="37">
        <v>0</v>
      </c>
      <c r="CB60" s="37">
        <v>0</v>
      </c>
      <c r="CC60" s="37"/>
      <c r="CD60" s="37"/>
      <c r="CE60" s="37"/>
      <c r="CF60" s="37"/>
      <c r="CG60" s="37"/>
      <c r="CH60" s="37"/>
      <c r="CI60" s="37"/>
      <c r="CJ60" s="37">
        <v>0</v>
      </c>
      <c r="CK60" s="37">
        <v>0</v>
      </c>
      <c r="CL60" s="37">
        <v>0</v>
      </c>
      <c r="CM60" s="37">
        <v>0</v>
      </c>
      <c r="CN60" s="37">
        <v>0</v>
      </c>
      <c r="CO60" s="37">
        <v>0</v>
      </c>
      <c r="CP60" s="37">
        <v>0</v>
      </c>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row>
    <row r="61" spans="1:124" s="31" customFormat="1" ht="16.5">
      <c r="A61" s="37">
        <v>40</v>
      </c>
      <c r="B61" s="36" t="s">
        <v>9678</v>
      </c>
      <c r="C61" s="36" t="s">
        <v>6813</v>
      </c>
      <c r="D61" s="37" t="s">
        <v>9677</v>
      </c>
      <c r="E61" s="37" t="s">
        <v>9676</v>
      </c>
      <c r="F61" s="37" t="str">
        <f>IF(ISERROR(FIND('ヒアリングシート（記入例あり）'!$C$22,物質リスト!D61)),"",ROW())</f>
        <v/>
      </c>
      <c r="G61" s="37" t="e" cm="1">
        <f t="array" ref="G61">INDEX(D:D,SMALL(F:F,ROW(D61)))</f>
        <v>#NUM!</v>
      </c>
      <c r="H61" s="38" t="s">
        <v>10797</v>
      </c>
      <c r="I61" s="37" t="s">
        <v>223</v>
      </c>
      <c r="J61" s="37"/>
      <c r="K61" s="37" t="s">
        <v>221</v>
      </c>
      <c r="L61" s="37" t="s">
        <v>9675</v>
      </c>
      <c r="M61" s="37">
        <v>300.358</v>
      </c>
      <c r="N61" s="37" t="s">
        <v>9674</v>
      </c>
      <c r="O61" s="36" t="s">
        <v>9673</v>
      </c>
      <c r="P61" s="37" t="s">
        <v>259</v>
      </c>
      <c r="Q61" s="36"/>
      <c r="R61" s="37"/>
      <c r="S61" s="36"/>
      <c r="T61" s="36"/>
      <c r="U61" s="36" t="s">
        <v>9672</v>
      </c>
      <c r="V61" s="37">
        <v>3.48</v>
      </c>
      <c r="W61" s="37">
        <v>2</v>
      </c>
      <c r="X61" s="36"/>
      <c r="Y61" s="36"/>
      <c r="Z61" s="36" t="s">
        <v>9671</v>
      </c>
      <c r="AA61" s="37" t="s">
        <v>1019</v>
      </c>
      <c r="AB61" s="37" t="s">
        <v>1019</v>
      </c>
      <c r="AC61" s="37" t="s">
        <v>9670</v>
      </c>
      <c r="AD61" s="41" t="s">
        <v>203</v>
      </c>
      <c r="AE61" s="41" t="s">
        <v>203</v>
      </c>
      <c r="AF61" s="41" t="s">
        <v>206</v>
      </c>
      <c r="AG61" s="41" t="s">
        <v>206</v>
      </c>
      <c r="AH61" s="41" t="s">
        <v>201</v>
      </c>
      <c r="AI61" s="41" t="s">
        <v>201</v>
      </c>
      <c r="AJ61" s="41" t="s">
        <v>203</v>
      </c>
      <c r="AK61" s="41" t="s">
        <v>250</v>
      </c>
      <c r="AL61" s="41" t="s">
        <v>201</v>
      </c>
      <c r="AM61" s="41" t="s">
        <v>201</v>
      </c>
      <c r="AN61" s="41" t="s">
        <v>201</v>
      </c>
      <c r="AO61" s="41" t="s">
        <v>203</v>
      </c>
      <c r="AP61" s="41" t="s">
        <v>203</v>
      </c>
      <c r="AQ61" s="41" t="s">
        <v>203</v>
      </c>
      <c r="AR61" s="41" t="s">
        <v>9669</v>
      </c>
      <c r="AS61" s="41" t="s">
        <v>201</v>
      </c>
      <c r="AT61" s="37" t="s">
        <v>761</v>
      </c>
      <c r="AU61" s="37" t="s">
        <v>9668</v>
      </c>
      <c r="AV61" s="37" t="s">
        <v>582</v>
      </c>
      <c r="AW61" s="37"/>
      <c r="AX61" s="37"/>
      <c r="AY61" s="37"/>
      <c r="AZ61" s="37"/>
      <c r="BA61" s="37"/>
      <c r="BB61" s="37"/>
      <c r="BC61" s="37"/>
      <c r="BD61" s="37"/>
      <c r="BE61" s="37">
        <v>0</v>
      </c>
      <c r="BF61" s="37">
        <v>69</v>
      </c>
      <c r="BG61" s="37">
        <v>69</v>
      </c>
      <c r="BH61" s="37"/>
      <c r="BI61" s="37"/>
      <c r="BJ61" s="37"/>
      <c r="BK61" s="37"/>
      <c r="BL61" s="37"/>
      <c r="BM61" s="37"/>
      <c r="BN61" s="37"/>
      <c r="BO61" s="37"/>
      <c r="BP61" s="37"/>
      <c r="BQ61" s="37"/>
      <c r="BR61" s="37"/>
      <c r="BS61" s="37"/>
      <c r="BT61" s="37"/>
      <c r="BU61" s="37"/>
      <c r="BV61" s="37">
        <v>0</v>
      </c>
      <c r="BW61" s="37">
        <v>0</v>
      </c>
      <c r="BX61" s="37">
        <v>0</v>
      </c>
      <c r="BY61" s="37">
        <v>0</v>
      </c>
      <c r="BZ61" s="37">
        <v>0</v>
      </c>
      <c r="CA61" s="37">
        <v>0</v>
      </c>
      <c r="CB61" s="37">
        <v>0</v>
      </c>
      <c r="CC61" s="37"/>
      <c r="CD61" s="37"/>
      <c r="CE61" s="37"/>
      <c r="CF61" s="37"/>
      <c r="CG61" s="37"/>
      <c r="CH61" s="37"/>
      <c r="CI61" s="37"/>
      <c r="CJ61" s="37">
        <v>0</v>
      </c>
      <c r="CK61" s="37">
        <v>0</v>
      </c>
      <c r="CL61" s="37">
        <v>0</v>
      </c>
      <c r="CM61" s="37">
        <v>0</v>
      </c>
      <c r="CN61" s="37">
        <v>0</v>
      </c>
      <c r="CO61" s="37">
        <v>0</v>
      </c>
      <c r="CP61" s="37">
        <v>0</v>
      </c>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row>
    <row r="62" spans="1:124" s="31" customFormat="1" ht="18">
      <c r="A62" s="37">
        <v>41</v>
      </c>
      <c r="B62" s="36" t="s">
        <v>9667</v>
      </c>
      <c r="C62" s="36" t="s">
        <v>410</v>
      </c>
      <c r="D62" s="37" t="s">
        <v>9666</v>
      </c>
      <c r="E62" s="37" t="s">
        <v>9665</v>
      </c>
      <c r="F62" s="37" t="str">
        <f>IF(ISERROR(FIND('ヒアリングシート（記入例あり）'!$C$22,物質リスト!D62)),"",ROW())</f>
        <v/>
      </c>
      <c r="G62" s="37" t="e" cm="1">
        <f t="array" ref="G62">INDEX(D:D,SMALL(F:F,ROW(D62)))</f>
        <v>#NUM!</v>
      </c>
      <c r="H62" s="38" t="s">
        <v>10797</v>
      </c>
      <c r="I62" s="37" t="s">
        <v>223</v>
      </c>
      <c r="J62" s="37" t="s">
        <v>222</v>
      </c>
      <c r="K62" s="37" t="s">
        <v>221</v>
      </c>
      <c r="L62" s="37" t="s">
        <v>9664</v>
      </c>
      <c r="M62" s="37">
        <v>323.31240000000003</v>
      </c>
      <c r="N62" s="37" t="s">
        <v>9663</v>
      </c>
      <c r="O62" s="36" t="s">
        <v>9662</v>
      </c>
      <c r="P62" s="37" t="s">
        <v>259</v>
      </c>
      <c r="Q62" s="36" t="s">
        <v>9661</v>
      </c>
      <c r="R62" s="37"/>
      <c r="S62" s="36" t="s">
        <v>10842</v>
      </c>
      <c r="T62" s="36"/>
      <c r="U62" s="36" t="s">
        <v>9660</v>
      </c>
      <c r="V62" s="37">
        <v>3.77</v>
      </c>
      <c r="W62" s="37">
        <v>2</v>
      </c>
      <c r="X62" s="36"/>
      <c r="Y62" s="36"/>
      <c r="Z62" s="36" t="s">
        <v>9659</v>
      </c>
      <c r="AA62" s="37" t="s">
        <v>764</v>
      </c>
      <c r="AB62" s="37" t="s">
        <v>732</v>
      </c>
      <c r="AC62" s="37" t="s">
        <v>9658</v>
      </c>
      <c r="AD62" s="41" t="s">
        <v>203</v>
      </c>
      <c r="AE62" s="41" t="s">
        <v>203</v>
      </c>
      <c r="AF62" s="41" t="s">
        <v>206</v>
      </c>
      <c r="AG62" s="41" t="s">
        <v>201</v>
      </c>
      <c r="AH62" s="41" t="s">
        <v>203</v>
      </c>
      <c r="AI62" s="41" t="s">
        <v>203</v>
      </c>
      <c r="AJ62" s="41" t="s">
        <v>203</v>
      </c>
      <c r="AK62" s="41" t="s">
        <v>203</v>
      </c>
      <c r="AL62" s="41" t="s">
        <v>201</v>
      </c>
      <c r="AM62" s="41" t="s">
        <v>203</v>
      </c>
      <c r="AN62" s="41" t="s">
        <v>203</v>
      </c>
      <c r="AO62" s="41" t="s">
        <v>203</v>
      </c>
      <c r="AP62" s="41" t="s">
        <v>203</v>
      </c>
      <c r="AQ62" s="41" t="s">
        <v>203</v>
      </c>
      <c r="AR62" s="41" t="s">
        <v>203</v>
      </c>
      <c r="AS62" s="41" t="s">
        <v>201</v>
      </c>
      <c r="AT62" s="37" t="s">
        <v>1505</v>
      </c>
      <c r="AU62" s="37" t="s">
        <v>9657</v>
      </c>
      <c r="AV62" s="37" t="s">
        <v>248</v>
      </c>
      <c r="AW62" s="37"/>
      <c r="AX62" s="37"/>
      <c r="AY62" s="37"/>
      <c r="AZ62" s="37"/>
      <c r="BA62" s="37"/>
      <c r="BB62" s="37"/>
      <c r="BC62" s="37"/>
      <c r="BD62" s="37"/>
      <c r="BE62" s="37">
        <v>0</v>
      </c>
      <c r="BF62" s="37">
        <v>704</v>
      </c>
      <c r="BG62" s="37">
        <v>705</v>
      </c>
      <c r="BH62" s="37" t="s">
        <v>711</v>
      </c>
      <c r="BI62" s="37"/>
      <c r="BJ62" s="37"/>
      <c r="BK62" s="37"/>
      <c r="BL62" s="37"/>
      <c r="BM62" s="37"/>
      <c r="BN62" s="37"/>
      <c r="BO62" s="37"/>
      <c r="BP62" s="37"/>
      <c r="BQ62" s="37"/>
      <c r="BR62" s="37"/>
      <c r="BS62" s="37"/>
      <c r="BT62" s="37"/>
      <c r="BU62" s="37"/>
      <c r="BV62" s="37">
        <v>0</v>
      </c>
      <c r="BW62" s="37">
        <v>0</v>
      </c>
      <c r="BX62" s="37">
        <v>0</v>
      </c>
      <c r="BY62" s="37">
        <v>0</v>
      </c>
      <c r="BZ62" s="37">
        <v>0</v>
      </c>
      <c r="CA62" s="37">
        <v>0</v>
      </c>
      <c r="CB62" s="37">
        <v>0</v>
      </c>
      <c r="CC62" s="37"/>
      <c r="CD62" s="37"/>
      <c r="CE62" s="37"/>
      <c r="CF62" s="37"/>
      <c r="CG62" s="37"/>
      <c r="CH62" s="37"/>
      <c r="CI62" s="37"/>
      <c r="CJ62" s="37">
        <v>0</v>
      </c>
      <c r="CK62" s="37">
        <v>0</v>
      </c>
      <c r="CL62" s="37">
        <v>0</v>
      </c>
      <c r="CM62" s="37">
        <v>0</v>
      </c>
      <c r="CN62" s="37">
        <v>0</v>
      </c>
      <c r="CO62" s="37">
        <v>0</v>
      </c>
      <c r="CP62" s="37">
        <v>0</v>
      </c>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row>
    <row r="63" spans="1:124" s="31" customFormat="1" ht="18">
      <c r="A63" s="37">
        <v>42</v>
      </c>
      <c r="B63" s="36" t="s">
        <v>9656</v>
      </c>
      <c r="C63" s="36" t="s">
        <v>3050</v>
      </c>
      <c r="D63" s="37" t="s">
        <v>9655</v>
      </c>
      <c r="E63" s="37" t="s">
        <v>9654</v>
      </c>
      <c r="F63" s="37" t="str">
        <f>IF(ISERROR(FIND('ヒアリングシート（記入例あり）'!$C$22,物質リスト!D63)),"",ROW())</f>
        <v/>
      </c>
      <c r="G63" s="37" t="e" cm="1">
        <f t="array" ref="G63">INDEX(D:D,SMALL(F:F,ROW(D63)))</f>
        <v>#NUM!</v>
      </c>
      <c r="H63" s="38" t="s">
        <v>10796</v>
      </c>
      <c r="I63" s="37" t="s">
        <v>223</v>
      </c>
      <c r="J63" s="37" t="s">
        <v>222</v>
      </c>
      <c r="K63" s="37" t="s">
        <v>221</v>
      </c>
      <c r="L63" s="37" t="s">
        <v>9653</v>
      </c>
      <c r="M63" s="37">
        <v>102.16</v>
      </c>
      <c r="N63" s="37" t="s">
        <v>9652</v>
      </c>
      <c r="O63" s="37" t="s">
        <v>9651</v>
      </c>
      <c r="P63" s="37" t="s">
        <v>259</v>
      </c>
      <c r="Q63" s="36"/>
      <c r="R63" s="37"/>
      <c r="S63" s="36" t="s">
        <v>10843</v>
      </c>
      <c r="T63" s="36" t="s">
        <v>9650</v>
      </c>
      <c r="U63" s="36" t="s">
        <v>9649</v>
      </c>
      <c r="V63" s="37">
        <v>-0.66</v>
      </c>
      <c r="W63" s="37">
        <v>1</v>
      </c>
      <c r="X63" s="36"/>
      <c r="Y63" s="36"/>
      <c r="Z63" s="36" t="s">
        <v>9648</v>
      </c>
      <c r="AA63" s="37" t="s">
        <v>9647</v>
      </c>
      <c r="AB63" s="37" t="s">
        <v>209</v>
      </c>
      <c r="AC63" s="37" t="s">
        <v>209</v>
      </c>
      <c r="AD63" s="41" t="s">
        <v>207</v>
      </c>
      <c r="AE63" s="41" t="s">
        <v>201</v>
      </c>
      <c r="AF63" s="41" t="s">
        <v>206</v>
      </c>
      <c r="AG63" s="41" t="s">
        <v>201</v>
      </c>
      <c r="AH63" s="41" t="s">
        <v>201</v>
      </c>
      <c r="AI63" s="41" t="s">
        <v>201</v>
      </c>
      <c r="AJ63" s="41" t="s">
        <v>201</v>
      </c>
      <c r="AK63" s="41" t="s">
        <v>250</v>
      </c>
      <c r="AL63" s="41" t="s">
        <v>201</v>
      </c>
      <c r="AM63" s="41" t="s">
        <v>377</v>
      </c>
      <c r="AN63" s="41" t="s">
        <v>203</v>
      </c>
      <c r="AO63" s="41" t="s">
        <v>203</v>
      </c>
      <c r="AP63" s="41" t="s">
        <v>291</v>
      </c>
      <c r="AQ63" s="41" t="s">
        <v>201</v>
      </c>
      <c r="AR63" s="41" t="s">
        <v>9646</v>
      </c>
      <c r="AS63" s="41" t="s">
        <v>201</v>
      </c>
      <c r="AT63" s="37" t="s">
        <v>1505</v>
      </c>
      <c r="AU63" s="37" t="s">
        <v>9645</v>
      </c>
      <c r="AV63" s="37" t="s">
        <v>9644</v>
      </c>
      <c r="AW63" s="37" t="s">
        <v>9643</v>
      </c>
      <c r="AX63" s="37"/>
      <c r="AY63" s="37"/>
      <c r="AZ63" s="37"/>
      <c r="BA63" s="37"/>
      <c r="BB63" s="37"/>
      <c r="BC63" s="37"/>
      <c r="BD63" s="37"/>
      <c r="BE63" s="37">
        <v>24</v>
      </c>
      <c r="BF63" s="37">
        <v>11380</v>
      </c>
      <c r="BG63" s="37">
        <v>11404</v>
      </c>
      <c r="BH63" s="37"/>
      <c r="BI63" s="37">
        <v>1</v>
      </c>
      <c r="BJ63" s="37">
        <v>0</v>
      </c>
      <c r="BK63" s="37">
        <v>0</v>
      </c>
      <c r="BL63" s="37">
        <v>0</v>
      </c>
      <c r="BM63" s="37">
        <v>0</v>
      </c>
      <c r="BN63" s="37">
        <v>0</v>
      </c>
      <c r="BO63" s="37">
        <v>10</v>
      </c>
      <c r="BP63" s="37">
        <v>0</v>
      </c>
      <c r="BQ63" s="37">
        <v>1700</v>
      </c>
      <c r="BR63" s="37">
        <v>0</v>
      </c>
      <c r="BS63" s="37">
        <v>0</v>
      </c>
      <c r="BT63" s="37">
        <v>10</v>
      </c>
      <c r="BU63" s="37">
        <v>1700</v>
      </c>
      <c r="BV63" s="37">
        <v>12</v>
      </c>
      <c r="BW63" s="37">
        <v>0</v>
      </c>
      <c r="BX63" s="37">
        <v>0</v>
      </c>
      <c r="BY63" s="37">
        <v>0</v>
      </c>
      <c r="BZ63" s="37">
        <v>0</v>
      </c>
      <c r="CA63" s="37">
        <v>0</v>
      </c>
      <c r="CB63" s="37">
        <v>11400</v>
      </c>
      <c r="CC63" s="37">
        <v>1</v>
      </c>
      <c r="CD63" s="37">
        <v>0</v>
      </c>
      <c r="CE63" s="37">
        <v>0</v>
      </c>
      <c r="CF63" s="37">
        <v>0</v>
      </c>
      <c r="CG63" s="37">
        <v>0</v>
      </c>
      <c r="CH63" s="37">
        <v>0</v>
      </c>
      <c r="CI63" s="37">
        <v>331520</v>
      </c>
      <c r="CJ63" s="37">
        <v>1</v>
      </c>
      <c r="CK63" s="37">
        <v>0</v>
      </c>
      <c r="CL63" s="37">
        <v>0</v>
      </c>
      <c r="CM63" s="37">
        <v>0</v>
      </c>
      <c r="CN63" s="37">
        <v>0</v>
      </c>
      <c r="CO63" s="37">
        <v>0</v>
      </c>
      <c r="CP63" s="37">
        <v>1951</v>
      </c>
      <c r="CQ63" s="37"/>
      <c r="CR63" s="37"/>
      <c r="CS63" s="37"/>
      <c r="CT63" s="37"/>
      <c r="CU63" s="37"/>
      <c r="CV63" s="37"/>
      <c r="CW63" s="37"/>
      <c r="CX63" s="37"/>
      <c r="CY63" s="37"/>
      <c r="CZ63" s="37"/>
      <c r="DA63" s="37"/>
      <c r="DB63" s="37"/>
      <c r="DC63" s="37"/>
      <c r="DD63" s="37"/>
      <c r="DE63" s="37"/>
      <c r="DF63" s="37"/>
      <c r="DG63" s="37"/>
      <c r="DH63" s="37"/>
      <c r="DI63" s="37"/>
      <c r="DJ63" s="37"/>
      <c r="DK63" s="37"/>
      <c r="DL63" s="37"/>
      <c r="DM63" s="37"/>
      <c r="DN63" s="37"/>
      <c r="DO63" s="37"/>
      <c r="DP63" s="37"/>
      <c r="DQ63" s="37"/>
      <c r="DR63" s="37"/>
      <c r="DS63" s="37"/>
      <c r="DT63" s="37"/>
    </row>
    <row r="64" spans="1:124" s="31" customFormat="1" ht="16.5">
      <c r="A64" s="37">
        <v>43</v>
      </c>
      <c r="B64" s="36" t="s">
        <v>9642</v>
      </c>
      <c r="C64" s="36" t="s">
        <v>453</v>
      </c>
      <c r="D64" s="37" t="s">
        <v>9641</v>
      </c>
      <c r="E64" s="37" t="s">
        <v>9640</v>
      </c>
      <c r="F64" s="37" t="str">
        <f>IF(ISERROR(FIND('ヒアリングシート（記入例あり）'!$C$22,物質リスト!D64)),"",ROW())</f>
        <v/>
      </c>
      <c r="G64" s="37" t="e" cm="1">
        <f t="array" ref="G64">INDEX(D:D,SMALL(F:F,ROW(D64)))</f>
        <v>#NUM!</v>
      </c>
      <c r="H64" s="38" t="s">
        <v>10796</v>
      </c>
      <c r="I64" s="37" t="s">
        <v>223</v>
      </c>
      <c r="J64" s="37"/>
      <c r="K64" s="37" t="s">
        <v>221</v>
      </c>
      <c r="L64" s="37" t="s">
        <v>9639</v>
      </c>
      <c r="M64" s="37">
        <v>355.57499999999999</v>
      </c>
      <c r="N64" s="37" t="s">
        <v>9638</v>
      </c>
      <c r="O64" s="36" t="s">
        <v>9637</v>
      </c>
      <c r="P64" s="37" t="s">
        <v>259</v>
      </c>
      <c r="Q64" s="36" t="s">
        <v>5154</v>
      </c>
      <c r="R64" s="37"/>
      <c r="S64" s="36" t="s">
        <v>9636</v>
      </c>
      <c r="T64" s="36"/>
      <c r="U64" s="36" t="s">
        <v>9635</v>
      </c>
      <c r="V64" s="37">
        <v>2.71</v>
      </c>
      <c r="W64" s="37">
        <v>1</v>
      </c>
      <c r="X64" s="36"/>
      <c r="Y64" s="36"/>
      <c r="Z64" s="36" t="s">
        <v>9634</v>
      </c>
      <c r="AA64" s="37" t="s">
        <v>9633</v>
      </c>
      <c r="AB64" s="37" t="s">
        <v>9632</v>
      </c>
      <c r="AC64" s="37" t="s">
        <v>9631</v>
      </c>
      <c r="AD64" s="41" t="s">
        <v>378</v>
      </c>
      <c r="AE64" s="41" t="s">
        <v>207</v>
      </c>
      <c r="AF64" s="41" t="s">
        <v>206</v>
      </c>
      <c r="AG64" s="41" t="s">
        <v>201</v>
      </c>
      <c r="AH64" s="41" t="s">
        <v>205</v>
      </c>
      <c r="AI64" s="41" t="s">
        <v>205</v>
      </c>
      <c r="AJ64" s="41" t="s">
        <v>201</v>
      </c>
      <c r="AK64" s="41" t="s">
        <v>201</v>
      </c>
      <c r="AL64" s="41" t="s">
        <v>201</v>
      </c>
      <c r="AM64" s="41" t="s">
        <v>201</v>
      </c>
      <c r="AN64" s="41" t="s">
        <v>201</v>
      </c>
      <c r="AO64" s="41" t="s">
        <v>201</v>
      </c>
      <c r="AP64" s="41" t="s">
        <v>201</v>
      </c>
      <c r="AQ64" s="41" t="s">
        <v>201</v>
      </c>
      <c r="AR64" s="41" t="s">
        <v>201</v>
      </c>
      <c r="AS64" s="41" t="s">
        <v>201</v>
      </c>
      <c r="AT64" s="37" t="s">
        <v>209</v>
      </c>
      <c r="AU64" s="37" t="s">
        <v>209</v>
      </c>
      <c r="AV64" s="37" t="s">
        <v>209</v>
      </c>
      <c r="AW64" s="37"/>
      <c r="AX64" s="37"/>
      <c r="AY64" s="37"/>
      <c r="AZ64" s="37"/>
      <c r="BA64" s="37"/>
      <c r="BB64" s="37"/>
      <c r="BC64" s="37"/>
      <c r="BD64" s="37"/>
      <c r="BE64" s="37">
        <v>0</v>
      </c>
      <c r="BF64" s="37">
        <v>26</v>
      </c>
      <c r="BG64" s="37">
        <v>26</v>
      </c>
      <c r="BH64" s="37" t="s">
        <v>744</v>
      </c>
      <c r="BI64" s="37"/>
      <c r="BJ64" s="37"/>
      <c r="BK64" s="37"/>
      <c r="BL64" s="37"/>
      <c r="BM64" s="37"/>
      <c r="BN64" s="37"/>
      <c r="BO64" s="37"/>
      <c r="BP64" s="37"/>
      <c r="BQ64" s="37"/>
      <c r="BR64" s="37"/>
      <c r="BS64" s="37"/>
      <c r="BT64" s="37"/>
      <c r="BU64" s="37"/>
      <c r="BV64" s="37">
        <v>0</v>
      </c>
      <c r="BW64" s="37">
        <v>0</v>
      </c>
      <c r="BX64" s="37">
        <v>0</v>
      </c>
      <c r="BY64" s="37">
        <v>0</v>
      </c>
      <c r="BZ64" s="37">
        <v>0</v>
      </c>
      <c r="CA64" s="37">
        <v>0</v>
      </c>
      <c r="CB64" s="37">
        <v>0</v>
      </c>
      <c r="CC64" s="37"/>
      <c r="CD64" s="37"/>
      <c r="CE64" s="37"/>
      <c r="CF64" s="37"/>
      <c r="CG64" s="37"/>
      <c r="CH64" s="37"/>
      <c r="CI64" s="37"/>
      <c r="CJ64" s="37">
        <v>0</v>
      </c>
      <c r="CK64" s="37">
        <v>0</v>
      </c>
      <c r="CL64" s="37">
        <v>0</v>
      </c>
      <c r="CM64" s="37">
        <v>0</v>
      </c>
      <c r="CN64" s="37">
        <v>0</v>
      </c>
      <c r="CO64" s="37">
        <v>0</v>
      </c>
      <c r="CP64" s="37">
        <v>0</v>
      </c>
      <c r="CQ64" s="37"/>
      <c r="CR64" s="37"/>
      <c r="CS64" s="37"/>
      <c r="CT64" s="37"/>
      <c r="CU64" s="37"/>
      <c r="CV64" s="37"/>
      <c r="CW64" s="37"/>
      <c r="CX64" s="37"/>
      <c r="CY64" s="37"/>
      <c r="CZ64" s="37"/>
      <c r="DA64" s="37"/>
      <c r="DB64" s="37"/>
      <c r="DC64" s="37"/>
      <c r="DD64" s="37"/>
      <c r="DE64" s="37"/>
      <c r="DF64" s="37"/>
      <c r="DG64" s="37"/>
      <c r="DH64" s="37"/>
      <c r="DI64" s="37"/>
      <c r="DJ64" s="37"/>
      <c r="DK64" s="37"/>
      <c r="DL64" s="37"/>
      <c r="DM64" s="37"/>
      <c r="DN64" s="37"/>
      <c r="DO64" s="37"/>
      <c r="DP64" s="37"/>
      <c r="DQ64" s="37"/>
      <c r="DR64" s="37"/>
      <c r="DS64" s="37"/>
      <c r="DT64" s="37"/>
    </row>
    <row r="65" spans="1:124" s="31" customFormat="1" ht="16.5">
      <c r="A65" s="37">
        <v>44</v>
      </c>
      <c r="B65" s="36" t="s">
        <v>1455</v>
      </c>
      <c r="C65" s="36" t="s">
        <v>1221</v>
      </c>
      <c r="D65" s="37" t="s">
        <v>9630</v>
      </c>
      <c r="E65" s="37" t="s">
        <v>9629</v>
      </c>
      <c r="F65" s="37" t="str">
        <f>IF(ISERROR(FIND('ヒアリングシート（記入例あり）'!$C$22,物質リスト!D65)),"",ROW())</f>
        <v/>
      </c>
      <c r="G65" s="37" t="e" cm="1">
        <f t="array" ref="G65">INDEX(D:D,SMALL(F:F,ROW(D65)))</f>
        <v>#NUM!</v>
      </c>
      <c r="H65" s="38" t="s">
        <v>10744</v>
      </c>
      <c r="I65" s="37" t="s">
        <v>407</v>
      </c>
      <c r="J65" s="37"/>
      <c r="K65" s="37"/>
      <c r="L65" s="37"/>
      <c r="M65" s="37"/>
      <c r="N65" s="37"/>
      <c r="O65" s="36"/>
      <c r="P65" s="37"/>
      <c r="Q65" s="36"/>
      <c r="R65" s="37"/>
      <c r="S65" s="36"/>
      <c r="T65" s="36"/>
      <c r="U65" s="36"/>
      <c r="V65" s="37"/>
      <c r="W65" s="37"/>
      <c r="X65" s="36"/>
      <c r="Y65" s="36"/>
      <c r="Z65" s="36"/>
      <c r="AA65" s="37"/>
      <c r="AB65" s="37"/>
      <c r="AC65" s="37"/>
      <c r="AD65" s="37"/>
      <c r="AE65" s="37"/>
      <c r="AF65" s="37"/>
      <c r="AG65" s="37"/>
      <c r="AH65" s="37"/>
      <c r="AI65" s="37"/>
      <c r="AJ65" s="37"/>
      <c r="AK65" s="37"/>
      <c r="AL65" s="37"/>
      <c r="AM65" s="37"/>
      <c r="AN65" s="37"/>
      <c r="AO65" s="37"/>
      <c r="AP65" s="37"/>
      <c r="AQ65" s="37"/>
      <c r="AR65" s="37"/>
      <c r="AS65" s="37"/>
      <c r="AT65" s="37"/>
      <c r="AU65" s="37"/>
      <c r="AV65" s="37"/>
      <c r="AW65" s="37" t="s">
        <v>9157</v>
      </c>
      <c r="AX65" s="37" t="s">
        <v>9628</v>
      </c>
      <c r="AY65" s="37"/>
      <c r="AZ65" s="37"/>
      <c r="BA65" s="37"/>
      <c r="BB65" s="37"/>
      <c r="BC65" s="37"/>
      <c r="BD65" s="37"/>
      <c r="BE65" s="37">
        <v>538</v>
      </c>
      <c r="BF65" s="37">
        <v>17425</v>
      </c>
      <c r="BG65" s="37">
        <v>17963</v>
      </c>
      <c r="BH65" s="37" t="s">
        <v>9627</v>
      </c>
      <c r="BI65" s="37">
        <v>3</v>
      </c>
      <c r="BJ65" s="37">
        <v>0</v>
      </c>
      <c r="BK65" s="37">
        <v>0</v>
      </c>
      <c r="BL65" s="37">
        <v>0</v>
      </c>
      <c r="BM65" s="37">
        <v>0</v>
      </c>
      <c r="BN65" s="37">
        <v>0</v>
      </c>
      <c r="BO65" s="37">
        <v>0</v>
      </c>
      <c r="BP65" s="37">
        <v>8700</v>
      </c>
      <c r="BQ65" s="37">
        <v>26000</v>
      </c>
      <c r="BR65" s="37">
        <v>0</v>
      </c>
      <c r="BS65" s="37">
        <v>0</v>
      </c>
      <c r="BT65" s="37">
        <v>0</v>
      </c>
      <c r="BU65" s="37">
        <v>34700</v>
      </c>
      <c r="BV65" s="37">
        <v>13</v>
      </c>
      <c r="BW65" s="37">
        <v>0</v>
      </c>
      <c r="BX65" s="37">
        <v>0</v>
      </c>
      <c r="BY65" s="37">
        <v>0</v>
      </c>
      <c r="BZ65" s="37">
        <v>0</v>
      </c>
      <c r="CA65" s="37">
        <v>0</v>
      </c>
      <c r="CB65" s="37">
        <v>1900</v>
      </c>
      <c r="CC65" s="37">
        <v>2</v>
      </c>
      <c r="CD65" s="37">
        <v>0</v>
      </c>
      <c r="CE65" s="37">
        <v>0</v>
      </c>
      <c r="CF65" s="37">
        <v>0</v>
      </c>
      <c r="CG65" s="37">
        <v>0</v>
      </c>
      <c r="CH65" s="37">
        <v>0</v>
      </c>
      <c r="CI65" s="37">
        <v>30960</v>
      </c>
      <c r="CJ65" s="37">
        <v>0</v>
      </c>
      <c r="CK65" s="37">
        <v>0</v>
      </c>
      <c r="CL65" s="37">
        <v>0</v>
      </c>
      <c r="CM65" s="37">
        <v>0</v>
      </c>
      <c r="CN65" s="37">
        <v>0</v>
      </c>
      <c r="CO65" s="37">
        <v>0</v>
      </c>
      <c r="CP65" s="37">
        <v>0</v>
      </c>
      <c r="CQ65" s="37"/>
      <c r="CR65" s="37"/>
      <c r="CS65" s="37"/>
      <c r="CT65" s="37"/>
      <c r="CU65" s="37" t="s">
        <v>9626</v>
      </c>
      <c r="CV65" s="37"/>
      <c r="CW65" s="37"/>
      <c r="CX65" s="37" t="s">
        <v>9625</v>
      </c>
      <c r="CY65" s="37"/>
      <c r="CZ65" s="37" t="s">
        <v>9624</v>
      </c>
      <c r="DA65" s="37" t="s">
        <v>9623</v>
      </c>
      <c r="DB65" s="37" t="s">
        <v>9622</v>
      </c>
      <c r="DC65" s="37"/>
      <c r="DD65" s="37"/>
      <c r="DE65" s="37" t="s">
        <v>9621</v>
      </c>
      <c r="DF65" s="37"/>
      <c r="DG65" s="37"/>
      <c r="DH65" s="37"/>
      <c r="DI65" s="37" t="s">
        <v>9620</v>
      </c>
      <c r="DJ65" s="37"/>
      <c r="DK65" s="37" t="s">
        <v>9619</v>
      </c>
      <c r="DL65" s="37">
        <v>1.1E-4</v>
      </c>
      <c r="DM65" s="37"/>
      <c r="DN65" s="37"/>
      <c r="DO65" s="37"/>
      <c r="DP65" s="37">
        <v>6.0000000000000002E-5</v>
      </c>
      <c r="DQ65" s="37"/>
      <c r="DR65" s="37">
        <v>1.2999999999999999E-4</v>
      </c>
      <c r="DS65" s="37">
        <v>2.33E-3</v>
      </c>
      <c r="DT65" s="37">
        <v>2.4399999999999999E-3</v>
      </c>
    </row>
    <row r="66" spans="1:124" s="32" customFormat="1" ht="18">
      <c r="A66" s="37">
        <v>44</v>
      </c>
      <c r="B66" s="36" t="s">
        <v>9618</v>
      </c>
      <c r="C66" s="36" t="s">
        <v>1221</v>
      </c>
      <c r="D66" s="37" t="s">
        <v>9617</v>
      </c>
      <c r="E66" s="37" t="s">
        <v>9616</v>
      </c>
      <c r="F66" s="37" t="str">
        <f>IF(ISERROR(FIND('ヒアリングシート（記入例あり）'!$C$22,物質リスト!D66)),"",ROW())</f>
        <v/>
      </c>
      <c r="G66" s="37" t="e" cm="1">
        <f t="array" ref="G66">INDEX(D:D,SMALL(F:F,ROW(D66)))</f>
        <v>#NUM!</v>
      </c>
      <c r="H66" s="38" t="s">
        <v>10744</v>
      </c>
      <c r="I66" s="37" t="s">
        <v>407</v>
      </c>
      <c r="J66" s="37" t="s">
        <v>406</v>
      </c>
      <c r="K66" s="37" t="s">
        <v>221</v>
      </c>
      <c r="L66" s="37" t="s">
        <v>9615</v>
      </c>
      <c r="M66" s="37">
        <v>114.82</v>
      </c>
      <c r="N66" s="37" t="s">
        <v>9614</v>
      </c>
      <c r="O66" s="36" t="s">
        <v>9613</v>
      </c>
      <c r="P66" s="37" t="s">
        <v>259</v>
      </c>
      <c r="Q66" s="36"/>
      <c r="R66" s="37" t="s">
        <v>9612</v>
      </c>
      <c r="S66" s="36" t="s">
        <v>10751</v>
      </c>
      <c r="T66" s="36" t="s">
        <v>9611</v>
      </c>
      <c r="U66" s="36" t="s">
        <v>209</v>
      </c>
      <c r="V66" s="37"/>
      <c r="W66" s="37"/>
      <c r="X66" s="36"/>
      <c r="Y66" s="36"/>
      <c r="Z66" s="36" t="s">
        <v>503</v>
      </c>
      <c r="AA66" s="37" t="s">
        <v>9610</v>
      </c>
      <c r="AB66" s="37" t="s">
        <v>209</v>
      </c>
      <c r="AC66" s="37" t="s">
        <v>209</v>
      </c>
      <c r="AD66" s="41" t="s">
        <v>203</v>
      </c>
      <c r="AE66" s="41" t="s">
        <v>201</v>
      </c>
      <c r="AF66" s="41" t="s">
        <v>206</v>
      </c>
      <c r="AG66" s="41" t="s">
        <v>206</v>
      </c>
      <c r="AH66" s="41" t="s">
        <v>201</v>
      </c>
      <c r="AI66" s="41" t="s">
        <v>201</v>
      </c>
      <c r="AJ66" s="41" t="s">
        <v>201</v>
      </c>
      <c r="AK66" s="41" t="s">
        <v>201</v>
      </c>
      <c r="AL66" s="41" t="s">
        <v>201</v>
      </c>
      <c r="AM66" s="41" t="s">
        <v>201</v>
      </c>
      <c r="AN66" s="41" t="s">
        <v>201</v>
      </c>
      <c r="AO66" s="41" t="s">
        <v>201</v>
      </c>
      <c r="AP66" s="41" t="s">
        <v>201</v>
      </c>
      <c r="AQ66" s="41" t="s">
        <v>201</v>
      </c>
      <c r="AR66" s="41" t="s">
        <v>201</v>
      </c>
      <c r="AS66" s="41" t="s">
        <v>201</v>
      </c>
      <c r="AT66" s="37" t="s">
        <v>477</v>
      </c>
      <c r="AU66" s="37" t="s">
        <v>209</v>
      </c>
      <c r="AV66" s="37" t="s">
        <v>209</v>
      </c>
      <c r="AW66" s="37"/>
      <c r="AX66" s="37"/>
      <c r="AY66" s="37"/>
      <c r="AZ66" s="37"/>
      <c r="BA66" s="37"/>
      <c r="BB66" s="37"/>
      <c r="BC66" s="37"/>
      <c r="BD66" s="37"/>
      <c r="BE66" s="37"/>
      <c r="BF66" s="37"/>
      <c r="BG66" s="37"/>
      <c r="BH66" s="37"/>
      <c r="BI66" s="37"/>
      <c r="BJ66" s="37"/>
      <c r="BK66" s="37"/>
      <c r="BL66" s="37"/>
      <c r="BM66" s="37"/>
      <c r="BN66" s="37"/>
      <c r="BO66" s="37"/>
      <c r="BP66" s="37"/>
      <c r="BQ66" s="37"/>
      <c r="BR66" s="37"/>
      <c r="BS66" s="37"/>
      <c r="BT66" s="37"/>
      <c r="BU66" s="37"/>
      <c r="BV66" s="37"/>
      <c r="BW66" s="37"/>
      <c r="BX66" s="37"/>
      <c r="BY66" s="37"/>
      <c r="BZ66" s="37"/>
      <c r="CA66" s="37"/>
      <c r="CB66" s="37"/>
      <c r="CC66" s="37"/>
      <c r="CD66" s="37"/>
      <c r="CE66" s="37"/>
      <c r="CF66" s="37"/>
      <c r="CG66" s="37"/>
      <c r="CH66" s="37"/>
      <c r="CI66" s="37"/>
      <c r="CJ66" s="37"/>
      <c r="CK66" s="37"/>
      <c r="CL66" s="37"/>
      <c r="CM66" s="37"/>
      <c r="CN66" s="37"/>
      <c r="CO66" s="37"/>
      <c r="CP66" s="37"/>
      <c r="CQ66" s="37"/>
      <c r="CR66" s="37"/>
      <c r="CS66" s="37"/>
      <c r="CT66" s="37"/>
      <c r="CU66" s="37"/>
      <c r="CV66" s="37"/>
      <c r="CW66" s="37"/>
      <c r="CX66" s="37"/>
      <c r="CY66" s="37"/>
      <c r="CZ66" s="37"/>
      <c r="DA66" s="37"/>
      <c r="DB66" s="37"/>
      <c r="DC66" s="37"/>
      <c r="DD66" s="37"/>
      <c r="DE66" s="37"/>
      <c r="DF66" s="37"/>
      <c r="DG66" s="37"/>
      <c r="DH66" s="37"/>
      <c r="DI66" s="37"/>
      <c r="DJ66" s="37"/>
      <c r="DK66" s="37"/>
      <c r="DL66" s="37"/>
      <c r="DM66" s="37"/>
      <c r="DN66" s="37"/>
      <c r="DO66" s="37"/>
      <c r="DP66" s="37"/>
      <c r="DQ66" s="37"/>
      <c r="DR66" s="37"/>
      <c r="DS66" s="37"/>
      <c r="DT66" s="37"/>
    </row>
    <row r="67" spans="1:124" s="31" customFormat="1" ht="18">
      <c r="A67" s="37">
        <v>44</v>
      </c>
      <c r="B67" s="36" t="s">
        <v>9609</v>
      </c>
      <c r="C67" s="36" t="s">
        <v>1221</v>
      </c>
      <c r="D67" s="37" t="s">
        <v>9608</v>
      </c>
      <c r="E67" s="37" t="s">
        <v>9607</v>
      </c>
      <c r="F67" s="37" t="str">
        <f>IF(ISERROR(FIND('ヒアリングシート（記入例あり）'!$C$22,物質リスト!D67)),"",ROW())</f>
        <v/>
      </c>
      <c r="G67" s="37" t="e" cm="1">
        <f t="array" ref="G67">INDEX(D:D,SMALL(F:F,ROW(D67)))</f>
        <v>#NUM!</v>
      </c>
      <c r="H67" s="38" t="s">
        <v>10744</v>
      </c>
      <c r="I67" s="37" t="s">
        <v>407</v>
      </c>
      <c r="J67" s="37" t="s">
        <v>406</v>
      </c>
      <c r="K67" s="37" t="s">
        <v>221</v>
      </c>
      <c r="L67" s="37" t="s">
        <v>9606</v>
      </c>
      <c r="M67" s="37">
        <v>221.18</v>
      </c>
      <c r="N67" s="37" t="s">
        <v>9605</v>
      </c>
      <c r="O67" s="36" t="s">
        <v>9604</v>
      </c>
      <c r="P67" s="37" t="s">
        <v>259</v>
      </c>
      <c r="Q67" s="36"/>
      <c r="R67" s="37" t="s">
        <v>9603</v>
      </c>
      <c r="S67" s="36" t="s">
        <v>209</v>
      </c>
      <c r="T67" s="36"/>
      <c r="U67" s="36" t="s">
        <v>209</v>
      </c>
      <c r="V67" s="37"/>
      <c r="W67" s="37"/>
      <c r="X67" s="36"/>
      <c r="Y67" s="36"/>
      <c r="Z67" s="36" t="s">
        <v>10752</v>
      </c>
      <c r="AA67" s="37" t="s">
        <v>209</v>
      </c>
      <c r="AB67" s="37" t="s">
        <v>209</v>
      </c>
      <c r="AC67" s="37" t="s">
        <v>209</v>
      </c>
      <c r="AD67" s="41" t="s">
        <v>201</v>
      </c>
      <c r="AE67" s="41" t="s">
        <v>201</v>
      </c>
      <c r="AF67" s="41" t="s">
        <v>206</v>
      </c>
      <c r="AG67" s="41" t="s">
        <v>201</v>
      </c>
      <c r="AH67" s="41" t="s">
        <v>201</v>
      </c>
      <c r="AI67" s="41" t="s">
        <v>201</v>
      </c>
      <c r="AJ67" s="41" t="s">
        <v>201</v>
      </c>
      <c r="AK67" s="41" t="s">
        <v>201</v>
      </c>
      <c r="AL67" s="41" t="s">
        <v>201</v>
      </c>
      <c r="AM67" s="41" t="s">
        <v>201</v>
      </c>
      <c r="AN67" s="41" t="s">
        <v>205</v>
      </c>
      <c r="AO67" s="41" t="s">
        <v>205</v>
      </c>
      <c r="AP67" s="41" t="s">
        <v>205</v>
      </c>
      <c r="AQ67" s="41" t="s">
        <v>9602</v>
      </c>
      <c r="AR67" s="41" t="s">
        <v>201</v>
      </c>
      <c r="AS67" s="41" t="s">
        <v>201</v>
      </c>
      <c r="AT67" s="37" t="s">
        <v>1378</v>
      </c>
      <c r="AU67" s="37" t="s">
        <v>209</v>
      </c>
      <c r="AV67" s="37" t="s">
        <v>9601</v>
      </c>
      <c r="AW67" s="37"/>
      <c r="AX67" s="37"/>
      <c r="AY67" s="37"/>
      <c r="AZ67" s="37"/>
      <c r="BA67" s="37"/>
      <c r="BB67" s="37"/>
      <c r="BC67" s="37" t="s">
        <v>9600</v>
      </c>
      <c r="BD67" s="37"/>
      <c r="BE67" s="37"/>
      <c r="BF67" s="37"/>
      <c r="BG67" s="37"/>
      <c r="BH67" s="37" t="s">
        <v>9599</v>
      </c>
      <c r="BI67" s="37"/>
      <c r="BJ67" s="37"/>
      <c r="BK67" s="37"/>
      <c r="BL67" s="37"/>
      <c r="BM67" s="37"/>
      <c r="BN67" s="37"/>
      <c r="BO67" s="37"/>
      <c r="BP67" s="37"/>
      <c r="BQ67" s="37"/>
      <c r="BR67" s="37"/>
      <c r="BS67" s="37"/>
      <c r="BT67" s="37"/>
      <c r="BU67" s="37"/>
      <c r="BV67" s="37"/>
      <c r="BW67" s="37"/>
      <c r="BX67" s="37"/>
      <c r="BY67" s="37"/>
      <c r="BZ67" s="37"/>
      <c r="CA67" s="37"/>
      <c r="CB67" s="37"/>
      <c r="CC67" s="37"/>
      <c r="CD67" s="37"/>
      <c r="CE67" s="37"/>
      <c r="CF67" s="37"/>
      <c r="CG67" s="37"/>
      <c r="CH67" s="37"/>
      <c r="CI67" s="37"/>
      <c r="CJ67" s="37"/>
      <c r="CK67" s="37"/>
      <c r="CL67" s="37"/>
      <c r="CM67" s="37"/>
      <c r="CN67" s="37"/>
      <c r="CO67" s="37"/>
      <c r="CP67" s="37"/>
      <c r="CQ67" s="37"/>
      <c r="CR67" s="37"/>
      <c r="CS67" s="37"/>
      <c r="CT67" s="37"/>
      <c r="CU67" s="37"/>
      <c r="CV67" s="37"/>
      <c r="CW67" s="37"/>
      <c r="CX67" s="37"/>
      <c r="CY67" s="37"/>
      <c r="CZ67" s="37"/>
      <c r="DA67" s="37"/>
      <c r="DB67" s="37"/>
      <c r="DC67" s="37"/>
      <c r="DD67" s="37"/>
      <c r="DE67" s="37"/>
      <c r="DF67" s="37"/>
      <c r="DG67" s="37"/>
      <c r="DH67" s="37"/>
      <c r="DI67" s="37"/>
      <c r="DJ67" s="37"/>
      <c r="DK67" s="37"/>
      <c r="DL67" s="37"/>
      <c r="DM67" s="37"/>
      <c r="DN67" s="37"/>
      <c r="DO67" s="37"/>
      <c r="DP67" s="37"/>
      <c r="DQ67" s="37"/>
      <c r="DR67" s="37"/>
      <c r="DS67" s="37"/>
      <c r="DT67" s="37"/>
    </row>
    <row r="68" spans="1:124" s="31" customFormat="1" ht="16.5">
      <c r="A68" s="37">
        <v>44</v>
      </c>
      <c r="B68" s="36" t="s">
        <v>9598</v>
      </c>
      <c r="C68" s="36" t="s">
        <v>1221</v>
      </c>
      <c r="D68" s="37" t="s">
        <v>9597</v>
      </c>
      <c r="E68" s="37"/>
      <c r="F68" s="37" t="str">
        <f>IF(ISERROR(FIND('ヒアリングシート（記入例あり）'!$C$22,物質リスト!D68)),"",ROW())</f>
        <v/>
      </c>
      <c r="G68" s="37" t="e" cm="1">
        <f t="array" ref="G68">INDEX(D:D,SMALL(F:F,ROW(D68)))</f>
        <v>#NUM!</v>
      </c>
      <c r="H68" s="38" t="s">
        <v>10744</v>
      </c>
      <c r="I68" s="37" t="s">
        <v>407</v>
      </c>
      <c r="J68" s="37"/>
      <c r="K68" s="37"/>
      <c r="L68" s="37" t="s">
        <v>9596</v>
      </c>
      <c r="M68" s="37">
        <v>130.82</v>
      </c>
      <c r="N68" s="37"/>
      <c r="O68" s="36"/>
      <c r="P68" s="37"/>
      <c r="Q68" s="36"/>
      <c r="R68" s="37"/>
      <c r="S68" s="36"/>
      <c r="T68" s="36"/>
      <c r="U68" s="36"/>
      <c r="V68" s="37"/>
      <c r="W68" s="37"/>
      <c r="X68" s="36"/>
      <c r="Y68" s="36"/>
      <c r="Z68" s="36"/>
      <c r="AA68" s="37"/>
      <c r="AB68" s="37"/>
      <c r="AC68" s="37"/>
      <c r="AD68" s="37"/>
      <c r="AE68" s="37"/>
      <c r="AF68" s="37"/>
      <c r="AG68" s="37"/>
      <c r="AH68" s="37"/>
      <c r="AI68" s="37"/>
      <c r="AJ68" s="37"/>
      <c r="AK68" s="37"/>
      <c r="AL68" s="37"/>
      <c r="AM68" s="37"/>
      <c r="AN68" s="37"/>
      <c r="AO68" s="37"/>
      <c r="AP68" s="37"/>
      <c r="AQ68" s="37"/>
      <c r="AR68" s="37"/>
      <c r="AS68" s="37"/>
      <c r="AT68" s="37"/>
      <c r="AU68" s="37"/>
      <c r="AV68" s="37"/>
      <c r="AW68" s="37"/>
      <c r="AX68" s="37"/>
      <c r="AY68" s="37"/>
      <c r="AZ68" s="37"/>
      <c r="BA68" s="37"/>
      <c r="BB68" s="37"/>
      <c r="BC68" s="37"/>
      <c r="BD68" s="37"/>
      <c r="BE68" s="37"/>
      <c r="BF68" s="37"/>
      <c r="BG68" s="37"/>
      <c r="BH68" s="37"/>
      <c r="BI68" s="37"/>
      <c r="BJ68" s="37"/>
      <c r="BK68" s="37"/>
      <c r="BL68" s="37"/>
      <c r="BM68" s="37"/>
      <c r="BN68" s="37"/>
      <c r="BO68" s="37"/>
      <c r="BP68" s="37"/>
      <c r="BQ68" s="37"/>
      <c r="BR68" s="37"/>
      <c r="BS68" s="37"/>
      <c r="BT68" s="37"/>
      <c r="BU68" s="37"/>
      <c r="BV68" s="37"/>
      <c r="BW68" s="37"/>
      <c r="BX68" s="37"/>
      <c r="BY68" s="37"/>
      <c r="BZ68" s="37"/>
      <c r="CA68" s="37"/>
      <c r="CB68" s="37"/>
      <c r="CC68" s="37"/>
      <c r="CD68" s="37"/>
      <c r="CE68" s="37"/>
      <c r="CF68" s="37"/>
      <c r="CG68" s="37"/>
      <c r="CH68" s="37"/>
      <c r="CI68" s="37"/>
      <c r="CJ68" s="37"/>
      <c r="CK68" s="37"/>
      <c r="CL68" s="37"/>
      <c r="CM68" s="37"/>
      <c r="CN68" s="37"/>
      <c r="CO68" s="37"/>
      <c r="CP68" s="37"/>
      <c r="CQ68" s="37"/>
      <c r="CR68" s="37"/>
      <c r="CS68" s="37"/>
      <c r="CT68" s="37"/>
      <c r="CU68" s="37"/>
      <c r="CV68" s="37"/>
      <c r="CW68" s="37"/>
      <c r="CX68" s="37"/>
      <c r="CY68" s="37"/>
      <c r="CZ68" s="37"/>
      <c r="DA68" s="37"/>
      <c r="DB68" s="37"/>
      <c r="DC68" s="37"/>
      <c r="DD68" s="37"/>
      <c r="DE68" s="37"/>
      <c r="DF68" s="37"/>
      <c r="DG68" s="37"/>
      <c r="DH68" s="37"/>
      <c r="DI68" s="37"/>
      <c r="DJ68" s="37"/>
      <c r="DK68" s="37"/>
      <c r="DL68" s="37"/>
      <c r="DM68" s="37"/>
      <c r="DN68" s="37"/>
      <c r="DO68" s="37"/>
      <c r="DP68" s="37"/>
      <c r="DQ68" s="37"/>
      <c r="DR68" s="37"/>
      <c r="DS68" s="37"/>
      <c r="DT68" s="37"/>
    </row>
    <row r="69" spans="1:124" s="31" customFormat="1" ht="16.5">
      <c r="A69" s="37">
        <v>44</v>
      </c>
      <c r="B69" s="36" t="s">
        <v>9595</v>
      </c>
      <c r="C69" s="36" t="s">
        <v>1221</v>
      </c>
      <c r="D69" s="37" t="s">
        <v>9594</v>
      </c>
      <c r="E69" s="37" t="s">
        <v>9593</v>
      </c>
      <c r="F69" s="37" t="str">
        <f>IF(ISERROR(FIND('ヒアリングシート（記入例あり）'!$C$22,物質リスト!D69)),"",ROW())</f>
        <v/>
      </c>
      <c r="G69" s="37" t="e" cm="1">
        <f t="array" ref="G69">INDEX(D:D,SMALL(F:F,ROW(D69)))</f>
        <v>#NUM!</v>
      </c>
      <c r="H69" s="38" t="s">
        <v>10744</v>
      </c>
      <c r="I69" s="37" t="s">
        <v>407</v>
      </c>
      <c r="J69" s="37" t="s">
        <v>406</v>
      </c>
      <c r="K69" s="37" t="s">
        <v>221</v>
      </c>
      <c r="L69" s="37" t="s">
        <v>9592</v>
      </c>
      <c r="M69" s="37">
        <v>277.63</v>
      </c>
      <c r="N69" s="37" t="s">
        <v>9591</v>
      </c>
      <c r="O69" s="36"/>
      <c r="P69" s="37" t="s">
        <v>259</v>
      </c>
      <c r="Q69" s="36"/>
      <c r="R69" s="37" t="s">
        <v>9590</v>
      </c>
      <c r="S69" s="36" t="s">
        <v>9589</v>
      </c>
      <c r="T69" s="36"/>
      <c r="U69" s="36" t="s">
        <v>209</v>
      </c>
      <c r="V69" s="37"/>
      <c r="W69" s="37"/>
      <c r="X69" s="36"/>
      <c r="Y69" s="36"/>
      <c r="Z69" s="36" t="s">
        <v>503</v>
      </c>
      <c r="AA69" s="37" t="s">
        <v>9588</v>
      </c>
      <c r="AB69" s="37" t="s">
        <v>209</v>
      </c>
      <c r="AC69" s="37" t="s">
        <v>209</v>
      </c>
      <c r="AD69" s="41" t="s">
        <v>203</v>
      </c>
      <c r="AE69" s="41" t="s">
        <v>201</v>
      </c>
      <c r="AF69" s="41" t="s">
        <v>206</v>
      </c>
      <c r="AG69" s="41" t="s">
        <v>206</v>
      </c>
      <c r="AH69" s="41" t="s">
        <v>201</v>
      </c>
      <c r="AI69" s="41" t="s">
        <v>201</v>
      </c>
      <c r="AJ69" s="41" t="s">
        <v>201</v>
      </c>
      <c r="AK69" s="41" t="s">
        <v>250</v>
      </c>
      <c r="AL69" s="41" t="s">
        <v>201</v>
      </c>
      <c r="AM69" s="41" t="s">
        <v>201</v>
      </c>
      <c r="AN69" s="41" t="s">
        <v>201</v>
      </c>
      <c r="AO69" s="41" t="s">
        <v>291</v>
      </c>
      <c r="AP69" s="41" t="s">
        <v>201</v>
      </c>
      <c r="AQ69" s="41" t="s">
        <v>201</v>
      </c>
      <c r="AR69" s="41" t="s">
        <v>5540</v>
      </c>
      <c r="AS69" s="41" t="s">
        <v>201</v>
      </c>
      <c r="AT69" s="37" t="s">
        <v>1505</v>
      </c>
      <c r="AU69" s="37" t="s">
        <v>1378</v>
      </c>
      <c r="AV69" s="37" t="s">
        <v>209</v>
      </c>
      <c r="AW69" s="37"/>
      <c r="AX69" s="37"/>
      <c r="AY69" s="37"/>
      <c r="AZ69" s="37"/>
      <c r="BA69" s="37"/>
      <c r="BB69" s="37"/>
      <c r="BC69" s="37"/>
      <c r="BD69" s="37"/>
      <c r="BE69" s="37"/>
      <c r="BF69" s="37"/>
      <c r="BG69" s="37"/>
      <c r="BH69" s="37" t="s">
        <v>9587</v>
      </c>
      <c r="BI69" s="37"/>
      <c r="BJ69" s="37"/>
      <c r="BK69" s="37"/>
      <c r="BL69" s="37"/>
      <c r="BM69" s="37"/>
      <c r="BN69" s="37"/>
      <c r="BO69" s="37"/>
      <c r="BP69" s="37"/>
      <c r="BQ69" s="37"/>
      <c r="BR69" s="37"/>
      <c r="BS69" s="37"/>
      <c r="BT69" s="37"/>
      <c r="BU69" s="37"/>
      <c r="BV69" s="37"/>
      <c r="BW69" s="37"/>
      <c r="BX69" s="37"/>
      <c r="BY69" s="37"/>
      <c r="BZ69" s="37"/>
      <c r="CA69" s="37"/>
      <c r="CB69" s="37"/>
      <c r="CC69" s="37"/>
      <c r="CD69" s="37"/>
      <c r="CE69" s="37"/>
      <c r="CF69" s="37"/>
      <c r="CG69" s="37"/>
      <c r="CH69" s="37"/>
      <c r="CI69" s="37"/>
      <c r="CJ69" s="37"/>
      <c r="CK69" s="37"/>
      <c r="CL69" s="37"/>
      <c r="CM69" s="37"/>
      <c r="CN69" s="37"/>
      <c r="CO69" s="37"/>
      <c r="CP69" s="37"/>
      <c r="CQ69" s="37"/>
      <c r="CR69" s="37"/>
      <c r="CS69" s="37"/>
      <c r="CT69" s="37"/>
      <c r="CU69" s="37"/>
      <c r="CV69" s="37"/>
      <c r="CW69" s="37"/>
      <c r="CX69" s="37"/>
      <c r="CY69" s="37"/>
      <c r="CZ69" s="37"/>
      <c r="DA69" s="37"/>
      <c r="DB69" s="37"/>
      <c r="DC69" s="37"/>
      <c r="DD69" s="37"/>
      <c r="DE69" s="37"/>
      <c r="DF69" s="37"/>
      <c r="DG69" s="37"/>
      <c r="DH69" s="37"/>
      <c r="DI69" s="37"/>
      <c r="DJ69" s="37"/>
      <c r="DK69" s="37"/>
      <c r="DL69" s="37"/>
      <c r="DM69" s="37"/>
      <c r="DN69" s="37"/>
      <c r="DO69" s="37"/>
      <c r="DP69" s="37"/>
      <c r="DQ69" s="37"/>
      <c r="DR69" s="37"/>
      <c r="DS69" s="37"/>
      <c r="DT69" s="37"/>
    </row>
    <row r="70" spans="1:124" s="31" customFormat="1" ht="16.5">
      <c r="A70" s="37">
        <v>44</v>
      </c>
      <c r="B70" s="36" t="s">
        <v>9586</v>
      </c>
      <c r="C70" s="36" t="s">
        <v>1221</v>
      </c>
      <c r="D70" s="37" t="s">
        <v>9585</v>
      </c>
      <c r="E70" s="37" t="s">
        <v>9584</v>
      </c>
      <c r="F70" s="37" t="str">
        <f>IF(ISERROR(FIND('ヒアリングシート（記入例あり）'!$C$22,物質リスト!D70)),"",ROW())</f>
        <v/>
      </c>
      <c r="G70" s="37" t="e" cm="1">
        <f t="array" ref="G70">INDEX(D:D,SMALL(F:F,ROW(D70)))</f>
        <v>#NUM!</v>
      </c>
      <c r="H70" s="38" t="s">
        <v>10744</v>
      </c>
      <c r="I70" s="37" t="s">
        <v>407</v>
      </c>
      <c r="J70" s="37"/>
      <c r="K70" s="37"/>
      <c r="L70" s="37" t="s">
        <v>9583</v>
      </c>
      <c r="M70" s="37">
        <v>165.84</v>
      </c>
      <c r="N70" s="37" t="s">
        <v>6142</v>
      </c>
      <c r="O70" s="36"/>
      <c r="P70" s="37" t="s">
        <v>259</v>
      </c>
      <c r="Q70" s="36"/>
      <c r="R70" s="37"/>
      <c r="S70" s="36" t="s">
        <v>9582</v>
      </c>
      <c r="T70" s="36"/>
      <c r="U70" s="36" t="s">
        <v>209</v>
      </c>
      <c r="V70" s="37"/>
      <c r="W70" s="37"/>
      <c r="X70" s="36"/>
      <c r="Y70" s="36"/>
      <c r="Z70" s="36" t="s">
        <v>209</v>
      </c>
      <c r="AA70" s="37" t="s">
        <v>209</v>
      </c>
      <c r="AB70" s="37" t="s">
        <v>209</v>
      </c>
      <c r="AC70" s="37" t="s">
        <v>209</v>
      </c>
      <c r="AD70" s="41" t="s">
        <v>201</v>
      </c>
      <c r="AE70" s="41" t="s">
        <v>201</v>
      </c>
      <c r="AF70" s="41" t="s">
        <v>206</v>
      </c>
      <c r="AG70" s="41" t="s">
        <v>206</v>
      </c>
      <c r="AH70" s="41" t="s">
        <v>201</v>
      </c>
      <c r="AI70" s="41" t="s">
        <v>201</v>
      </c>
      <c r="AJ70" s="41" t="s">
        <v>201</v>
      </c>
      <c r="AK70" s="41" t="s">
        <v>201</v>
      </c>
      <c r="AL70" s="41" t="s">
        <v>201</v>
      </c>
      <c r="AM70" s="41" t="s">
        <v>201</v>
      </c>
      <c r="AN70" s="41" t="s">
        <v>201</v>
      </c>
      <c r="AO70" s="41" t="s">
        <v>291</v>
      </c>
      <c r="AP70" s="41" t="s">
        <v>201</v>
      </c>
      <c r="AQ70" s="41" t="s">
        <v>201</v>
      </c>
      <c r="AR70" s="41" t="s">
        <v>5540</v>
      </c>
      <c r="AS70" s="41" t="s">
        <v>201</v>
      </c>
      <c r="AT70" s="37" t="s">
        <v>1505</v>
      </c>
      <c r="AU70" s="37" t="s">
        <v>1378</v>
      </c>
      <c r="AV70" s="37" t="s">
        <v>209</v>
      </c>
      <c r="AW70" s="37"/>
      <c r="AX70" s="37"/>
      <c r="AY70" s="37"/>
      <c r="AZ70" s="37"/>
      <c r="BA70" s="37"/>
      <c r="BB70" s="37"/>
      <c r="BC70" s="37"/>
      <c r="BD70" s="37"/>
      <c r="BE70" s="37"/>
      <c r="BF70" s="37"/>
      <c r="BG70" s="37"/>
      <c r="BH70" s="37" t="s">
        <v>9581</v>
      </c>
      <c r="BI70" s="37"/>
      <c r="BJ70" s="37"/>
      <c r="BK70" s="37"/>
      <c r="BL70" s="37"/>
      <c r="BM70" s="37"/>
      <c r="BN70" s="37"/>
      <c r="BO70" s="37"/>
      <c r="BP70" s="37"/>
      <c r="BQ70" s="37"/>
      <c r="BR70" s="37"/>
      <c r="BS70" s="37"/>
      <c r="BT70" s="37"/>
      <c r="BU70" s="37"/>
      <c r="BV70" s="37"/>
      <c r="BW70" s="37"/>
      <c r="BX70" s="37"/>
      <c r="BY70" s="37"/>
      <c r="BZ70" s="37"/>
      <c r="CA70" s="37"/>
      <c r="CB70" s="37"/>
      <c r="CC70" s="37"/>
      <c r="CD70" s="37"/>
      <c r="CE70" s="37"/>
      <c r="CF70" s="37"/>
      <c r="CG70" s="37"/>
      <c r="CH70" s="37"/>
      <c r="CI70" s="37"/>
      <c r="CJ70" s="37"/>
      <c r="CK70" s="37"/>
      <c r="CL70" s="37"/>
      <c r="CM70" s="37"/>
      <c r="CN70" s="37"/>
      <c r="CO70" s="37"/>
      <c r="CP70" s="37"/>
      <c r="CQ70" s="37"/>
      <c r="CR70" s="37"/>
      <c r="CS70" s="37"/>
      <c r="CT70" s="37"/>
      <c r="CU70" s="37"/>
      <c r="CV70" s="37"/>
      <c r="CW70" s="37"/>
      <c r="CX70" s="37"/>
      <c r="CY70" s="37"/>
      <c r="CZ70" s="37"/>
      <c r="DA70" s="37"/>
      <c r="DB70" s="37"/>
      <c r="DC70" s="37"/>
      <c r="DD70" s="37"/>
      <c r="DE70" s="37"/>
      <c r="DF70" s="37"/>
      <c r="DG70" s="37"/>
      <c r="DH70" s="37"/>
      <c r="DI70" s="37"/>
      <c r="DJ70" s="37"/>
      <c r="DK70" s="37"/>
      <c r="DL70" s="37"/>
      <c r="DM70" s="37"/>
      <c r="DN70" s="37"/>
      <c r="DO70" s="37"/>
      <c r="DP70" s="37"/>
      <c r="DQ70" s="37"/>
      <c r="DR70" s="37"/>
      <c r="DS70" s="37"/>
      <c r="DT70" s="37"/>
    </row>
    <row r="71" spans="1:124" s="31" customFormat="1" ht="18">
      <c r="A71" s="37">
        <v>44</v>
      </c>
      <c r="B71" s="36" t="s">
        <v>9580</v>
      </c>
      <c r="C71" s="36" t="s">
        <v>1221</v>
      </c>
      <c r="D71" s="37" t="s">
        <v>9579</v>
      </c>
      <c r="E71" s="37" t="s">
        <v>9578</v>
      </c>
      <c r="F71" s="37" t="str">
        <f>IF(ISERROR(FIND('ヒアリングシート（記入例あり）'!$C$22,物質リスト!D71)),"",ROW())</f>
        <v/>
      </c>
      <c r="G71" s="37" t="e" cm="1">
        <f t="array" ref="G71">INDEX(D:D,SMALL(F:F,ROW(D71)))</f>
        <v>#NUM!</v>
      </c>
      <c r="H71" s="38" t="s">
        <v>10744</v>
      </c>
      <c r="I71" s="37" t="s">
        <v>407</v>
      </c>
      <c r="J71" s="37" t="s">
        <v>406</v>
      </c>
      <c r="K71" s="37" t="s">
        <v>221</v>
      </c>
      <c r="L71" s="37" t="s">
        <v>9577</v>
      </c>
      <c r="M71" s="37">
        <v>517.82000000000005</v>
      </c>
      <c r="N71" s="37" t="s">
        <v>9576</v>
      </c>
      <c r="O71" s="36"/>
      <c r="P71" s="37" t="s">
        <v>259</v>
      </c>
      <c r="Q71" s="36"/>
      <c r="R71" s="37" t="s">
        <v>9575</v>
      </c>
      <c r="S71" s="36" t="s">
        <v>9574</v>
      </c>
      <c r="T71" s="36"/>
      <c r="U71" s="36" t="s">
        <v>209</v>
      </c>
      <c r="V71" s="37"/>
      <c r="W71" s="37"/>
      <c r="X71" s="36"/>
      <c r="Y71" s="36"/>
      <c r="Z71" s="36" t="s">
        <v>10753</v>
      </c>
      <c r="AA71" s="37" t="s">
        <v>9573</v>
      </c>
      <c r="AB71" s="37" t="s">
        <v>209</v>
      </c>
      <c r="AC71" s="37" t="s">
        <v>209</v>
      </c>
      <c r="AD71" s="41" t="s">
        <v>201</v>
      </c>
      <c r="AE71" s="41" t="s">
        <v>201</v>
      </c>
      <c r="AF71" s="41" t="s">
        <v>206</v>
      </c>
      <c r="AG71" s="41" t="s">
        <v>206</v>
      </c>
      <c r="AH71" s="41" t="s">
        <v>201</v>
      </c>
      <c r="AI71" s="41" t="s">
        <v>201</v>
      </c>
      <c r="AJ71" s="41" t="s">
        <v>201</v>
      </c>
      <c r="AK71" s="41" t="s">
        <v>204</v>
      </c>
      <c r="AL71" s="41" t="s">
        <v>201</v>
      </c>
      <c r="AM71" s="41" t="s">
        <v>201</v>
      </c>
      <c r="AN71" s="41" t="s">
        <v>201</v>
      </c>
      <c r="AO71" s="41" t="s">
        <v>201</v>
      </c>
      <c r="AP71" s="41" t="s">
        <v>201</v>
      </c>
      <c r="AQ71" s="41" t="s">
        <v>201</v>
      </c>
      <c r="AR71" s="41" t="s">
        <v>201</v>
      </c>
      <c r="AS71" s="41" t="s">
        <v>201</v>
      </c>
      <c r="AT71" s="37" t="s">
        <v>9572</v>
      </c>
      <c r="AU71" s="37" t="s">
        <v>8508</v>
      </c>
      <c r="AV71" s="37" t="s">
        <v>209</v>
      </c>
      <c r="AW71" s="37"/>
      <c r="AX71" s="37"/>
      <c r="AY71" s="37"/>
      <c r="AZ71" s="37"/>
      <c r="BA71" s="37"/>
      <c r="BB71" s="37"/>
      <c r="BC71" s="37"/>
      <c r="BD71" s="37"/>
      <c r="BE71" s="37"/>
      <c r="BF71" s="37"/>
      <c r="BG71" s="37"/>
      <c r="BH71" s="37"/>
      <c r="BI71" s="37"/>
      <c r="BJ71" s="37"/>
      <c r="BK71" s="37"/>
      <c r="BL71" s="37"/>
      <c r="BM71" s="37"/>
      <c r="BN71" s="37"/>
      <c r="BO71" s="37"/>
      <c r="BP71" s="37"/>
      <c r="BQ71" s="37"/>
      <c r="BR71" s="37"/>
      <c r="BS71" s="37"/>
      <c r="BT71" s="37"/>
      <c r="BU71" s="37"/>
      <c r="BV71" s="37"/>
      <c r="BW71" s="37"/>
      <c r="BX71" s="37"/>
      <c r="BY71" s="37"/>
      <c r="BZ71" s="37"/>
      <c r="CA71" s="37"/>
      <c r="CB71" s="37"/>
      <c r="CC71" s="37"/>
      <c r="CD71" s="37"/>
      <c r="CE71" s="37"/>
      <c r="CF71" s="37"/>
      <c r="CG71" s="37"/>
      <c r="CH71" s="37"/>
      <c r="CI71" s="37"/>
      <c r="CJ71" s="37"/>
      <c r="CK71" s="37"/>
      <c r="CL71" s="37"/>
      <c r="CM71" s="37"/>
      <c r="CN71" s="37"/>
      <c r="CO71" s="37"/>
      <c r="CP71" s="37"/>
      <c r="CQ71" s="37"/>
      <c r="CR71" s="37"/>
      <c r="CS71" s="37"/>
      <c r="CT71" s="37"/>
      <c r="CU71" s="37"/>
      <c r="CV71" s="37"/>
      <c r="CW71" s="37"/>
      <c r="CX71" s="37"/>
      <c r="CY71" s="37"/>
      <c r="CZ71" s="37"/>
      <c r="DA71" s="37"/>
      <c r="DB71" s="37"/>
      <c r="DC71" s="37"/>
      <c r="DD71" s="37"/>
      <c r="DE71" s="37"/>
      <c r="DF71" s="37"/>
      <c r="DG71" s="37"/>
      <c r="DH71" s="37"/>
      <c r="DI71" s="37"/>
      <c r="DJ71" s="37"/>
      <c r="DK71" s="37"/>
      <c r="DL71" s="37"/>
      <c r="DM71" s="37"/>
      <c r="DN71" s="37"/>
      <c r="DO71" s="37"/>
      <c r="DP71" s="37"/>
      <c r="DQ71" s="37"/>
      <c r="DR71" s="37"/>
      <c r="DS71" s="37"/>
      <c r="DT71" s="37"/>
    </row>
    <row r="72" spans="1:124" s="31" customFormat="1" ht="16.5">
      <c r="A72" s="37">
        <v>44</v>
      </c>
      <c r="B72" s="36" t="s">
        <v>9571</v>
      </c>
      <c r="C72" s="36" t="s">
        <v>1221</v>
      </c>
      <c r="D72" s="37" t="s">
        <v>9570</v>
      </c>
      <c r="E72" s="37" t="s">
        <v>9569</v>
      </c>
      <c r="F72" s="37" t="str">
        <f>IF(ISERROR(FIND('ヒアリングシート（記入例あり）'!$C$22,物質リスト!D72)),"",ROW())</f>
        <v/>
      </c>
      <c r="G72" s="37" t="e" cm="1">
        <f t="array" ref="G72">INDEX(D:D,SMALL(F:F,ROW(D72)))</f>
        <v>#NUM!</v>
      </c>
      <c r="H72" s="38" t="s">
        <v>10744</v>
      </c>
      <c r="I72" s="37" t="s">
        <v>407</v>
      </c>
      <c r="J72" s="37" t="s">
        <v>406</v>
      </c>
      <c r="K72" s="37" t="s">
        <v>221</v>
      </c>
      <c r="L72" s="37" t="s">
        <v>9568</v>
      </c>
      <c r="M72" s="37">
        <v>145.79</v>
      </c>
      <c r="N72" s="37" t="s">
        <v>9567</v>
      </c>
      <c r="O72" s="36"/>
      <c r="P72" s="37" t="s">
        <v>259</v>
      </c>
      <c r="Q72" s="36"/>
      <c r="R72" s="37" t="s">
        <v>9566</v>
      </c>
      <c r="S72" s="36"/>
      <c r="T72" s="36"/>
      <c r="U72" s="36"/>
      <c r="V72" s="37"/>
      <c r="W72" s="37"/>
      <c r="X72" s="36"/>
      <c r="Y72" s="36"/>
      <c r="Z72" s="36" t="s">
        <v>9565</v>
      </c>
      <c r="AA72" s="37" t="s">
        <v>9564</v>
      </c>
      <c r="AB72" s="37" t="s">
        <v>209</v>
      </c>
      <c r="AC72" s="37" t="s">
        <v>209</v>
      </c>
      <c r="AD72" s="41" t="s">
        <v>203</v>
      </c>
      <c r="AE72" s="41" t="s">
        <v>201</v>
      </c>
      <c r="AF72" s="41" t="s">
        <v>206</v>
      </c>
      <c r="AG72" s="41" t="s">
        <v>201</v>
      </c>
      <c r="AH72" s="41" t="s">
        <v>201</v>
      </c>
      <c r="AI72" s="41" t="s">
        <v>201</v>
      </c>
      <c r="AJ72" s="41" t="s">
        <v>201</v>
      </c>
      <c r="AK72" s="41" t="s">
        <v>201</v>
      </c>
      <c r="AL72" s="41" t="s">
        <v>201</v>
      </c>
      <c r="AM72" s="41" t="s">
        <v>201</v>
      </c>
      <c r="AN72" s="41" t="s">
        <v>201</v>
      </c>
      <c r="AO72" s="41" t="s">
        <v>291</v>
      </c>
      <c r="AP72" s="41" t="s">
        <v>201</v>
      </c>
      <c r="AQ72" s="41" t="s">
        <v>201</v>
      </c>
      <c r="AR72" s="41" t="s">
        <v>9563</v>
      </c>
      <c r="AS72" s="41" t="s">
        <v>201</v>
      </c>
      <c r="AT72" s="37" t="s">
        <v>1505</v>
      </c>
      <c r="AU72" s="37" t="s">
        <v>9562</v>
      </c>
      <c r="AV72" s="37" t="s">
        <v>286</v>
      </c>
      <c r="AW72" s="37"/>
      <c r="AX72" s="37"/>
      <c r="AY72" s="37"/>
      <c r="AZ72" s="37"/>
      <c r="BA72" s="37"/>
      <c r="BB72" s="37"/>
      <c r="BC72" s="37"/>
      <c r="BD72" s="37"/>
      <c r="BE72" s="37"/>
      <c r="BF72" s="37"/>
      <c r="BG72" s="37"/>
      <c r="BH72" s="37" t="s">
        <v>9561</v>
      </c>
      <c r="BI72" s="37"/>
      <c r="BJ72" s="37"/>
      <c r="BK72" s="37"/>
      <c r="BL72" s="37"/>
      <c r="BM72" s="37"/>
      <c r="BN72" s="37"/>
      <c r="BO72" s="37"/>
      <c r="BP72" s="37"/>
      <c r="BQ72" s="37"/>
      <c r="BR72" s="37"/>
      <c r="BS72" s="37"/>
      <c r="BT72" s="37"/>
      <c r="BU72" s="37"/>
      <c r="BV72" s="37"/>
      <c r="BW72" s="37"/>
      <c r="BX72" s="37"/>
      <c r="BY72" s="37"/>
      <c r="BZ72" s="37"/>
      <c r="CA72" s="37"/>
      <c r="CB72" s="37"/>
      <c r="CC72" s="37"/>
      <c r="CD72" s="37"/>
      <c r="CE72" s="37"/>
      <c r="CF72" s="37"/>
      <c r="CG72" s="37"/>
      <c r="CH72" s="37"/>
      <c r="CI72" s="37"/>
      <c r="CJ72" s="37"/>
      <c r="CK72" s="37"/>
      <c r="CL72" s="37"/>
      <c r="CM72" s="37"/>
      <c r="CN72" s="37"/>
      <c r="CO72" s="37"/>
      <c r="CP72" s="37"/>
      <c r="CQ72" s="37"/>
      <c r="CR72" s="37"/>
      <c r="CS72" s="37"/>
      <c r="CT72" s="37"/>
      <c r="CU72" s="37"/>
      <c r="CV72" s="37"/>
      <c r="CW72" s="37"/>
      <c r="CX72" s="37"/>
      <c r="CY72" s="37"/>
      <c r="CZ72" s="37"/>
      <c r="DA72" s="37"/>
      <c r="DB72" s="37"/>
      <c r="DC72" s="37"/>
      <c r="DD72" s="37"/>
      <c r="DE72" s="37"/>
      <c r="DF72" s="37"/>
      <c r="DG72" s="37"/>
      <c r="DH72" s="37"/>
      <c r="DI72" s="37"/>
      <c r="DJ72" s="37"/>
      <c r="DK72" s="37"/>
      <c r="DL72" s="37"/>
      <c r="DM72" s="37"/>
      <c r="DN72" s="37"/>
      <c r="DO72" s="37"/>
      <c r="DP72" s="37"/>
      <c r="DQ72" s="37"/>
      <c r="DR72" s="37"/>
      <c r="DS72" s="37"/>
      <c r="DT72" s="37"/>
    </row>
    <row r="73" spans="1:124" s="31" customFormat="1" ht="16.5">
      <c r="A73" s="37">
        <v>44</v>
      </c>
      <c r="B73" s="36" t="s">
        <v>9560</v>
      </c>
      <c r="C73" s="36" t="s">
        <v>1221</v>
      </c>
      <c r="D73" s="37" t="s">
        <v>9559</v>
      </c>
      <c r="E73" s="37" t="s">
        <v>9558</v>
      </c>
      <c r="F73" s="37" t="str">
        <f>IF(ISERROR(FIND('ヒアリングシート（記入例あり）'!$C$22,物質リスト!D73)),"",ROW())</f>
        <v/>
      </c>
      <c r="G73" s="37" t="e" cm="1">
        <f t="array" ref="G73">INDEX(D:D,SMALL(F:F,ROW(D73)))</f>
        <v>#NUM!</v>
      </c>
      <c r="H73" s="38" t="s">
        <v>10744</v>
      </c>
      <c r="I73" s="37" t="s">
        <v>407</v>
      </c>
      <c r="J73" s="37"/>
      <c r="K73" s="37"/>
      <c r="L73" s="37" t="s">
        <v>9557</v>
      </c>
      <c r="M73" s="37">
        <v>300.83</v>
      </c>
      <c r="N73" s="37" t="s">
        <v>9556</v>
      </c>
      <c r="O73" s="36" t="s">
        <v>403</v>
      </c>
      <c r="P73" s="37" t="s">
        <v>259</v>
      </c>
      <c r="Q73" s="36" t="s">
        <v>209</v>
      </c>
      <c r="R73" s="37"/>
      <c r="S73" s="36" t="s">
        <v>209</v>
      </c>
      <c r="T73" s="36"/>
      <c r="U73" s="36" t="s">
        <v>209</v>
      </c>
      <c r="V73" s="37"/>
      <c r="W73" s="37"/>
      <c r="X73" s="36"/>
      <c r="Y73" s="36"/>
      <c r="Z73" s="36" t="s">
        <v>9555</v>
      </c>
      <c r="AA73" s="37" t="s">
        <v>9554</v>
      </c>
      <c r="AB73" s="37"/>
      <c r="AC73" s="37"/>
      <c r="AD73" s="37"/>
      <c r="AE73" s="37"/>
      <c r="AF73" s="37"/>
      <c r="AG73" s="37"/>
      <c r="AH73" s="37"/>
      <c r="AI73" s="37"/>
      <c r="AJ73" s="41" t="s">
        <v>205</v>
      </c>
      <c r="AK73" s="41" t="s">
        <v>457</v>
      </c>
      <c r="AL73" s="37"/>
      <c r="AM73" s="37"/>
      <c r="AN73" s="37"/>
      <c r="AO73" s="37"/>
      <c r="AP73" s="37"/>
      <c r="AQ73" s="41" t="s">
        <v>378</v>
      </c>
      <c r="AR73" s="37"/>
      <c r="AS73" s="37"/>
      <c r="AT73" s="37"/>
      <c r="AU73" s="37"/>
      <c r="AV73" s="37"/>
      <c r="AW73" s="37"/>
      <c r="AX73" s="37"/>
      <c r="AY73" s="37"/>
      <c r="AZ73" s="37"/>
      <c r="BA73" s="37"/>
      <c r="BB73" s="37"/>
      <c r="BC73" s="37"/>
      <c r="BD73" s="37"/>
      <c r="BE73" s="37"/>
      <c r="BF73" s="37"/>
      <c r="BG73" s="37"/>
      <c r="BH73" s="37"/>
      <c r="BI73" s="37"/>
      <c r="BJ73" s="37"/>
      <c r="BK73" s="37"/>
      <c r="BL73" s="37"/>
      <c r="BM73" s="37"/>
      <c r="BN73" s="37"/>
      <c r="BO73" s="37"/>
      <c r="BP73" s="37"/>
      <c r="BQ73" s="37"/>
      <c r="BR73" s="37"/>
      <c r="BS73" s="37"/>
      <c r="BT73" s="37"/>
      <c r="BU73" s="37"/>
      <c r="BV73" s="37"/>
      <c r="BW73" s="37"/>
      <c r="BX73" s="37"/>
      <c r="BY73" s="37"/>
      <c r="BZ73" s="37"/>
      <c r="CA73" s="37"/>
      <c r="CB73" s="37"/>
      <c r="CC73" s="37"/>
      <c r="CD73" s="37"/>
      <c r="CE73" s="37"/>
      <c r="CF73" s="37"/>
      <c r="CG73" s="37"/>
      <c r="CH73" s="37"/>
      <c r="CI73" s="37"/>
      <c r="CJ73" s="37"/>
      <c r="CK73" s="37"/>
      <c r="CL73" s="37"/>
      <c r="CM73" s="37"/>
      <c r="CN73" s="37"/>
      <c r="CO73" s="37"/>
      <c r="CP73" s="37"/>
      <c r="CQ73" s="37"/>
      <c r="CR73" s="37"/>
      <c r="CS73" s="37"/>
      <c r="CT73" s="37"/>
      <c r="CU73" s="37"/>
      <c r="CV73" s="37"/>
      <c r="CW73" s="37"/>
      <c r="CX73" s="37"/>
      <c r="CY73" s="37"/>
      <c r="CZ73" s="37"/>
      <c r="DA73" s="37"/>
      <c r="DB73" s="37"/>
      <c r="DC73" s="37"/>
      <c r="DD73" s="37"/>
      <c r="DE73" s="37"/>
      <c r="DF73" s="37"/>
      <c r="DG73" s="37"/>
      <c r="DH73" s="37"/>
      <c r="DI73" s="37"/>
      <c r="DJ73" s="37"/>
      <c r="DK73" s="37"/>
      <c r="DL73" s="37"/>
      <c r="DM73" s="37"/>
      <c r="DN73" s="37"/>
      <c r="DO73" s="37"/>
      <c r="DP73" s="37"/>
      <c r="DQ73" s="37"/>
      <c r="DR73" s="37"/>
      <c r="DS73" s="37"/>
      <c r="DT73" s="37"/>
    </row>
    <row r="74" spans="1:124" s="31" customFormat="1" ht="16.5">
      <c r="A74" s="37">
        <v>45</v>
      </c>
      <c r="B74" s="36" t="s">
        <v>9553</v>
      </c>
      <c r="C74" s="36" t="s">
        <v>410</v>
      </c>
      <c r="D74" s="37" t="s">
        <v>9552</v>
      </c>
      <c r="E74" s="37" t="s">
        <v>9551</v>
      </c>
      <c r="F74" s="37" t="str">
        <f>IF(ISERROR(FIND('ヒアリングシート（記入例あり）'!$C$22,物質リスト!D74)),"",ROW())</f>
        <v/>
      </c>
      <c r="G74" s="37" t="e" cm="1">
        <f t="array" ref="G74">INDEX(D:D,SMALL(F:F,ROW(D74)))</f>
        <v>#NUM!</v>
      </c>
      <c r="H74" s="38" t="s">
        <v>10798</v>
      </c>
      <c r="I74" s="37" t="s">
        <v>223</v>
      </c>
      <c r="J74" s="37" t="s">
        <v>1158</v>
      </c>
      <c r="K74" s="37" t="s">
        <v>360</v>
      </c>
      <c r="L74" s="37" t="s">
        <v>9550</v>
      </c>
      <c r="M74" s="37">
        <v>62.13</v>
      </c>
      <c r="N74" s="37" t="s">
        <v>9549</v>
      </c>
      <c r="O74" s="36" t="s">
        <v>9548</v>
      </c>
      <c r="P74" s="37" t="s">
        <v>217</v>
      </c>
      <c r="Q74" s="36" t="s">
        <v>9547</v>
      </c>
      <c r="R74" s="37"/>
      <c r="S74" s="36" t="s">
        <v>9546</v>
      </c>
      <c r="T74" s="36"/>
      <c r="U74" s="36" t="s">
        <v>9545</v>
      </c>
      <c r="V74" s="37">
        <v>1.5</v>
      </c>
      <c r="W74" s="37">
        <v>1</v>
      </c>
      <c r="X74" s="36"/>
      <c r="Y74" s="36"/>
      <c r="Z74" s="36" t="s">
        <v>9544</v>
      </c>
      <c r="AA74" s="37" t="s">
        <v>9543</v>
      </c>
      <c r="AB74" s="37" t="s">
        <v>875</v>
      </c>
      <c r="AC74" s="37" t="s">
        <v>9542</v>
      </c>
      <c r="AD74" s="41" t="s">
        <v>207</v>
      </c>
      <c r="AE74" s="41" t="s">
        <v>203</v>
      </c>
      <c r="AF74" s="41" t="s">
        <v>206</v>
      </c>
      <c r="AG74" s="41" t="s">
        <v>207</v>
      </c>
      <c r="AH74" s="41" t="s">
        <v>201</v>
      </c>
      <c r="AI74" s="41" t="s">
        <v>201</v>
      </c>
      <c r="AJ74" s="41" t="s">
        <v>203</v>
      </c>
      <c r="AK74" s="41" t="s">
        <v>250</v>
      </c>
      <c r="AL74" s="41" t="s">
        <v>201</v>
      </c>
      <c r="AM74" s="41" t="s">
        <v>201</v>
      </c>
      <c r="AN74" s="41" t="s">
        <v>201</v>
      </c>
      <c r="AO74" s="41" t="s">
        <v>201</v>
      </c>
      <c r="AP74" s="41" t="s">
        <v>201</v>
      </c>
      <c r="AQ74" s="41" t="s">
        <v>5431</v>
      </c>
      <c r="AR74" s="41" t="s">
        <v>201</v>
      </c>
      <c r="AS74" s="41" t="s">
        <v>201</v>
      </c>
      <c r="AT74" s="37" t="s">
        <v>9541</v>
      </c>
      <c r="AU74" s="37" t="s">
        <v>209</v>
      </c>
      <c r="AV74" s="37" t="s">
        <v>209</v>
      </c>
      <c r="AW74" s="37"/>
      <c r="AX74" s="37"/>
      <c r="AY74" s="37"/>
      <c r="AZ74" s="37"/>
      <c r="BA74" s="37"/>
      <c r="BB74" s="37"/>
      <c r="BC74" s="37"/>
      <c r="BD74" s="37"/>
      <c r="BE74" s="37">
        <v>31</v>
      </c>
      <c r="BF74" s="37">
        <v>0</v>
      </c>
      <c r="BG74" s="37">
        <v>31</v>
      </c>
      <c r="BH74" s="37"/>
      <c r="BI74" s="37">
        <v>1</v>
      </c>
      <c r="BJ74" s="37">
        <v>0</v>
      </c>
      <c r="BK74" s="37">
        <v>0</v>
      </c>
      <c r="BL74" s="37">
        <v>0</v>
      </c>
      <c r="BM74" s="37">
        <v>0</v>
      </c>
      <c r="BN74" s="37">
        <v>0</v>
      </c>
      <c r="BO74" s="37">
        <v>0</v>
      </c>
      <c r="BP74" s="37">
        <v>0</v>
      </c>
      <c r="BQ74" s="37">
        <v>1200</v>
      </c>
      <c r="BR74" s="37">
        <v>0</v>
      </c>
      <c r="BS74" s="37">
        <v>0</v>
      </c>
      <c r="BT74" s="37">
        <v>0</v>
      </c>
      <c r="BU74" s="37">
        <v>1200</v>
      </c>
      <c r="BV74" s="37">
        <v>0</v>
      </c>
      <c r="BW74" s="37">
        <v>0</v>
      </c>
      <c r="BX74" s="37">
        <v>0</v>
      </c>
      <c r="BY74" s="37">
        <v>0</v>
      </c>
      <c r="BZ74" s="37">
        <v>0</v>
      </c>
      <c r="CA74" s="37">
        <v>0</v>
      </c>
      <c r="CB74" s="37">
        <v>0</v>
      </c>
      <c r="CC74" s="37"/>
      <c r="CD74" s="37"/>
      <c r="CE74" s="37"/>
      <c r="CF74" s="37"/>
      <c r="CG74" s="37"/>
      <c r="CH74" s="37"/>
      <c r="CI74" s="37"/>
      <c r="CJ74" s="37">
        <v>0</v>
      </c>
      <c r="CK74" s="37">
        <v>0</v>
      </c>
      <c r="CL74" s="37">
        <v>0</v>
      </c>
      <c r="CM74" s="37">
        <v>0</v>
      </c>
      <c r="CN74" s="37">
        <v>0</v>
      </c>
      <c r="CO74" s="37">
        <v>0</v>
      </c>
      <c r="CP74" s="37">
        <v>0</v>
      </c>
      <c r="CQ74" s="37"/>
      <c r="CR74" s="37"/>
      <c r="CS74" s="37"/>
      <c r="CT74" s="37"/>
      <c r="CU74" s="37"/>
      <c r="CV74" s="37"/>
      <c r="CW74" s="37"/>
      <c r="CX74" s="37"/>
      <c r="CY74" s="37"/>
      <c r="CZ74" s="37"/>
      <c r="DA74" s="37"/>
      <c r="DB74" s="37"/>
      <c r="DC74" s="37"/>
      <c r="DD74" s="37"/>
      <c r="DE74" s="37"/>
      <c r="DF74" s="37"/>
      <c r="DG74" s="37"/>
      <c r="DH74" s="37"/>
      <c r="DI74" s="37"/>
      <c r="DJ74" s="37"/>
      <c r="DK74" s="37"/>
      <c r="DL74" s="37"/>
      <c r="DM74" s="37"/>
      <c r="DN74" s="37"/>
      <c r="DO74" s="37"/>
      <c r="DP74" s="37"/>
      <c r="DQ74" s="37"/>
      <c r="DR74" s="37"/>
      <c r="DS74" s="37"/>
      <c r="DT74" s="37"/>
    </row>
    <row r="75" spans="1:124" s="31" customFormat="1" ht="16.5">
      <c r="A75" s="37">
        <v>46</v>
      </c>
      <c r="B75" s="36" t="s">
        <v>9540</v>
      </c>
      <c r="C75" s="36" t="s">
        <v>410</v>
      </c>
      <c r="D75" s="37" t="s">
        <v>9539</v>
      </c>
      <c r="E75" s="37" t="s">
        <v>9538</v>
      </c>
      <c r="F75" s="37" t="str">
        <f>IF(ISERROR(FIND('ヒアリングシート（記入例あり）'!$C$22,物質リスト!D75)),"",ROW())</f>
        <v/>
      </c>
      <c r="G75" s="37" t="e" cm="1">
        <f t="array" ref="G75">INDEX(D:D,SMALL(F:F,ROW(D75)))</f>
        <v>#NUM!</v>
      </c>
      <c r="H75" s="38" t="s">
        <v>10797</v>
      </c>
      <c r="I75" s="37" t="s">
        <v>223</v>
      </c>
      <c r="J75" s="37" t="s">
        <v>360</v>
      </c>
      <c r="K75" s="37" t="s">
        <v>221</v>
      </c>
      <c r="L75" s="37" t="s">
        <v>9537</v>
      </c>
      <c r="M75" s="37">
        <v>372.81</v>
      </c>
      <c r="N75" s="37" t="s">
        <v>9536</v>
      </c>
      <c r="O75" s="36" t="s">
        <v>9535</v>
      </c>
      <c r="P75" s="37" t="s">
        <v>259</v>
      </c>
      <c r="Q75" s="36"/>
      <c r="R75" s="37" t="s">
        <v>9534</v>
      </c>
      <c r="S75" s="36" t="s">
        <v>9533</v>
      </c>
      <c r="T75" s="36"/>
      <c r="U75" s="36" t="s">
        <v>9532</v>
      </c>
      <c r="V75" s="37">
        <v>4.28</v>
      </c>
      <c r="W75" s="37">
        <v>2</v>
      </c>
      <c r="X75" s="36"/>
      <c r="Y75" s="36"/>
      <c r="Z75" s="36" t="s">
        <v>9531</v>
      </c>
      <c r="AA75" s="37" t="s">
        <v>9530</v>
      </c>
      <c r="AB75" s="37" t="s">
        <v>732</v>
      </c>
      <c r="AC75" s="37" t="s">
        <v>9529</v>
      </c>
      <c r="AD75" s="41" t="s">
        <v>207</v>
      </c>
      <c r="AE75" s="41" t="s">
        <v>203</v>
      </c>
      <c r="AF75" s="41" t="s">
        <v>206</v>
      </c>
      <c r="AG75" s="41" t="s">
        <v>201</v>
      </c>
      <c r="AH75" s="41" t="s">
        <v>251</v>
      </c>
      <c r="AI75" s="41" t="s">
        <v>251</v>
      </c>
      <c r="AJ75" s="41" t="s">
        <v>203</v>
      </c>
      <c r="AK75" s="41" t="s">
        <v>203</v>
      </c>
      <c r="AL75" s="41" t="s">
        <v>201</v>
      </c>
      <c r="AM75" s="41" t="s">
        <v>203</v>
      </c>
      <c r="AN75" s="41" t="s">
        <v>203</v>
      </c>
      <c r="AO75" s="41" t="s">
        <v>203</v>
      </c>
      <c r="AP75" s="41" t="s">
        <v>203</v>
      </c>
      <c r="AQ75" s="41" t="s">
        <v>1066</v>
      </c>
      <c r="AR75" s="41" t="s">
        <v>9528</v>
      </c>
      <c r="AS75" s="41" t="s">
        <v>201</v>
      </c>
      <c r="AT75" s="37" t="s">
        <v>957</v>
      </c>
      <c r="AU75" s="37" t="s">
        <v>9527</v>
      </c>
      <c r="AV75" s="37" t="s">
        <v>582</v>
      </c>
      <c r="AW75" s="37"/>
      <c r="AX75" s="37"/>
      <c r="AY75" s="37"/>
      <c r="AZ75" s="37"/>
      <c r="BA75" s="37"/>
      <c r="BB75" s="37"/>
      <c r="BC75" s="37"/>
      <c r="BD75" s="37"/>
      <c r="BE75" s="37">
        <v>0</v>
      </c>
      <c r="BF75" s="37">
        <v>26</v>
      </c>
      <c r="BG75" s="37">
        <v>26</v>
      </c>
      <c r="BH75" s="37"/>
      <c r="BI75" s="37"/>
      <c r="BJ75" s="37"/>
      <c r="BK75" s="37"/>
      <c r="BL75" s="37"/>
      <c r="BM75" s="37"/>
      <c r="BN75" s="37"/>
      <c r="BO75" s="37"/>
      <c r="BP75" s="37"/>
      <c r="BQ75" s="37"/>
      <c r="BR75" s="37"/>
      <c r="BS75" s="37"/>
      <c r="BT75" s="37"/>
      <c r="BU75" s="37"/>
      <c r="BV75" s="37">
        <v>0</v>
      </c>
      <c r="BW75" s="37">
        <v>0</v>
      </c>
      <c r="BX75" s="37">
        <v>0</v>
      </c>
      <c r="BY75" s="37">
        <v>0</v>
      </c>
      <c r="BZ75" s="37">
        <v>0</v>
      </c>
      <c r="CA75" s="37">
        <v>0</v>
      </c>
      <c r="CB75" s="37">
        <v>0</v>
      </c>
      <c r="CC75" s="37"/>
      <c r="CD75" s="37"/>
      <c r="CE75" s="37"/>
      <c r="CF75" s="37"/>
      <c r="CG75" s="37"/>
      <c r="CH75" s="37"/>
      <c r="CI75" s="37"/>
      <c r="CJ75" s="37">
        <v>0</v>
      </c>
      <c r="CK75" s="37">
        <v>0</v>
      </c>
      <c r="CL75" s="37">
        <v>0</v>
      </c>
      <c r="CM75" s="37">
        <v>0</v>
      </c>
      <c r="CN75" s="37">
        <v>0</v>
      </c>
      <c r="CO75" s="37">
        <v>0</v>
      </c>
      <c r="CP75" s="37">
        <v>0</v>
      </c>
      <c r="CQ75" s="37"/>
      <c r="CR75" s="37"/>
      <c r="CS75" s="37"/>
      <c r="CT75" s="37"/>
      <c r="CU75" s="37"/>
      <c r="CV75" s="37"/>
      <c r="CW75" s="37"/>
      <c r="CX75" s="37"/>
      <c r="CY75" s="37"/>
      <c r="CZ75" s="37"/>
      <c r="DA75" s="37"/>
      <c r="DB75" s="37"/>
      <c r="DC75" s="37"/>
      <c r="DD75" s="37"/>
      <c r="DE75" s="37"/>
      <c r="DF75" s="37"/>
      <c r="DG75" s="37"/>
      <c r="DH75" s="37"/>
      <c r="DI75" s="37"/>
      <c r="DJ75" s="37"/>
      <c r="DK75" s="37"/>
      <c r="DL75" s="37"/>
      <c r="DM75" s="37"/>
      <c r="DN75" s="37"/>
      <c r="DO75" s="37"/>
      <c r="DP75" s="37"/>
      <c r="DQ75" s="37"/>
      <c r="DR75" s="37"/>
      <c r="DS75" s="37"/>
      <c r="DT75" s="37"/>
    </row>
    <row r="76" spans="1:124" s="31" customFormat="1" ht="16.5">
      <c r="A76" s="37">
        <v>47</v>
      </c>
      <c r="B76" s="36" t="s">
        <v>9526</v>
      </c>
      <c r="C76" s="36" t="s">
        <v>595</v>
      </c>
      <c r="D76" s="37" t="s">
        <v>9525</v>
      </c>
      <c r="E76" s="37" t="s">
        <v>9524</v>
      </c>
      <c r="F76" s="37" t="str">
        <f>IF(ISERROR(FIND('ヒアリングシート（記入例あり）'!$C$22,物質リスト!D76)),"",ROW())</f>
        <v/>
      </c>
      <c r="G76" s="37" t="e" cm="1">
        <f t="array" ref="G76">INDEX(D:D,SMALL(F:F,ROW(D76)))</f>
        <v>#NUM!</v>
      </c>
      <c r="H76" s="38" t="s">
        <v>10797</v>
      </c>
      <c r="I76" s="37" t="s">
        <v>223</v>
      </c>
      <c r="J76" s="37" t="s">
        <v>360</v>
      </c>
      <c r="K76" s="37" t="s">
        <v>221</v>
      </c>
      <c r="L76" s="37" t="s">
        <v>9523</v>
      </c>
      <c r="M76" s="37">
        <v>332.35500000000002</v>
      </c>
      <c r="N76" s="37" t="s">
        <v>9522</v>
      </c>
      <c r="O76" s="36" t="s">
        <v>9521</v>
      </c>
      <c r="P76" s="37" t="s">
        <v>217</v>
      </c>
      <c r="Q76" s="36" t="s">
        <v>5154</v>
      </c>
      <c r="R76" s="37"/>
      <c r="S76" s="36" t="s">
        <v>9520</v>
      </c>
      <c r="T76" s="36"/>
      <c r="U76" s="36" t="s">
        <v>9519</v>
      </c>
      <c r="V76" s="37">
        <v>4.62</v>
      </c>
      <c r="W76" s="37">
        <v>2</v>
      </c>
      <c r="X76" s="36"/>
      <c r="Y76" s="36"/>
      <c r="Z76" s="36" t="s">
        <v>9518</v>
      </c>
      <c r="AA76" s="37" t="s">
        <v>9517</v>
      </c>
      <c r="AB76" s="37" t="s">
        <v>947</v>
      </c>
      <c r="AC76" s="37" t="s">
        <v>209</v>
      </c>
      <c r="AD76" s="41" t="s">
        <v>207</v>
      </c>
      <c r="AE76" s="41" t="s">
        <v>203</v>
      </c>
      <c r="AF76" s="41" t="s">
        <v>206</v>
      </c>
      <c r="AG76" s="41" t="s">
        <v>201</v>
      </c>
      <c r="AH76" s="41" t="s">
        <v>201</v>
      </c>
      <c r="AI76" s="41" t="s">
        <v>201</v>
      </c>
      <c r="AJ76" s="41" t="s">
        <v>203</v>
      </c>
      <c r="AK76" s="41" t="s">
        <v>203</v>
      </c>
      <c r="AL76" s="41" t="s">
        <v>201</v>
      </c>
      <c r="AM76" s="41" t="s">
        <v>203</v>
      </c>
      <c r="AN76" s="41" t="s">
        <v>203</v>
      </c>
      <c r="AO76" s="41" t="s">
        <v>203</v>
      </c>
      <c r="AP76" s="41" t="s">
        <v>203</v>
      </c>
      <c r="AQ76" s="41" t="s">
        <v>1066</v>
      </c>
      <c r="AR76" s="41" t="s">
        <v>201</v>
      </c>
      <c r="AS76" s="41" t="s">
        <v>201</v>
      </c>
      <c r="AT76" s="37" t="s">
        <v>3247</v>
      </c>
      <c r="AU76" s="37" t="s">
        <v>3247</v>
      </c>
      <c r="AV76" s="37" t="s">
        <v>248</v>
      </c>
      <c r="AW76" s="37"/>
      <c r="AX76" s="37"/>
      <c r="AY76" s="37"/>
      <c r="AZ76" s="37"/>
      <c r="BA76" s="37"/>
      <c r="BB76" s="37"/>
      <c r="BC76" s="37"/>
      <c r="BD76" s="37"/>
      <c r="BE76" s="37">
        <v>0</v>
      </c>
      <c r="BF76" s="37">
        <v>624</v>
      </c>
      <c r="BG76" s="37">
        <v>624</v>
      </c>
      <c r="BH76" s="37"/>
      <c r="BI76" s="37"/>
      <c r="BJ76" s="37"/>
      <c r="BK76" s="37"/>
      <c r="BL76" s="37"/>
      <c r="BM76" s="37"/>
      <c r="BN76" s="37"/>
      <c r="BO76" s="37"/>
      <c r="BP76" s="37"/>
      <c r="BQ76" s="37"/>
      <c r="BR76" s="37"/>
      <c r="BS76" s="37"/>
      <c r="BT76" s="37"/>
      <c r="BU76" s="37"/>
      <c r="BV76" s="37">
        <v>0</v>
      </c>
      <c r="BW76" s="37">
        <v>0</v>
      </c>
      <c r="BX76" s="37">
        <v>0</v>
      </c>
      <c r="BY76" s="37">
        <v>0</v>
      </c>
      <c r="BZ76" s="37">
        <v>0</v>
      </c>
      <c r="CA76" s="37">
        <v>0</v>
      </c>
      <c r="CB76" s="37">
        <v>0</v>
      </c>
      <c r="CC76" s="37">
        <v>1</v>
      </c>
      <c r="CD76" s="37">
        <v>0</v>
      </c>
      <c r="CE76" s="37">
        <v>0</v>
      </c>
      <c r="CF76" s="37">
        <v>0</v>
      </c>
      <c r="CG76" s="37">
        <v>0</v>
      </c>
      <c r="CH76" s="37">
        <v>0</v>
      </c>
      <c r="CI76" s="37">
        <v>4500</v>
      </c>
      <c r="CJ76" s="37">
        <v>0</v>
      </c>
      <c r="CK76" s="37">
        <v>0</v>
      </c>
      <c r="CL76" s="37">
        <v>0</v>
      </c>
      <c r="CM76" s="37">
        <v>0</v>
      </c>
      <c r="CN76" s="37">
        <v>0</v>
      </c>
      <c r="CO76" s="37">
        <v>0</v>
      </c>
      <c r="CP76" s="37">
        <v>0</v>
      </c>
      <c r="CQ76" s="37"/>
      <c r="CR76" s="37"/>
      <c r="CS76" s="37"/>
      <c r="CT76" s="37"/>
      <c r="CU76" s="37"/>
      <c r="CV76" s="37"/>
      <c r="CW76" s="37"/>
      <c r="CX76" s="37"/>
      <c r="CY76" s="37"/>
      <c r="CZ76" s="37"/>
      <c r="DA76" s="37"/>
      <c r="DB76" s="37"/>
      <c r="DC76" s="37"/>
      <c r="DD76" s="37"/>
      <c r="DE76" s="37"/>
      <c r="DF76" s="37"/>
      <c r="DG76" s="37"/>
      <c r="DH76" s="37"/>
      <c r="DI76" s="37"/>
      <c r="DJ76" s="37"/>
      <c r="DK76" s="37"/>
      <c r="DL76" s="37"/>
      <c r="DM76" s="37"/>
      <c r="DN76" s="37"/>
      <c r="DO76" s="37"/>
      <c r="DP76" s="37"/>
      <c r="DQ76" s="37"/>
      <c r="DR76" s="37"/>
      <c r="DS76" s="37"/>
      <c r="DT76" s="37"/>
    </row>
    <row r="77" spans="1:124" s="31" customFormat="1" ht="16.5">
      <c r="A77" s="37">
        <v>48</v>
      </c>
      <c r="B77" s="36" t="s">
        <v>9516</v>
      </c>
      <c r="C77" s="36" t="s">
        <v>393</v>
      </c>
      <c r="D77" s="37" t="s">
        <v>9515</v>
      </c>
      <c r="E77" s="37" t="s">
        <v>9514</v>
      </c>
      <c r="F77" s="37" t="str">
        <f>IF(ISERROR(FIND('ヒアリングシート（記入例あり）'!$C$22,物質リスト!D77)),"",ROW())</f>
        <v/>
      </c>
      <c r="G77" s="37" t="e" cm="1">
        <f t="array" ref="G77">INDEX(D:D,SMALL(F:F,ROW(D77)))</f>
        <v>#NUM!</v>
      </c>
      <c r="H77" s="38" t="s">
        <v>10797</v>
      </c>
      <c r="I77" s="37" t="s">
        <v>223</v>
      </c>
      <c r="J77" s="37" t="s">
        <v>360</v>
      </c>
      <c r="K77" s="37" t="s">
        <v>221</v>
      </c>
      <c r="L77" s="37" t="s">
        <v>9513</v>
      </c>
      <c r="M77" s="37">
        <v>323.31</v>
      </c>
      <c r="N77" s="37" t="s">
        <v>9512</v>
      </c>
      <c r="O77" s="36" t="s">
        <v>9511</v>
      </c>
      <c r="P77" s="37" t="s">
        <v>259</v>
      </c>
      <c r="Q77" s="36"/>
      <c r="R77" s="37"/>
      <c r="S77" s="36" t="s">
        <v>9510</v>
      </c>
      <c r="T77" s="36" t="s">
        <v>9509</v>
      </c>
      <c r="U77" s="36" t="s">
        <v>9508</v>
      </c>
      <c r="V77" s="37">
        <v>4.78</v>
      </c>
      <c r="W77" s="37">
        <v>2</v>
      </c>
      <c r="X77" s="36"/>
      <c r="Y77" s="36"/>
      <c r="Z77" s="36" t="s">
        <v>9507</v>
      </c>
      <c r="AA77" s="37" t="s">
        <v>9506</v>
      </c>
      <c r="AB77" s="37" t="s">
        <v>9505</v>
      </c>
      <c r="AC77" s="37" t="s">
        <v>9504</v>
      </c>
      <c r="AD77" s="41" t="s">
        <v>205</v>
      </c>
      <c r="AE77" s="41" t="s">
        <v>378</v>
      </c>
      <c r="AF77" s="41" t="s">
        <v>206</v>
      </c>
      <c r="AG77" s="41" t="s">
        <v>206</v>
      </c>
      <c r="AH77" s="41" t="s">
        <v>205</v>
      </c>
      <c r="AI77" s="41" t="s">
        <v>205</v>
      </c>
      <c r="AJ77" s="41" t="s">
        <v>203</v>
      </c>
      <c r="AK77" s="41" t="s">
        <v>250</v>
      </c>
      <c r="AL77" s="41" t="s">
        <v>201</v>
      </c>
      <c r="AM77" s="41" t="s">
        <v>201</v>
      </c>
      <c r="AN77" s="41" t="s">
        <v>201</v>
      </c>
      <c r="AO77" s="41" t="s">
        <v>201</v>
      </c>
      <c r="AP77" s="41" t="s">
        <v>205</v>
      </c>
      <c r="AQ77" s="41" t="s">
        <v>290</v>
      </c>
      <c r="AR77" s="41" t="s">
        <v>9503</v>
      </c>
      <c r="AS77" s="41" t="s">
        <v>201</v>
      </c>
      <c r="AT77" s="37" t="s">
        <v>375</v>
      </c>
      <c r="AU77" s="37" t="s">
        <v>5188</v>
      </c>
      <c r="AV77" s="37" t="s">
        <v>5303</v>
      </c>
      <c r="AW77" s="37" t="s">
        <v>2095</v>
      </c>
      <c r="AX77" s="37"/>
      <c r="AY77" s="37" t="s">
        <v>321</v>
      </c>
      <c r="AZ77" s="37"/>
      <c r="BA77" s="37" t="s">
        <v>9502</v>
      </c>
      <c r="BB77" s="37" t="s">
        <v>9501</v>
      </c>
      <c r="BC77" s="37" t="s">
        <v>9500</v>
      </c>
      <c r="BD77" s="37"/>
      <c r="BE77" s="37">
        <v>23874</v>
      </c>
      <c r="BF77" s="37">
        <v>0</v>
      </c>
      <c r="BG77" s="37">
        <v>23874</v>
      </c>
      <c r="BH77" s="37" t="s">
        <v>1044</v>
      </c>
      <c r="BI77" s="37"/>
      <c r="BJ77" s="37"/>
      <c r="BK77" s="37"/>
      <c r="BL77" s="37"/>
      <c r="BM77" s="37"/>
      <c r="BN77" s="37"/>
      <c r="BO77" s="37"/>
      <c r="BP77" s="37"/>
      <c r="BQ77" s="37"/>
      <c r="BR77" s="37"/>
      <c r="BS77" s="37"/>
      <c r="BT77" s="37"/>
      <c r="BU77" s="37"/>
      <c r="BV77" s="37">
        <v>2</v>
      </c>
      <c r="BW77" s="37">
        <v>0</v>
      </c>
      <c r="BX77" s="37">
        <v>0</v>
      </c>
      <c r="BY77" s="37">
        <v>0</v>
      </c>
      <c r="BZ77" s="37">
        <v>0</v>
      </c>
      <c r="CA77" s="37">
        <v>0</v>
      </c>
      <c r="CB77" s="37">
        <v>0</v>
      </c>
      <c r="CC77" s="37">
        <v>62</v>
      </c>
      <c r="CD77" s="37">
        <v>0</v>
      </c>
      <c r="CE77" s="37">
        <v>1052</v>
      </c>
      <c r="CF77" s="37">
        <v>0</v>
      </c>
      <c r="CG77" s="37">
        <v>0</v>
      </c>
      <c r="CH77" s="37">
        <v>1052</v>
      </c>
      <c r="CI77" s="37"/>
      <c r="CJ77" s="37">
        <v>0</v>
      </c>
      <c r="CK77" s="37">
        <v>0</v>
      </c>
      <c r="CL77" s="37">
        <v>0</v>
      </c>
      <c r="CM77" s="37">
        <v>0</v>
      </c>
      <c r="CN77" s="37">
        <v>0</v>
      </c>
      <c r="CO77" s="37">
        <v>0</v>
      </c>
      <c r="CP77" s="37">
        <v>0</v>
      </c>
      <c r="CQ77" s="37">
        <v>0</v>
      </c>
      <c r="CR77" s="37">
        <v>0.36</v>
      </c>
      <c r="CS77" s="37">
        <v>81.7</v>
      </c>
      <c r="CT77" s="37">
        <v>17.899999999999999</v>
      </c>
      <c r="CU77" s="37"/>
      <c r="CV77" s="37"/>
      <c r="CW77" s="37"/>
      <c r="CX77" s="37"/>
      <c r="CY77" s="37"/>
      <c r="CZ77" s="37"/>
      <c r="DA77" s="37" t="s">
        <v>9499</v>
      </c>
      <c r="DB77" s="37"/>
      <c r="DC77" s="37"/>
      <c r="DD77" s="37"/>
      <c r="DE77" s="37"/>
      <c r="DF77" s="37"/>
      <c r="DG77" s="37"/>
      <c r="DH77" s="37"/>
      <c r="DI77" s="37" t="s">
        <v>6362</v>
      </c>
      <c r="DJ77" s="37"/>
      <c r="DK77" s="37"/>
      <c r="DL77" s="37"/>
      <c r="DM77" s="37"/>
      <c r="DN77" s="37"/>
      <c r="DO77" s="37"/>
      <c r="DP77" s="37"/>
      <c r="DQ77" s="37"/>
      <c r="DR77" s="37"/>
      <c r="DS77" s="37"/>
      <c r="DT77" s="37"/>
    </row>
    <row r="78" spans="1:124" s="31" customFormat="1" ht="18">
      <c r="A78" s="37">
        <v>49</v>
      </c>
      <c r="B78" s="36" t="s">
        <v>9498</v>
      </c>
      <c r="C78" s="36" t="s">
        <v>1657</v>
      </c>
      <c r="D78" s="37" t="s">
        <v>9497</v>
      </c>
      <c r="E78" s="37" t="s">
        <v>9496</v>
      </c>
      <c r="F78" s="37" t="str">
        <f>IF(ISERROR(FIND('ヒアリングシート（記入例あり）'!$C$22,物質リスト!D78)),"",ROW())</f>
        <v/>
      </c>
      <c r="G78" s="37" t="e" cm="1">
        <f t="array" ref="G78">INDEX(D:D,SMALL(F:F,ROW(D78)))</f>
        <v>#NUM!</v>
      </c>
      <c r="H78" s="38" t="s">
        <v>10797</v>
      </c>
      <c r="I78" s="37" t="s">
        <v>223</v>
      </c>
      <c r="J78" s="37" t="s">
        <v>222</v>
      </c>
      <c r="K78" s="37" t="s">
        <v>221</v>
      </c>
      <c r="L78" s="37" t="s">
        <v>9495</v>
      </c>
      <c r="M78" s="37">
        <v>281.31</v>
      </c>
      <c r="N78" s="37" t="s">
        <v>9494</v>
      </c>
      <c r="O78" s="36" t="s">
        <v>9493</v>
      </c>
      <c r="P78" s="37" t="s">
        <v>259</v>
      </c>
      <c r="Q78" s="36"/>
      <c r="R78" s="37"/>
      <c r="S78" s="36" t="s">
        <v>10844</v>
      </c>
      <c r="T78" s="36" t="s">
        <v>9492</v>
      </c>
      <c r="U78" s="36" t="s">
        <v>8022</v>
      </c>
      <c r="V78" s="37">
        <v>5.18</v>
      </c>
      <c r="W78" s="37">
        <v>2</v>
      </c>
      <c r="X78" s="36"/>
      <c r="Y78" s="36"/>
      <c r="Z78" s="36" t="s">
        <v>10845</v>
      </c>
      <c r="AA78" s="37" t="s">
        <v>9491</v>
      </c>
      <c r="AB78" s="37" t="s">
        <v>9490</v>
      </c>
      <c r="AC78" s="37" t="s">
        <v>9489</v>
      </c>
      <c r="AD78" s="41" t="s">
        <v>540</v>
      </c>
      <c r="AE78" s="41" t="s">
        <v>203</v>
      </c>
      <c r="AF78" s="41" t="s">
        <v>206</v>
      </c>
      <c r="AG78" s="41" t="s">
        <v>201</v>
      </c>
      <c r="AH78" s="41" t="s">
        <v>203</v>
      </c>
      <c r="AI78" s="41" t="s">
        <v>203</v>
      </c>
      <c r="AJ78" s="41" t="s">
        <v>201</v>
      </c>
      <c r="AK78" s="41" t="s">
        <v>201</v>
      </c>
      <c r="AL78" s="41" t="s">
        <v>201</v>
      </c>
      <c r="AM78" s="41" t="s">
        <v>2417</v>
      </c>
      <c r="AN78" s="41" t="s">
        <v>203</v>
      </c>
      <c r="AO78" s="41" t="s">
        <v>203</v>
      </c>
      <c r="AP78" s="41" t="s">
        <v>203</v>
      </c>
      <c r="AQ78" s="41" t="s">
        <v>201</v>
      </c>
      <c r="AR78" s="41" t="s">
        <v>201</v>
      </c>
      <c r="AS78" s="41" t="s">
        <v>201</v>
      </c>
      <c r="AT78" s="37" t="s">
        <v>209</v>
      </c>
      <c r="AU78" s="37" t="s">
        <v>5968</v>
      </c>
      <c r="AV78" s="37" t="s">
        <v>1756</v>
      </c>
      <c r="AW78" s="37" t="s">
        <v>9488</v>
      </c>
      <c r="AX78" s="37"/>
      <c r="AY78" s="37"/>
      <c r="AZ78" s="37"/>
      <c r="BA78" s="37"/>
      <c r="BB78" s="37"/>
      <c r="BC78" s="37"/>
      <c r="BD78" s="37"/>
      <c r="BE78" s="37">
        <v>1</v>
      </c>
      <c r="BF78" s="37">
        <v>720</v>
      </c>
      <c r="BG78" s="37">
        <v>720</v>
      </c>
      <c r="BH78" s="37"/>
      <c r="BI78" s="37"/>
      <c r="BJ78" s="37"/>
      <c r="BK78" s="37"/>
      <c r="BL78" s="37"/>
      <c r="BM78" s="37"/>
      <c r="BN78" s="37"/>
      <c r="BO78" s="37"/>
      <c r="BP78" s="37"/>
      <c r="BQ78" s="37"/>
      <c r="BR78" s="37"/>
      <c r="BS78" s="37"/>
      <c r="BT78" s="37"/>
      <c r="BU78" s="37"/>
      <c r="BV78" s="37">
        <v>0</v>
      </c>
      <c r="BW78" s="37">
        <v>0</v>
      </c>
      <c r="BX78" s="37">
        <v>0</v>
      </c>
      <c r="BY78" s="37">
        <v>0</v>
      </c>
      <c r="BZ78" s="37">
        <v>0</v>
      </c>
      <c r="CA78" s="37">
        <v>0</v>
      </c>
      <c r="CB78" s="37">
        <v>0</v>
      </c>
      <c r="CC78" s="37"/>
      <c r="CD78" s="37"/>
      <c r="CE78" s="37"/>
      <c r="CF78" s="37"/>
      <c r="CG78" s="37"/>
      <c r="CH78" s="37"/>
      <c r="CI78" s="37"/>
      <c r="CJ78" s="37">
        <v>0</v>
      </c>
      <c r="CK78" s="37">
        <v>0</v>
      </c>
      <c r="CL78" s="37">
        <v>0</v>
      </c>
      <c r="CM78" s="37">
        <v>0</v>
      </c>
      <c r="CN78" s="37">
        <v>0</v>
      </c>
      <c r="CO78" s="37">
        <v>0</v>
      </c>
      <c r="CP78" s="37">
        <v>0</v>
      </c>
      <c r="CQ78" s="37"/>
      <c r="CR78" s="37"/>
      <c r="CS78" s="37"/>
      <c r="CT78" s="37"/>
      <c r="CU78" s="37"/>
      <c r="CV78" s="37"/>
      <c r="CW78" s="37"/>
      <c r="CX78" s="37"/>
      <c r="CY78" s="37"/>
      <c r="CZ78" s="37"/>
      <c r="DA78" s="37"/>
      <c r="DB78" s="37"/>
      <c r="DC78" s="37"/>
      <c r="DD78" s="37"/>
      <c r="DE78" s="37"/>
      <c r="DF78" s="37"/>
      <c r="DG78" s="37"/>
      <c r="DH78" s="37"/>
      <c r="DI78" s="37"/>
      <c r="DJ78" s="37"/>
      <c r="DK78" s="37"/>
      <c r="DL78" s="37"/>
      <c r="DM78" s="37"/>
      <c r="DN78" s="37"/>
      <c r="DO78" s="37"/>
      <c r="DP78" s="37"/>
      <c r="DQ78" s="37"/>
      <c r="DR78" s="37"/>
      <c r="DS78" s="37"/>
      <c r="DT78" s="37"/>
    </row>
    <row r="79" spans="1:124" s="31" customFormat="1" ht="18">
      <c r="A79" s="37">
        <v>50</v>
      </c>
      <c r="B79" s="36" t="s">
        <v>9487</v>
      </c>
      <c r="C79" s="36" t="s">
        <v>1657</v>
      </c>
      <c r="D79" s="37" t="s">
        <v>9486</v>
      </c>
      <c r="E79" s="37" t="s">
        <v>9485</v>
      </c>
      <c r="F79" s="37" t="str">
        <f>IF(ISERROR(FIND('ヒアリングシート（記入例あり）'!$C$22,物質リスト!D79)),"",ROW())</f>
        <v/>
      </c>
      <c r="G79" s="37" t="e" cm="1">
        <f t="array" ref="G79">INDEX(D:D,SMALL(F:F,ROW(D79)))</f>
        <v>#NUM!</v>
      </c>
      <c r="H79" s="38" t="s">
        <v>10800</v>
      </c>
      <c r="I79" s="37" t="s">
        <v>223</v>
      </c>
      <c r="J79" s="37" t="s">
        <v>360</v>
      </c>
      <c r="K79" s="37" t="s">
        <v>360</v>
      </c>
      <c r="L79" s="37" t="s">
        <v>9484</v>
      </c>
      <c r="M79" s="37">
        <v>187.31</v>
      </c>
      <c r="N79" s="37" t="s">
        <v>9483</v>
      </c>
      <c r="O79" s="36" t="s">
        <v>9482</v>
      </c>
      <c r="P79" s="37" t="s">
        <v>217</v>
      </c>
      <c r="Q79" s="36"/>
      <c r="R79" s="37"/>
      <c r="S79" s="36" t="s">
        <v>10804</v>
      </c>
      <c r="T79" s="36" t="s">
        <v>9481</v>
      </c>
      <c r="U79" s="36" t="s">
        <v>9480</v>
      </c>
      <c r="V79" s="37">
        <v>3.21</v>
      </c>
      <c r="W79" s="37">
        <v>2</v>
      </c>
      <c r="X79" s="36"/>
      <c r="Y79" s="36"/>
      <c r="Z79" s="36" t="s">
        <v>10805</v>
      </c>
      <c r="AA79" s="37" t="s">
        <v>9479</v>
      </c>
      <c r="AB79" s="37" t="s">
        <v>9478</v>
      </c>
      <c r="AC79" s="37" t="s">
        <v>9477</v>
      </c>
      <c r="AD79" s="41" t="s">
        <v>207</v>
      </c>
      <c r="AE79" s="41" t="s">
        <v>207</v>
      </c>
      <c r="AF79" s="41" t="s">
        <v>206</v>
      </c>
      <c r="AG79" s="41" t="s">
        <v>201</v>
      </c>
      <c r="AH79" s="41" t="s">
        <v>207</v>
      </c>
      <c r="AI79" s="41" t="s">
        <v>207</v>
      </c>
      <c r="AJ79" s="41" t="s">
        <v>378</v>
      </c>
      <c r="AK79" s="41" t="s">
        <v>250</v>
      </c>
      <c r="AL79" s="41" t="s">
        <v>201</v>
      </c>
      <c r="AM79" s="41" t="s">
        <v>203</v>
      </c>
      <c r="AN79" s="41" t="s">
        <v>203</v>
      </c>
      <c r="AO79" s="41" t="s">
        <v>201</v>
      </c>
      <c r="AP79" s="41" t="s">
        <v>203</v>
      </c>
      <c r="AQ79" s="41" t="s">
        <v>1256</v>
      </c>
      <c r="AR79" s="41" t="s">
        <v>201</v>
      </c>
      <c r="AS79" s="41" t="s">
        <v>201</v>
      </c>
      <c r="AT79" s="37" t="s">
        <v>4730</v>
      </c>
      <c r="AU79" s="37" t="s">
        <v>957</v>
      </c>
      <c r="AV79" s="37" t="s">
        <v>9476</v>
      </c>
      <c r="AW79" s="37" t="s">
        <v>1937</v>
      </c>
      <c r="AX79" s="37" t="s">
        <v>9475</v>
      </c>
      <c r="AY79" s="37"/>
      <c r="AZ79" s="37"/>
      <c r="BA79" s="37"/>
      <c r="BB79" s="37"/>
      <c r="BC79" s="37"/>
      <c r="BD79" s="37"/>
      <c r="BE79" s="37">
        <v>0</v>
      </c>
      <c r="BF79" s="37">
        <v>27</v>
      </c>
      <c r="BG79" s="37">
        <v>27</v>
      </c>
      <c r="BH79" s="37"/>
      <c r="BI79" s="37"/>
      <c r="BJ79" s="37"/>
      <c r="BK79" s="37"/>
      <c r="BL79" s="37"/>
      <c r="BM79" s="37"/>
      <c r="BN79" s="37"/>
      <c r="BO79" s="37"/>
      <c r="BP79" s="37"/>
      <c r="BQ79" s="37"/>
      <c r="BR79" s="37"/>
      <c r="BS79" s="37"/>
      <c r="BT79" s="37"/>
      <c r="BU79" s="37"/>
      <c r="BV79" s="37">
        <v>0</v>
      </c>
      <c r="BW79" s="37">
        <v>0</v>
      </c>
      <c r="BX79" s="37">
        <v>0</v>
      </c>
      <c r="BY79" s="37">
        <v>0</v>
      </c>
      <c r="BZ79" s="37">
        <v>0</v>
      </c>
      <c r="CA79" s="37">
        <v>0</v>
      </c>
      <c r="CB79" s="37">
        <v>0</v>
      </c>
      <c r="CC79" s="37"/>
      <c r="CD79" s="37"/>
      <c r="CE79" s="37"/>
      <c r="CF79" s="37"/>
      <c r="CG79" s="37"/>
      <c r="CH79" s="37"/>
      <c r="CI79" s="37"/>
      <c r="CJ79" s="37">
        <v>0</v>
      </c>
      <c r="CK79" s="37">
        <v>0</v>
      </c>
      <c r="CL79" s="37">
        <v>0</v>
      </c>
      <c r="CM79" s="37">
        <v>0</v>
      </c>
      <c r="CN79" s="37">
        <v>0</v>
      </c>
      <c r="CO79" s="37">
        <v>0</v>
      </c>
      <c r="CP79" s="37">
        <v>0</v>
      </c>
      <c r="CQ79" s="37"/>
      <c r="CR79" s="37"/>
      <c r="CS79" s="37"/>
      <c r="CT79" s="37"/>
      <c r="CU79" s="37"/>
      <c r="CV79" s="37"/>
      <c r="CW79" s="37"/>
      <c r="CX79" s="37"/>
      <c r="CY79" s="37"/>
      <c r="CZ79" s="37"/>
      <c r="DA79" s="37"/>
      <c r="DB79" s="37"/>
      <c r="DC79" s="37"/>
      <c r="DD79" s="37"/>
      <c r="DE79" s="37"/>
      <c r="DF79" s="37"/>
      <c r="DG79" s="37"/>
      <c r="DH79" s="37"/>
      <c r="DI79" s="37"/>
      <c r="DJ79" s="37"/>
      <c r="DK79" s="37"/>
      <c r="DL79" s="37"/>
      <c r="DM79" s="37"/>
      <c r="DN79" s="37"/>
      <c r="DO79" s="37"/>
      <c r="DP79" s="37"/>
      <c r="DQ79" s="37"/>
      <c r="DR79" s="37"/>
      <c r="DS79" s="37"/>
      <c r="DT79" s="37"/>
    </row>
    <row r="80" spans="1:124" s="31" customFormat="1" ht="18">
      <c r="A80" s="37">
        <v>51</v>
      </c>
      <c r="B80" s="36" t="s">
        <v>9474</v>
      </c>
      <c r="C80" s="36" t="s">
        <v>809</v>
      </c>
      <c r="D80" s="37" t="s">
        <v>9473</v>
      </c>
      <c r="E80" s="37" t="s">
        <v>9472</v>
      </c>
      <c r="F80" s="37" t="str">
        <f>IF(ISERROR(FIND('ヒアリングシート（記入例あり）'!$C$22,物質リスト!D80)),"",ROW())</f>
        <v/>
      </c>
      <c r="G80" s="37" t="e" cm="1">
        <f t="array" ref="G80">INDEX(D:D,SMALL(F:F,ROW(D80)))</f>
        <v>#NUM!</v>
      </c>
      <c r="H80" s="38" t="s">
        <v>10796</v>
      </c>
      <c r="I80" s="37" t="s">
        <v>223</v>
      </c>
      <c r="J80" s="37" t="s">
        <v>360</v>
      </c>
      <c r="K80" s="37" t="s">
        <v>221</v>
      </c>
      <c r="L80" s="37" t="s">
        <v>9471</v>
      </c>
      <c r="M80" s="37">
        <v>144.22</v>
      </c>
      <c r="N80" s="37" t="s">
        <v>1310</v>
      </c>
      <c r="O80" s="36" t="s">
        <v>2508</v>
      </c>
      <c r="P80" s="37" t="s">
        <v>217</v>
      </c>
      <c r="Q80" s="36"/>
      <c r="R80" s="37"/>
      <c r="S80" s="36" t="s">
        <v>10846</v>
      </c>
      <c r="T80" s="36" t="s">
        <v>9470</v>
      </c>
      <c r="U80" s="36" t="s">
        <v>4890</v>
      </c>
      <c r="V80" s="37">
        <v>2.64</v>
      </c>
      <c r="W80" s="37">
        <v>1</v>
      </c>
      <c r="X80" s="36"/>
      <c r="Y80" s="36"/>
      <c r="Z80" s="36" t="s">
        <v>10847</v>
      </c>
      <c r="AA80" s="37" t="s">
        <v>1522</v>
      </c>
      <c r="AB80" s="37" t="s">
        <v>9469</v>
      </c>
      <c r="AC80" s="37" t="s">
        <v>9468</v>
      </c>
      <c r="AD80" s="41" t="s">
        <v>203</v>
      </c>
      <c r="AE80" s="41" t="s">
        <v>207</v>
      </c>
      <c r="AF80" s="41" t="s">
        <v>206</v>
      </c>
      <c r="AG80" s="41" t="s">
        <v>201</v>
      </c>
      <c r="AH80" s="41" t="s">
        <v>201</v>
      </c>
      <c r="AI80" s="41" t="s">
        <v>201</v>
      </c>
      <c r="AJ80" s="41" t="s">
        <v>377</v>
      </c>
      <c r="AK80" s="41" t="s">
        <v>205</v>
      </c>
      <c r="AL80" s="41" t="s">
        <v>201</v>
      </c>
      <c r="AM80" s="41" t="s">
        <v>201</v>
      </c>
      <c r="AN80" s="41" t="s">
        <v>201</v>
      </c>
      <c r="AO80" s="41" t="s">
        <v>201</v>
      </c>
      <c r="AP80" s="41" t="s">
        <v>291</v>
      </c>
      <c r="AQ80" s="41" t="s">
        <v>1175</v>
      </c>
      <c r="AR80" s="41" t="s">
        <v>201</v>
      </c>
      <c r="AS80" s="41" t="s">
        <v>201</v>
      </c>
      <c r="AT80" s="37" t="s">
        <v>1234</v>
      </c>
      <c r="AU80" s="37" t="s">
        <v>5256</v>
      </c>
      <c r="AV80" s="37" t="s">
        <v>2948</v>
      </c>
      <c r="AW80" s="37" t="s">
        <v>9467</v>
      </c>
      <c r="AX80" s="37"/>
      <c r="AY80" s="37"/>
      <c r="AZ80" s="37"/>
      <c r="BA80" s="37"/>
      <c r="BB80" s="37"/>
      <c r="BC80" s="37"/>
      <c r="BD80" s="37"/>
      <c r="BE80" s="37">
        <v>491</v>
      </c>
      <c r="BF80" s="37">
        <v>76785</v>
      </c>
      <c r="BG80" s="37">
        <v>77276</v>
      </c>
      <c r="BH80" s="37"/>
      <c r="BI80" s="37">
        <v>3</v>
      </c>
      <c r="BJ80" s="37">
        <v>54.5</v>
      </c>
      <c r="BK80" s="37">
        <v>0</v>
      </c>
      <c r="BL80" s="37">
        <v>0</v>
      </c>
      <c r="BM80" s="37">
        <v>0</v>
      </c>
      <c r="BN80" s="37">
        <v>0</v>
      </c>
      <c r="BO80" s="37">
        <v>107.8</v>
      </c>
      <c r="BP80" s="37">
        <v>0</v>
      </c>
      <c r="BQ80" s="37">
        <v>11300</v>
      </c>
      <c r="BR80" s="37">
        <v>2000000</v>
      </c>
      <c r="BS80" s="37">
        <v>54.5</v>
      </c>
      <c r="BT80" s="37">
        <v>107.8</v>
      </c>
      <c r="BU80" s="37">
        <v>2011300</v>
      </c>
      <c r="BV80" s="37">
        <v>12</v>
      </c>
      <c r="BW80" s="37">
        <v>11</v>
      </c>
      <c r="BX80" s="37">
        <v>0.3</v>
      </c>
      <c r="BY80" s="37">
        <v>0</v>
      </c>
      <c r="BZ80" s="37">
        <v>0</v>
      </c>
      <c r="CA80" s="37">
        <v>11.3</v>
      </c>
      <c r="CB80" s="37">
        <v>379400</v>
      </c>
      <c r="CC80" s="37">
        <v>7</v>
      </c>
      <c r="CD80" s="37">
        <v>0</v>
      </c>
      <c r="CE80" s="37">
        <v>0</v>
      </c>
      <c r="CF80" s="37">
        <v>0</v>
      </c>
      <c r="CG80" s="37">
        <v>0</v>
      </c>
      <c r="CH80" s="37">
        <v>0</v>
      </c>
      <c r="CI80" s="37">
        <v>938200</v>
      </c>
      <c r="CJ80" s="37">
        <v>2</v>
      </c>
      <c r="CK80" s="37">
        <v>0</v>
      </c>
      <c r="CL80" s="37">
        <v>0</v>
      </c>
      <c r="CM80" s="37">
        <v>0</v>
      </c>
      <c r="CN80" s="37">
        <v>0</v>
      </c>
      <c r="CO80" s="37">
        <v>0</v>
      </c>
      <c r="CP80" s="37">
        <v>267977</v>
      </c>
      <c r="CQ80" s="37"/>
      <c r="CR80" s="37"/>
      <c r="CS80" s="37"/>
      <c r="CT80" s="37"/>
      <c r="CU80" s="37"/>
      <c r="CV80" s="37"/>
      <c r="CW80" s="37"/>
      <c r="CX80" s="37"/>
      <c r="CY80" s="37"/>
      <c r="CZ80" s="37"/>
      <c r="DA80" s="37"/>
      <c r="DB80" s="37"/>
      <c r="DC80" s="37"/>
      <c r="DD80" s="37"/>
      <c r="DE80" s="37"/>
      <c r="DF80" s="37"/>
      <c r="DG80" s="37"/>
      <c r="DH80" s="37"/>
      <c r="DI80" s="37"/>
      <c r="DJ80" s="37"/>
      <c r="DK80" s="37"/>
      <c r="DL80" s="37"/>
      <c r="DM80" s="37"/>
      <c r="DN80" s="37"/>
      <c r="DO80" s="37"/>
      <c r="DP80" s="37"/>
      <c r="DQ80" s="37"/>
      <c r="DR80" s="37"/>
      <c r="DS80" s="37"/>
      <c r="DT80" s="37"/>
    </row>
    <row r="81" spans="1:124" s="31" customFormat="1" ht="16.5">
      <c r="A81" s="37">
        <v>52</v>
      </c>
      <c r="B81" s="36" t="s">
        <v>9466</v>
      </c>
      <c r="C81" s="36" t="s">
        <v>410</v>
      </c>
      <c r="D81" s="37" t="s">
        <v>9465</v>
      </c>
      <c r="E81" s="37" t="s">
        <v>9464</v>
      </c>
      <c r="F81" s="37" t="str">
        <f>IF(ISERROR(FIND('ヒアリングシート（記入例あり）'!$C$22,物質リスト!D81)),"",ROW())</f>
        <v/>
      </c>
      <c r="G81" s="37" t="e" cm="1">
        <f t="array" ref="G81">INDEX(D:D,SMALL(F:F,ROW(D81)))</f>
        <v>#NUM!</v>
      </c>
      <c r="H81" s="38" t="s">
        <v>10797</v>
      </c>
      <c r="I81" s="37" t="s">
        <v>223</v>
      </c>
      <c r="J81" s="37"/>
      <c r="K81" s="37" t="s">
        <v>221</v>
      </c>
      <c r="L81" s="37" t="s">
        <v>9463</v>
      </c>
      <c r="M81" s="37">
        <v>399.524</v>
      </c>
      <c r="N81" s="37" t="s">
        <v>9462</v>
      </c>
      <c r="O81" s="36" t="s">
        <v>9461</v>
      </c>
      <c r="P81" s="37" t="s">
        <v>259</v>
      </c>
      <c r="Q81" s="36" t="s">
        <v>5154</v>
      </c>
      <c r="R81" s="37"/>
      <c r="S81" s="36" t="s">
        <v>9460</v>
      </c>
      <c r="T81" s="36"/>
      <c r="U81" s="36" t="s">
        <v>9459</v>
      </c>
      <c r="V81" s="37">
        <v>3.43</v>
      </c>
      <c r="W81" s="37">
        <v>2</v>
      </c>
      <c r="X81" s="36"/>
      <c r="Y81" s="36"/>
      <c r="Z81" s="36" t="s">
        <v>9458</v>
      </c>
      <c r="AA81" s="37" t="s">
        <v>9457</v>
      </c>
      <c r="AB81" s="37" t="s">
        <v>715</v>
      </c>
      <c r="AC81" s="37" t="s">
        <v>209</v>
      </c>
      <c r="AD81" s="41" t="s">
        <v>207</v>
      </c>
      <c r="AE81" s="41" t="s">
        <v>203</v>
      </c>
      <c r="AF81" s="41" t="s">
        <v>206</v>
      </c>
      <c r="AG81" s="41" t="s">
        <v>201</v>
      </c>
      <c r="AH81" s="41" t="s">
        <v>201</v>
      </c>
      <c r="AI81" s="41" t="s">
        <v>201</v>
      </c>
      <c r="AJ81" s="41" t="s">
        <v>203</v>
      </c>
      <c r="AK81" s="41" t="s">
        <v>203</v>
      </c>
      <c r="AL81" s="41" t="s">
        <v>201</v>
      </c>
      <c r="AM81" s="41" t="s">
        <v>203</v>
      </c>
      <c r="AN81" s="41" t="s">
        <v>203</v>
      </c>
      <c r="AO81" s="41" t="s">
        <v>203</v>
      </c>
      <c r="AP81" s="41" t="s">
        <v>203</v>
      </c>
      <c r="AQ81" s="41" t="s">
        <v>9071</v>
      </c>
      <c r="AR81" s="41" t="s">
        <v>9456</v>
      </c>
      <c r="AS81" s="41" t="s">
        <v>201</v>
      </c>
      <c r="AT81" s="37" t="s">
        <v>288</v>
      </c>
      <c r="AU81" s="37" t="s">
        <v>3247</v>
      </c>
      <c r="AV81" s="37" t="s">
        <v>9455</v>
      </c>
      <c r="AW81" s="37"/>
      <c r="AX81" s="37"/>
      <c r="AY81" s="37"/>
      <c r="AZ81" s="37"/>
      <c r="BA81" s="37"/>
      <c r="BB81" s="37"/>
      <c r="BC81" s="37"/>
      <c r="BD81" s="37"/>
      <c r="BE81" s="37">
        <v>0</v>
      </c>
      <c r="BF81" s="37">
        <v>540</v>
      </c>
      <c r="BG81" s="37">
        <v>540</v>
      </c>
      <c r="BH81" s="37"/>
      <c r="BI81" s="37"/>
      <c r="BJ81" s="37"/>
      <c r="BK81" s="37"/>
      <c r="BL81" s="37"/>
      <c r="BM81" s="37"/>
      <c r="BN81" s="37"/>
      <c r="BO81" s="37"/>
      <c r="BP81" s="37"/>
      <c r="BQ81" s="37"/>
      <c r="BR81" s="37"/>
      <c r="BS81" s="37"/>
      <c r="BT81" s="37"/>
      <c r="BU81" s="37"/>
      <c r="BV81" s="37">
        <v>0</v>
      </c>
      <c r="BW81" s="37">
        <v>0</v>
      </c>
      <c r="BX81" s="37">
        <v>0</v>
      </c>
      <c r="BY81" s="37">
        <v>0</v>
      </c>
      <c r="BZ81" s="37">
        <v>0</v>
      </c>
      <c r="CA81" s="37">
        <v>0</v>
      </c>
      <c r="CB81" s="37">
        <v>0</v>
      </c>
      <c r="CC81" s="37"/>
      <c r="CD81" s="37"/>
      <c r="CE81" s="37"/>
      <c r="CF81" s="37"/>
      <c r="CG81" s="37"/>
      <c r="CH81" s="37"/>
      <c r="CI81" s="37"/>
      <c r="CJ81" s="37">
        <v>0</v>
      </c>
      <c r="CK81" s="37">
        <v>0</v>
      </c>
      <c r="CL81" s="37">
        <v>0</v>
      </c>
      <c r="CM81" s="37">
        <v>0</v>
      </c>
      <c r="CN81" s="37">
        <v>0</v>
      </c>
      <c r="CO81" s="37">
        <v>0</v>
      </c>
      <c r="CP81" s="37">
        <v>0</v>
      </c>
      <c r="CQ81" s="37"/>
      <c r="CR81" s="37"/>
      <c r="CS81" s="37"/>
      <c r="CT81" s="37"/>
      <c r="CU81" s="37"/>
      <c r="CV81" s="37"/>
      <c r="CW81" s="37"/>
      <c r="CX81" s="37"/>
      <c r="CY81" s="37"/>
      <c r="CZ81" s="37"/>
      <c r="DA81" s="37"/>
      <c r="DB81" s="37"/>
      <c r="DC81" s="37"/>
      <c r="DD81" s="37"/>
      <c r="DE81" s="37"/>
      <c r="DF81" s="37"/>
      <c r="DG81" s="37"/>
      <c r="DH81" s="37"/>
      <c r="DI81" s="37"/>
      <c r="DJ81" s="37"/>
      <c r="DK81" s="37"/>
      <c r="DL81" s="37"/>
      <c r="DM81" s="37"/>
      <c r="DN81" s="37"/>
      <c r="DO81" s="37"/>
      <c r="DP81" s="37"/>
      <c r="DQ81" s="37"/>
      <c r="DR81" s="37"/>
      <c r="DS81" s="37"/>
      <c r="DT81" s="37"/>
    </row>
    <row r="82" spans="1:124" s="31" customFormat="1" ht="16.5">
      <c r="A82" s="37">
        <v>53</v>
      </c>
      <c r="B82" s="36" t="s">
        <v>9454</v>
      </c>
      <c r="C82" s="36" t="s">
        <v>2333</v>
      </c>
      <c r="D82" s="37" t="s">
        <v>9453</v>
      </c>
      <c r="E82" s="37" t="s">
        <v>9452</v>
      </c>
      <c r="F82" s="37" t="str">
        <f>IF(ISERROR(FIND('ヒアリングシート（記入例あり）'!$C$22,物質リスト!D82)),"",ROW())</f>
        <v/>
      </c>
      <c r="G82" s="37" t="e" cm="1">
        <f t="array" ref="G82">INDEX(D:D,SMALL(F:F,ROW(D82)))</f>
        <v>#NUM!</v>
      </c>
      <c r="H82" s="38" t="s">
        <v>10800</v>
      </c>
      <c r="I82" s="37" t="s">
        <v>223</v>
      </c>
      <c r="J82" s="37" t="s">
        <v>360</v>
      </c>
      <c r="K82" s="37" t="s">
        <v>360</v>
      </c>
      <c r="L82" s="37" t="s">
        <v>8836</v>
      </c>
      <c r="M82" s="37">
        <v>106.2</v>
      </c>
      <c r="N82" s="43" t="s">
        <v>9451</v>
      </c>
      <c r="O82" s="36" t="s">
        <v>9450</v>
      </c>
      <c r="P82" s="37" t="s">
        <v>217</v>
      </c>
      <c r="Q82" s="36" t="s">
        <v>9449</v>
      </c>
      <c r="R82" s="37" t="s">
        <v>9448</v>
      </c>
      <c r="S82" s="36" t="s">
        <v>9447</v>
      </c>
      <c r="T82" s="36">
        <v>4.34</v>
      </c>
      <c r="U82" s="36">
        <v>3.15</v>
      </c>
      <c r="V82" s="37">
        <v>3.15</v>
      </c>
      <c r="W82" s="37">
        <v>2</v>
      </c>
      <c r="X82" s="36" t="s">
        <v>432</v>
      </c>
      <c r="Y82" s="36" t="s">
        <v>212</v>
      </c>
      <c r="Z82" s="36" t="s">
        <v>9446</v>
      </c>
      <c r="AA82" s="37" t="s">
        <v>9445</v>
      </c>
      <c r="AB82" s="37" t="s">
        <v>9444</v>
      </c>
      <c r="AC82" s="37" t="s">
        <v>9443</v>
      </c>
      <c r="AD82" s="41" t="s">
        <v>203</v>
      </c>
      <c r="AE82" s="41" t="s">
        <v>203</v>
      </c>
      <c r="AF82" s="41" t="s">
        <v>206</v>
      </c>
      <c r="AG82" s="41" t="s">
        <v>207</v>
      </c>
      <c r="AH82" s="41" t="s">
        <v>201</v>
      </c>
      <c r="AI82" s="41" t="s">
        <v>201</v>
      </c>
      <c r="AJ82" s="41" t="s">
        <v>203</v>
      </c>
      <c r="AK82" s="41" t="s">
        <v>250</v>
      </c>
      <c r="AL82" s="41" t="s">
        <v>201</v>
      </c>
      <c r="AM82" s="41" t="s">
        <v>201</v>
      </c>
      <c r="AN82" s="41" t="s">
        <v>201</v>
      </c>
      <c r="AO82" s="41" t="s">
        <v>205</v>
      </c>
      <c r="AP82" s="41" t="s">
        <v>291</v>
      </c>
      <c r="AQ82" s="41" t="s">
        <v>848</v>
      </c>
      <c r="AR82" s="41" t="s">
        <v>9442</v>
      </c>
      <c r="AS82" s="41" t="s">
        <v>377</v>
      </c>
      <c r="AT82" s="37" t="s">
        <v>9441</v>
      </c>
      <c r="AU82" s="37" t="s">
        <v>1988</v>
      </c>
      <c r="AV82" s="37" t="s">
        <v>7087</v>
      </c>
      <c r="AW82" s="37" t="s">
        <v>9440</v>
      </c>
      <c r="AX82" s="37" t="s">
        <v>9439</v>
      </c>
      <c r="AY82" s="37" t="s">
        <v>245</v>
      </c>
      <c r="AZ82" s="37" t="s">
        <v>9438</v>
      </c>
      <c r="BA82" s="37" t="s">
        <v>9437</v>
      </c>
      <c r="BB82" s="37" t="s">
        <v>9436</v>
      </c>
      <c r="BC82" s="37">
        <v>56</v>
      </c>
      <c r="BD82" s="37" t="s">
        <v>9435</v>
      </c>
      <c r="BE82" s="37">
        <v>14629531</v>
      </c>
      <c r="BF82" s="37">
        <v>3326151</v>
      </c>
      <c r="BG82" s="37">
        <v>17955683</v>
      </c>
      <c r="BH82" s="37" t="s">
        <v>9434</v>
      </c>
      <c r="BI82" s="37">
        <v>119</v>
      </c>
      <c r="BJ82" s="37">
        <v>280963.5</v>
      </c>
      <c r="BK82" s="37">
        <v>2.8</v>
      </c>
      <c r="BL82" s="37">
        <v>0</v>
      </c>
      <c r="BM82" s="37">
        <v>0</v>
      </c>
      <c r="BN82" s="37">
        <v>57</v>
      </c>
      <c r="BO82" s="37">
        <v>141187.79999999999</v>
      </c>
      <c r="BP82" s="37">
        <v>45000000</v>
      </c>
      <c r="BQ82" s="37">
        <v>5993660</v>
      </c>
      <c r="BR82" s="37">
        <v>8944235</v>
      </c>
      <c r="BS82" s="37">
        <v>280966.30000000005</v>
      </c>
      <c r="BT82" s="37">
        <v>141244.79999999999</v>
      </c>
      <c r="BU82" s="37">
        <v>59937895</v>
      </c>
      <c r="BV82" s="37">
        <v>55</v>
      </c>
      <c r="BW82" s="37">
        <v>735041</v>
      </c>
      <c r="BX82" s="37">
        <v>71.3</v>
      </c>
      <c r="BY82" s="37">
        <v>0</v>
      </c>
      <c r="BZ82" s="37">
        <v>0</v>
      </c>
      <c r="CA82" s="37">
        <v>735112.3</v>
      </c>
      <c r="CB82" s="37">
        <v>50360100</v>
      </c>
      <c r="CC82" s="37">
        <v>646</v>
      </c>
      <c r="CD82" s="37">
        <v>301776</v>
      </c>
      <c r="CE82" s="37">
        <v>0</v>
      </c>
      <c r="CF82" s="37">
        <v>0</v>
      </c>
      <c r="CG82" s="37">
        <v>0</v>
      </c>
      <c r="CH82" s="37">
        <v>301777</v>
      </c>
      <c r="CI82" s="37">
        <v>25312570</v>
      </c>
      <c r="CJ82" s="37">
        <v>65</v>
      </c>
      <c r="CK82" s="37">
        <v>394203.4</v>
      </c>
      <c r="CL82" s="37">
        <v>0.4</v>
      </c>
      <c r="CM82" s="37">
        <v>0</v>
      </c>
      <c r="CN82" s="37">
        <v>0</v>
      </c>
      <c r="CO82" s="37">
        <v>394203.80000000005</v>
      </c>
      <c r="CP82" s="37">
        <v>4800327</v>
      </c>
      <c r="CQ82" s="37">
        <v>90.4</v>
      </c>
      <c r="CR82" s="37">
        <v>0.2</v>
      </c>
      <c r="CS82" s="37">
        <v>9.4</v>
      </c>
      <c r="CT82" s="37">
        <v>0</v>
      </c>
      <c r="CU82" s="37" t="s">
        <v>7036</v>
      </c>
      <c r="CV82" s="37" t="s">
        <v>9433</v>
      </c>
      <c r="CW82" s="37"/>
      <c r="CX82" s="37" t="s">
        <v>9432</v>
      </c>
      <c r="CY82" s="37" t="s">
        <v>3122</v>
      </c>
      <c r="CZ82" s="37"/>
      <c r="DA82" s="37" t="s">
        <v>9431</v>
      </c>
      <c r="DB82" s="37" t="s">
        <v>9430</v>
      </c>
      <c r="DC82" s="37" t="s">
        <v>2195</v>
      </c>
      <c r="DD82" s="37" t="s">
        <v>9429</v>
      </c>
      <c r="DE82" s="37" t="s">
        <v>9428</v>
      </c>
      <c r="DF82" s="37" t="s">
        <v>9427</v>
      </c>
      <c r="DG82" s="37" t="s">
        <v>9426</v>
      </c>
      <c r="DH82" s="37" t="s">
        <v>9425</v>
      </c>
      <c r="DI82" s="37" t="s">
        <v>9424</v>
      </c>
      <c r="DJ82" s="37"/>
      <c r="DK82" s="37"/>
      <c r="DL82" s="37">
        <v>3</v>
      </c>
      <c r="DM82" s="37">
        <v>210</v>
      </c>
      <c r="DN82" s="37">
        <v>4.7999999999999996E-3</v>
      </c>
      <c r="DO82" s="37">
        <v>4.0000000000000001E-3</v>
      </c>
      <c r="DP82" s="37">
        <v>1.6E-2</v>
      </c>
      <c r="DQ82" s="37"/>
      <c r="DR82" s="37"/>
      <c r="DS82" s="37">
        <v>1.6E-2</v>
      </c>
      <c r="DT82" s="37">
        <v>3.016</v>
      </c>
    </row>
    <row r="83" spans="1:124" s="31" customFormat="1" ht="16.5">
      <c r="A83" s="37">
        <v>54</v>
      </c>
      <c r="B83" s="36" t="s">
        <v>9423</v>
      </c>
      <c r="C83" s="36" t="s">
        <v>410</v>
      </c>
      <c r="D83" s="37" t="s">
        <v>9422</v>
      </c>
      <c r="E83" s="37" t="s">
        <v>9421</v>
      </c>
      <c r="F83" s="37" t="str">
        <f>IF(ISERROR(FIND('ヒアリングシート（記入例あり）'!$C$22,物質リスト!D83)),"",ROW())</f>
        <v/>
      </c>
      <c r="G83" s="37" t="e" cm="1">
        <f t="array" ref="G83">INDEX(D:D,SMALL(F:F,ROW(D83)))</f>
        <v>#NUM!</v>
      </c>
      <c r="H83" s="38" t="s">
        <v>10796</v>
      </c>
      <c r="I83" s="37" t="s">
        <v>223</v>
      </c>
      <c r="J83" s="37" t="s">
        <v>360</v>
      </c>
      <c r="K83" s="37" t="s">
        <v>221</v>
      </c>
      <c r="L83" s="37" t="s">
        <v>9420</v>
      </c>
      <c r="M83" s="37">
        <v>283.34100000000001</v>
      </c>
      <c r="N83" s="37" t="s">
        <v>2463</v>
      </c>
      <c r="O83" s="36" t="s">
        <v>9419</v>
      </c>
      <c r="P83" s="37" t="s">
        <v>217</v>
      </c>
      <c r="Q83" s="36" t="s">
        <v>9418</v>
      </c>
      <c r="R83" s="37"/>
      <c r="S83" s="36" t="s">
        <v>9417</v>
      </c>
      <c r="T83" s="36"/>
      <c r="U83" s="36" t="s">
        <v>9416</v>
      </c>
      <c r="V83" s="37">
        <v>1.68</v>
      </c>
      <c r="W83" s="37">
        <v>1</v>
      </c>
      <c r="X83" s="36"/>
      <c r="Y83" s="36"/>
      <c r="Z83" s="36" t="s">
        <v>9415</v>
      </c>
      <c r="AA83" s="37" t="s">
        <v>9414</v>
      </c>
      <c r="AB83" s="37" t="s">
        <v>9413</v>
      </c>
      <c r="AC83" s="37" t="s">
        <v>9412</v>
      </c>
      <c r="AD83" s="37" t="s">
        <v>378</v>
      </c>
      <c r="AE83" s="37" t="s">
        <v>378</v>
      </c>
      <c r="AF83" s="37" t="s">
        <v>206</v>
      </c>
      <c r="AG83" s="37" t="s">
        <v>201</v>
      </c>
      <c r="AH83" s="37" t="s">
        <v>206</v>
      </c>
      <c r="AI83" s="37" t="s">
        <v>378</v>
      </c>
      <c r="AJ83" s="37" t="s">
        <v>203</v>
      </c>
      <c r="AK83" s="37" t="s">
        <v>250</v>
      </c>
      <c r="AL83" s="37" t="s">
        <v>201</v>
      </c>
      <c r="AM83" s="37" t="s">
        <v>377</v>
      </c>
      <c r="AN83" s="37" t="s">
        <v>203</v>
      </c>
      <c r="AO83" s="37" t="s">
        <v>203</v>
      </c>
      <c r="AP83" s="37" t="s">
        <v>377</v>
      </c>
      <c r="AQ83" s="37" t="s">
        <v>9411</v>
      </c>
      <c r="AR83" s="37" t="s">
        <v>9410</v>
      </c>
      <c r="AS83" s="41" t="s">
        <v>201</v>
      </c>
      <c r="AT83" s="37" t="s">
        <v>5836</v>
      </c>
      <c r="AU83" s="37" t="s">
        <v>1064</v>
      </c>
      <c r="AV83" s="37" t="s">
        <v>9409</v>
      </c>
      <c r="AW83" s="37"/>
      <c r="AX83" s="37"/>
      <c r="AY83" s="37"/>
      <c r="AZ83" s="37"/>
      <c r="BA83" s="37"/>
      <c r="BB83" s="37"/>
      <c r="BC83" s="37"/>
      <c r="BD83" s="37"/>
      <c r="BE83" s="37">
        <v>2</v>
      </c>
      <c r="BF83" s="37">
        <v>640</v>
      </c>
      <c r="BG83" s="37">
        <v>642</v>
      </c>
      <c r="BH83" s="37" t="s">
        <v>744</v>
      </c>
      <c r="BI83" s="37"/>
      <c r="BJ83" s="37"/>
      <c r="BK83" s="37"/>
      <c r="BL83" s="37"/>
      <c r="BM83" s="37"/>
      <c r="BN83" s="37"/>
      <c r="BO83" s="37"/>
      <c r="BP83" s="37"/>
      <c r="BQ83" s="37"/>
      <c r="BR83" s="37"/>
      <c r="BS83" s="37"/>
      <c r="BT83" s="37"/>
      <c r="BU83" s="37"/>
      <c r="BV83" s="37">
        <v>0</v>
      </c>
      <c r="BW83" s="37">
        <v>0</v>
      </c>
      <c r="BX83" s="37">
        <v>0</v>
      </c>
      <c r="BY83" s="37">
        <v>0</v>
      </c>
      <c r="BZ83" s="37">
        <v>0</v>
      </c>
      <c r="CA83" s="37">
        <v>0</v>
      </c>
      <c r="CB83" s="37">
        <v>0</v>
      </c>
      <c r="CC83" s="37"/>
      <c r="CD83" s="37"/>
      <c r="CE83" s="37"/>
      <c r="CF83" s="37"/>
      <c r="CG83" s="37"/>
      <c r="CH83" s="37"/>
      <c r="CI83" s="37"/>
      <c r="CJ83" s="37">
        <v>0</v>
      </c>
      <c r="CK83" s="37">
        <v>0</v>
      </c>
      <c r="CL83" s="37">
        <v>0</v>
      </c>
      <c r="CM83" s="37">
        <v>0</v>
      </c>
      <c r="CN83" s="37">
        <v>0</v>
      </c>
      <c r="CO83" s="37">
        <v>0</v>
      </c>
      <c r="CP83" s="37">
        <v>0</v>
      </c>
      <c r="CQ83" s="37"/>
      <c r="CR83" s="37"/>
      <c r="CS83" s="37"/>
      <c r="CT83" s="37"/>
      <c r="CU83" s="37"/>
      <c r="CV83" s="37"/>
      <c r="CW83" s="37"/>
      <c r="CX83" s="37"/>
      <c r="CY83" s="37"/>
      <c r="CZ83" s="37"/>
      <c r="DA83" s="37"/>
      <c r="DB83" s="37"/>
      <c r="DC83" s="37"/>
      <c r="DD83" s="37"/>
      <c r="DE83" s="37"/>
      <c r="DF83" s="37"/>
      <c r="DG83" s="37"/>
      <c r="DH83" s="37"/>
      <c r="DI83" s="37"/>
      <c r="DJ83" s="37"/>
      <c r="DK83" s="37"/>
      <c r="DL83" s="37"/>
      <c r="DM83" s="37"/>
      <c r="DN83" s="37"/>
      <c r="DO83" s="37"/>
      <c r="DP83" s="37"/>
      <c r="DQ83" s="37"/>
      <c r="DR83" s="37"/>
      <c r="DS83" s="37"/>
      <c r="DT83" s="37"/>
    </row>
    <row r="84" spans="1:124" s="31" customFormat="1" ht="16.5">
      <c r="A84" s="37">
        <v>55</v>
      </c>
      <c r="B84" s="36" t="s">
        <v>9408</v>
      </c>
      <c r="C84" s="36" t="s">
        <v>1341</v>
      </c>
      <c r="D84" s="37" t="s">
        <v>9407</v>
      </c>
      <c r="E84" s="37" t="s">
        <v>9406</v>
      </c>
      <c r="F84" s="37" t="str">
        <f>IF(ISERROR(FIND('ヒアリングシート（記入例あり）'!$C$22,物質リスト!D84)),"",ROW())</f>
        <v/>
      </c>
      <c r="G84" s="37" t="e" cm="1">
        <f t="array" ref="G84">INDEX(D:D,SMALL(F:F,ROW(D84)))</f>
        <v>#NUM!</v>
      </c>
      <c r="H84" s="38" t="s">
        <v>10798</v>
      </c>
      <c r="I84" s="37" t="s">
        <v>223</v>
      </c>
      <c r="J84" s="37" t="s">
        <v>1158</v>
      </c>
      <c r="K84" s="37" t="s">
        <v>360</v>
      </c>
      <c r="L84" s="37" t="s">
        <v>9405</v>
      </c>
      <c r="M84" s="37">
        <v>43.07</v>
      </c>
      <c r="N84" s="43" t="s">
        <v>9404</v>
      </c>
      <c r="O84" s="36" t="s">
        <v>9403</v>
      </c>
      <c r="P84" s="37" t="s">
        <v>217</v>
      </c>
      <c r="Q84" s="36"/>
      <c r="R84" s="37" t="s">
        <v>9402</v>
      </c>
      <c r="S84" s="36" t="s">
        <v>9401</v>
      </c>
      <c r="T84" s="36">
        <v>1.76</v>
      </c>
      <c r="U84" s="36" t="s">
        <v>9400</v>
      </c>
      <c r="V84" s="37">
        <v>-0.36</v>
      </c>
      <c r="W84" s="37">
        <v>1</v>
      </c>
      <c r="X84" s="36" t="s">
        <v>9399</v>
      </c>
      <c r="Y84" s="36" t="s">
        <v>9398</v>
      </c>
      <c r="Z84" s="36" t="s">
        <v>9397</v>
      </c>
      <c r="AA84" s="37" t="s">
        <v>9396</v>
      </c>
      <c r="AB84" s="37" t="s">
        <v>9395</v>
      </c>
      <c r="AC84" s="37" t="s">
        <v>9394</v>
      </c>
      <c r="AD84" s="41" t="s">
        <v>205</v>
      </c>
      <c r="AE84" s="41" t="s">
        <v>377</v>
      </c>
      <c r="AF84" s="41" t="s">
        <v>206</v>
      </c>
      <c r="AG84" s="41" t="s">
        <v>377</v>
      </c>
      <c r="AH84" s="41" t="s">
        <v>201</v>
      </c>
      <c r="AI84" s="41" t="s">
        <v>201</v>
      </c>
      <c r="AJ84" s="41" t="s">
        <v>377</v>
      </c>
      <c r="AK84" s="41" t="s">
        <v>377</v>
      </c>
      <c r="AL84" s="41" t="s">
        <v>201</v>
      </c>
      <c r="AM84" s="41" t="s">
        <v>201</v>
      </c>
      <c r="AN84" s="41" t="s">
        <v>291</v>
      </c>
      <c r="AO84" s="41" t="s">
        <v>205</v>
      </c>
      <c r="AP84" s="41" t="s">
        <v>205</v>
      </c>
      <c r="AQ84" s="41" t="s">
        <v>9393</v>
      </c>
      <c r="AR84" s="41" t="s">
        <v>8434</v>
      </c>
      <c r="AS84" s="41" t="s">
        <v>201</v>
      </c>
      <c r="AT84" s="37" t="s">
        <v>9392</v>
      </c>
      <c r="AU84" s="37" t="s">
        <v>1143</v>
      </c>
      <c r="AV84" s="37" t="s">
        <v>9391</v>
      </c>
      <c r="AW84" s="37"/>
      <c r="AX84" s="37"/>
      <c r="AY84" s="37"/>
      <c r="AZ84" s="37"/>
      <c r="BA84" s="37" t="s">
        <v>9390</v>
      </c>
      <c r="BB84" s="37" t="s">
        <v>9389</v>
      </c>
      <c r="BC84" s="37">
        <v>3.2</v>
      </c>
      <c r="BD84" s="37">
        <v>9</v>
      </c>
      <c r="BE84" s="37">
        <v>0</v>
      </c>
      <c r="BF84" s="37">
        <v>0</v>
      </c>
      <c r="BG84" s="37">
        <v>0</v>
      </c>
      <c r="BH84" s="37" t="s">
        <v>9388</v>
      </c>
      <c r="BI84" s="37"/>
      <c r="BJ84" s="37"/>
      <c r="BK84" s="37"/>
      <c r="BL84" s="37"/>
      <c r="BM84" s="37"/>
      <c r="BN84" s="37"/>
      <c r="BO84" s="37"/>
      <c r="BP84" s="37"/>
      <c r="BQ84" s="37"/>
      <c r="BR84" s="37"/>
      <c r="BS84" s="37"/>
      <c r="BT84" s="37"/>
      <c r="BU84" s="37"/>
      <c r="BV84" s="37">
        <v>0</v>
      </c>
      <c r="BW84" s="37">
        <v>0</v>
      </c>
      <c r="BX84" s="37">
        <v>0</v>
      </c>
      <c r="BY84" s="37">
        <v>0</v>
      </c>
      <c r="BZ84" s="37">
        <v>0</v>
      </c>
      <c r="CA84" s="37">
        <v>0</v>
      </c>
      <c r="CB84" s="37">
        <v>0</v>
      </c>
      <c r="CC84" s="37"/>
      <c r="CD84" s="37"/>
      <c r="CE84" s="37"/>
      <c r="CF84" s="37"/>
      <c r="CG84" s="37"/>
      <c r="CH84" s="37"/>
      <c r="CI84" s="37"/>
      <c r="CJ84" s="37">
        <v>0</v>
      </c>
      <c r="CK84" s="37">
        <v>0</v>
      </c>
      <c r="CL84" s="37">
        <v>0</v>
      </c>
      <c r="CM84" s="37">
        <v>0</v>
      </c>
      <c r="CN84" s="37">
        <v>0</v>
      </c>
      <c r="CO84" s="37">
        <v>0</v>
      </c>
      <c r="CP84" s="37">
        <v>0</v>
      </c>
      <c r="CQ84" s="37">
        <v>2.7</v>
      </c>
      <c r="CR84" s="37">
        <v>49.8</v>
      </c>
      <c r="CS84" s="37">
        <v>47.3</v>
      </c>
      <c r="CT84" s="37">
        <v>0.1</v>
      </c>
      <c r="CU84" s="37" t="s">
        <v>9387</v>
      </c>
      <c r="CV84" s="37"/>
      <c r="CW84" s="37"/>
      <c r="CX84" s="37"/>
      <c r="CY84" s="37"/>
      <c r="CZ84" s="37"/>
      <c r="DA84" s="37" t="s">
        <v>9386</v>
      </c>
      <c r="DB84" s="37" t="s">
        <v>9385</v>
      </c>
      <c r="DC84" s="37"/>
      <c r="DD84" s="37"/>
      <c r="DE84" s="37" t="s">
        <v>9384</v>
      </c>
      <c r="DF84" s="37"/>
      <c r="DG84" s="37"/>
      <c r="DH84" s="37"/>
      <c r="DI84" s="37" t="s">
        <v>1893</v>
      </c>
      <c r="DJ84" s="37"/>
      <c r="DK84" s="37"/>
      <c r="DL84" s="37">
        <v>8.0999999999999996E-4</v>
      </c>
      <c r="DM84" s="37"/>
      <c r="DN84" s="37"/>
      <c r="DO84" s="37"/>
      <c r="DP84" s="37">
        <v>1.6000000000000001E-4</v>
      </c>
      <c r="DQ84" s="37"/>
      <c r="DR84" s="37"/>
      <c r="DS84" s="37">
        <v>1.6000000000000001E-4</v>
      </c>
      <c r="DT84" s="37">
        <v>9.7000000000000005E-4</v>
      </c>
    </row>
    <row r="85" spans="1:124" s="31" customFormat="1" ht="16.5">
      <c r="A85" s="37">
        <v>56</v>
      </c>
      <c r="B85" s="36" t="s">
        <v>9383</v>
      </c>
      <c r="C85" s="36" t="s">
        <v>9382</v>
      </c>
      <c r="D85" s="37" t="s">
        <v>9381</v>
      </c>
      <c r="E85" s="37" t="s">
        <v>9380</v>
      </c>
      <c r="F85" s="37" t="str">
        <f>IF(ISERROR(FIND('ヒアリングシート（記入例あり）'!$C$22,物質リスト!D85)),"",ROW())</f>
        <v/>
      </c>
      <c r="G85" s="37" t="e" cm="1">
        <f t="array" ref="G85">INDEX(D:D,SMALL(F:F,ROW(D85)))</f>
        <v>#NUM!</v>
      </c>
      <c r="H85" s="38" t="s">
        <v>10798</v>
      </c>
      <c r="I85" s="37" t="s">
        <v>223</v>
      </c>
      <c r="J85" s="37" t="s">
        <v>1158</v>
      </c>
      <c r="K85" s="37" t="s">
        <v>360</v>
      </c>
      <c r="L85" s="37" t="s">
        <v>9379</v>
      </c>
      <c r="M85" s="37">
        <v>44.05</v>
      </c>
      <c r="N85" s="37" t="s">
        <v>9378</v>
      </c>
      <c r="O85" s="36" t="s">
        <v>9377</v>
      </c>
      <c r="P85" s="37" t="s">
        <v>1154</v>
      </c>
      <c r="Q85" s="36" t="s">
        <v>9376</v>
      </c>
      <c r="R85" s="37"/>
      <c r="S85" s="36" t="s">
        <v>9375</v>
      </c>
      <c r="T85" s="36" t="s">
        <v>9374</v>
      </c>
      <c r="U85" s="36" t="s">
        <v>9373</v>
      </c>
      <c r="V85" s="37">
        <v>-0.3</v>
      </c>
      <c r="W85" s="37">
        <v>1</v>
      </c>
      <c r="X85" s="36" t="s">
        <v>9372</v>
      </c>
      <c r="Y85" s="36" t="s">
        <v>9371</v>
      </c>
      <c r="Z85" s="36" t="s">
        <v>9370</v>
      </c>
      <c r="AA85" s="37" t="s">
        <v>9369</v>
      </c>
      <c r="AB85" s="37" t="s">
        <v>209</v>
      </c>
      <c r="AC85" s="37" t="s">
        <v>9368</v>
      </c>
      <c r="AD85" s="41" t="s">
        <v>378</v>
      </c>
      <c r="AE85" s="41" t="s">
        <v>201</v>
      </c>
      <c r="AF85" s="41" t="s">
        <v>378</v>
      </c>
      <c r="AG85" s="41" t="s">
        <v>206</v>
      </c>
      <c r="AH85" s="41" t="s">
        <v>206</v>
      </c>
      <c r="AI85" s="41" t="s">
        <v>206</v>
      </c>
      <c r="AJ85" s="41" t="s">
        <v>205</v>
      </c>
      <c r="AK85" s="41" t="s">
        <v>204</v>
      </c>
      <c r="AL85" s="41" t="s">
        <v>201</v>
      </c>
      <c r="AM85" s="41" t="s">
        <v>377</v>
      </c>
      <c r="AN85" s="41" t="s">
        <v>291</v>
      </c>
      <c r="AO85" s="41" t="s">
        <v>1328</v>
      </c>
      <c r="AP85" s="41" t="s">
        <v>291</v>
      </c>
      <c r="AQ85" s="41" t="s">
        <v>3003</v>
      </c>
      <c r="AR85" s="41" t="s">
        <v>9367</v>
      </c>
      <c r="AS85" s="41" t="s">
        <v>206</v>
      </c>
      <c r="AT85" s="37" t="s">
        <v>9366</v>
      </c>
      <c r="AU85" s="37" t="s">
        <v>9365</v>
      </c>
      <c r="AV85" s="37" t="s">
        <v>9364</v>
      </c>
      <c r="AW85" s="37"/>
      <c r="AX85" s="37"/>
      <c r="AY85" s="37" t="s">
        <v>9363</v>
      </c>
      <c r="AZ85" s="37" t="s">
        <v>320</v>
      </c>
      <c r="BA85" s="37" t="s">
        <v>9362</v>
      </c>
      <c r="BB85" s="37" t="s">
        <v>9361</v>
      </c>
      <c r="BC85" s="37" t="s">
        <v>9360</v>
      </c>
      <c r="BD85" s="37"/>
      <c r="BE85" s="37">
        <v>142349</v>
      </c>
      <c r="BF85" s="37">
        <v>69372</v>
      </c>
      <c r="BG85" s="37">
        <v>211721</v>
      </c>
      <c r="BH85" s="37" t="s">
        <v>9359</v>
      </c>
      <c r="BI85" s="37">
        <v>14</v>
      </c>
      <c r="BJ85" s="37">
        <v>613.29999999999995</v>
      </c>
      <c r="BK85" s="37">
        <v>0</v>
      </c>
      <c r="BL85" s="37">
        <v>0</v>
      </c>
      <c r="BM85" s="37">
        <v>0</v>
      </c>
      <c r="BN85" s="37">
        <v>11</v>
      </c>
      <c r="BO85" s="37">
        <v>170</v>
      </c>
      <c r="BP85" s="37">
        <v>98000000</v>
      </c>
      <c r="BQ85" s="37">
        <v>5890170</v>
      </c>
      <c r="BR85" s="37">
        <v>0</v>
      </c>
      <c r="BS85" s="37">
        <v>613.29999999999995</v>
      </c>
      <c r="BT85" s="37">
        <v>181</v>
      </c>
      <c r="BU85" s="37">
        <v>103890170</v>
      </c>
      <c r="BV85" s="37">
        <v>17</v>
      </c>
      <c r="BW85" s="37">
        <v>1892</v>
      </c>
      <c r="BX85" s="37">
        <v>0</v>
      </c>
      <c r="BY85" s="37">
        <v>0</v>
      </c>
      <c r="BZ85" s="37">
        <v>0</v>
      </c>
      <c r="CA85" s="37">
        <v>1892</v>
      </c>
      <c r="CB85" s="37">
        <v>45333310</v>
      </c>
      <c r="CC85" s="37">
        <v>7</v>
      </c>
      <c r="CD85" s="37">
        <v>1992</v>
      </c>
      <c r="CE85" s="37">
        <v>290</v>
      </c>
      <c r="CF85" s="37">
        <v>0</v>
      </c>
      <c r="CG85" s="37">
        <v>0</v>
      </c>
      <c r="CH85" s="37">
        <v>2282</v>
      </c>
      <c r="CI85" s="37">
        <v>925780</v>
      </c>
      <c r="CJ85" s="37">
        <v>3</v>
      </c>
      <c r="CK85" s="37">
        <v>1002.3</v>
      </c>
      <c r="CL85" s="37">
        <v>0</v>
      </c>
      <c r="CM85" s="37">
        <v>0</v>
      </c>
      <c r="CN85" s="37">
        <v>0</v>
      </c>
      <c r="CO85" s="37">
        <v>1002.3</v>
      </c>
      <c r="CP85" s="37">
        <v>11459631</v>
      </c>
      <c r="CQ85" s="37">
        <v>86.9</v>
      </c>
      <c r="CR85" s="37">
        <v>13</v>
      </c>
      <c r="CS85" s="37">
        <v>2E-3</v>
      </c>
      <c r="CT85" s="37">
        <v>0.1</v>
      </c>
      <c r="CU85" s="37" t="s">
        <v>9358</v>
      </c>
      <c r="CV85" s="37"/>
      <c r="CW85" s="37"/>
      <c r="CX85" s="37"/>
      <c r="CY85" s="37"/>
      <c r="CZ85" s="37"/>
      <c r="DA85" s="37"/>
      <c r="DB85" s="37"/>
      <c r="DC85" s="37"/>
      <c r="DD85" s="37"/>
      <c r="DE85" s="37" t="s">
        <v>9357</v>
      </c>
      <c r="DF85" s="37"/>
      <c r="DG85" s="37"/>
      <c r="DH85" s="37"/>
      <c r="DI85" s="37" t="s">
        <v>9356</v>
      </c>
      <c r="DJ85" s="37"/>
      <c r="DK85" s="37"/>
      <c r="DL85" s="37">
        <v>0.11</v>
      </c>
      <c r="DM85" s="37"/>
      <c r="DN85" s="37"/>
      <c r="DO85" s="37"/>
      <c r="DP85" s="37">
        <v>2E-3</v>
      </c>
      <c r="DQ85" s="37"/>
      <c r="DR85" s="37"/>
      <c r="DS85" s="37"/>
      <c r="DT85" s="37"/>
    </row>
    <row r="86" spans="1:124" s="31" customFormat="1" ht="16.5">
      <c r="A86" s="37">
        <v>57</v>
      </c>
      <c r="B86" s="36" t="s">
        <v>9355</v>
      </c>
      <c r="C86" s="36" t="s">
        <v>9328</v>
      </c>
      <c r="D86" s="37" t="s">
        <v>9354</v>
      </c>
      <c r="E86" s="37" t="s">
        <v>9353</v>
      </c>
      <c r="F86" s="37" t="str">
        <f>IF(ISERROR(FIND('ヒアリングシート（記入例あり）'!$C$22,物質リスト!D86)),"",ROW())</f>
        <v/>
      </c>
      <c r="G86" s="37" t="e" cm="1">
        <f t="array" ref="G86">INDEX(D:D,SMALL(F:F,ROW(D86)))</f>
        <v>#NUM!</v>
      </c>
      <c r="H86" s="38" t="s">
        <v>10798</v>
      </c>
      <c r="I86" s="37" t="s">
        <v>223</v>
      </c>
      <c r="J86" s="37" t="s">
        <v>360</v>
      </c>
      <c r="K86" s="37" t="s">
        <v>360</v>
      </c>
      <c r="L86" s="37" t="s">
        <v>2526</v>
      </c>
      <c r="M86" s="37">
        <v>90.12</v>
      </c>
      <c r="N86" s="37">
        <v>-70</v>
      </c>
      <c r="O86" s="36" t="s">
        <v>9352</v>
      </c>
      <c r="P86" s="37" t="s">
        <v>217</v>
      </c>
      <c r="Q86" s="36"/>
      <c r="R86" s="37" t="s">
        <v>9351</v>
      </c>
      <c r="S86" s="36" t="s">
        <v>9350</v>
      </c>
      <c r="T86" s="36" t="s">
        <v>9349</v>
      </c>
      <c r="U86" s="36" t="s">
        <v>9348</v>
      </c>
      <c r="V86" s="37">
        <v>-0.32</v>
      </c>
      <c r="W86" s="37">
        <v>1</v>
      </c>
      <c r="X86" s="36" t="s">
        <v>432</v>
      </c>
      <c r="Y86" s="36" t="s">
        <v>9347</v>
      </c>
      <c r="Z86" s="36" t="s">
        <v>9319</v>
      </c>
      <c r="AA86" s="37" t="s">
        <v>9346</v>
      </c>
      <c r="AB86" s="37" t="s">
        <v>9345</v>
      </c>
      <c r="AC86" s="37" t="s">
        <v>9344</v>
      </c>
      <c r="AD86" s="41" t="s">
        <v>203</v>
      </c>
      <c r="AE86" s="41" t="s">
        <v>203</v>
      </c>
      <c r="AF86" s="41" t="s">
        <v>206</v>
      </c>
      <c r="AG86" s="41" t="s">
        <v>207</v>
      </c>
      <c r="AH86" s="41" t="s">
        <v>201</v>
      </c>
      <c r="AI86" s="41" t="s">
        <v>201</v>
      </c>
      <c r="AJ86" s="41" t="s">
        <v>203</v>
      </c>
      <c r="AK86" s="41" t="s">
        <v>250</v>
      </c>
      <c r="AL86" s="41" t="s">
        <v>201</v>
      </c>
      <c r="AM86" s="41" t="s">
        <v>203</v>
      </c>
      <c r="AN86" s="41" t="s">
        <v>201</v>
      </c>
      <c r="AO86" s="41" t="s">
        <v>201</v>
      </c>
      <c r="AP86" s="41" t="s">
        <v>291</v>
      </c>
      <c r="AQ86" s="41" t="s">
        <v>9343</v>
      </c>
      <c r="AR86" s="41" t="s">
        <v>7426</v>
      </c>
      <c r="AS86" s="41" t="s">
        <v>201</v>
      </c>
      <c r="AT86" s="37" t="s">
        <v>9342</v>
      </c>
      <c r="AU86" s="37" t="s">
        <v>9341</v>
      </c>
      <c r="AV86" s="37" t="s">
        <v>9340</v>
      </c>
      <c r="AW86" s="37" t="s">
        <v>9339</v>
      </c>
      <c r="AX86" s="37" t="s">
        <v>9338</v>
      </c>
      <c r="AY86" s="37" t="s">
        <v>245</v>
      </c>
      <c r="AZ86" s="37" t="s">
        <v>320</v>
      </c>
      <c r="BA86" s="37" t="s">
        <v>9337</v>
      </c>
      <c r="BB86" s="37" t="s">
        <v>9336</v>
      </c>
      <c r="BC86" s="37">
        <v>3.2</v>
      </c>
      <c r="BD86" s="37">
        <v>1</v>
      </c>
      <c r="BE86" s="40">
        <v>107569</v>
      </c>
      <c r="BF86" s="40">
        <v>62456</v>
      </c>
      <c r="BG86" s="37">
        <v>170025</v>
      </c>
      <c r="BH86" s="37" t="s">
        <v>9335</v>
      </c>
      <c r="BI86" s="37">
        <v>11</v>
      </c>
      <c r="BJ86" s="37">
        <v>776.5</v>
      </c>
      <c r="BK86" s="37">
        <v>0</v>
      </c>
      <c r="BL86" s="37">
        <v>0</v>
      </c>
      <c r="BM86" s="37">
        <v>0</v>
      </c>
      <c r="BN86" s="37">
        <v>0.5</v>
      </c>
      <c r="BO86" s="37">
        <v>19552.2</v>
      </c>
      <c r="BP86" s="37">
        <v>0</v>
      </c>
      <c r="BQ86" s="37">
        <v>129500</v>
      </c>
      <c r="BR86" s="37">
        <v>7600</v>
      </c>
      <c r="BS86" s="37">
        <v>776.5</v>
      </c>
      <c r="BT86" s="37">
        <v>19552.7</v>
      </c>
      <c r="BU86" s="37">
        <v>137100</v>
      </c>
      <c r="BV86" s="37">
        <v>18</v>
      </c>
      <c r="BW86" s="37">
        <v>19628.599999999999</v>
      </c>
      <c r="BX86" s="37">
        <v>0</v>
      </c>
      <c r="BY86" s="37">
        <v>0</v>
      </c>
      <c r="BZ86" s="37">
        <v>0</v>
      </c>
      <c r="CA86" s="37">
        <v>19628.599999999999</v>
      </c>
      <c r="CB86" s="37">
        <v>100000</v>
      </c>
      <c r="CC86" s="37">
        <v>13</v>
      </c>
      <c r="CD86" s="37">
        <v>1629</v>
      </c>
      <c r="CE86" s="37">
        <v>0</v>
      </c>
      <c r="CF86" s="37">
        <v>0</v>
      </c>
      <c r="CG86" s="37">
        <v>0</v>
      </c>
      <c r="CH86" s="37">
        <v>1629</v>
      </c>
      <c r="CI86" s="37">
        <v>230850</v>
      </c>
      <c r="CJ86" s="37">
        <v>2</v>
      </c>
      <c r="CK86" s="37">
        <v>13</v>
      </c>
      <c r="CL86" s="37">
        <v>0</v>
      </c>
      <c r="CM86" s="37">
        <v>0</v>
      </c>
      <c r="CN86" s="37">
        <v>0</v>
      </c>
      <c r="CO86" s="37">
        <v>13</v>
      </c>
      <c r="CP86" s="37">
        <v>4728</v>
      </c>
      <c r="CQ86" s="37">
        <v>15.4</v>
      </c>
      <c r="CR86" s="37">
        <v>76.099999999999994</v>
      </c>
      <c r="CS86" s="37">
        <v>8.3000000000000007</v>
      </c>
      <c r="CT86" s="37">
        <v>0.2</v>
      </c>
      <c r="CU86" s="37" t="s">
        <v>9334</v>
      </c>
      <c r="CV86" s="37"/>
      <c r="CW86" s="37"/>
      <c r="CX86" s="37"/>
      <c r="CY86" s="37" t="s">
        <v>9333</v>
      </c>
      <c r="CZ86" s="37"/>
      <c r="DA86" s="37" t="s">
        <v>9333</v>
      </c>
      <c r="DB86" s="37" t="s">
        <v>9333</v>
      </c>
      <c r="DC86" s="37" t="s">
        <v>9332</v>
      </c>
      <c r="DD86" s="37" t="s">
        <v>185</v>
      </c>
      <c r="DE86" s="37" t="s">
        <v>9331</v>
      </c>
      <c r="DF86" s="37"/>
      <c r="DG86" s="37"/>
      <c r="DH86" s="37" t="s">
        <v>9330</v>
      </c>
      <c r="DI86" s="37" t="s">
        <v>9330</v>
      </c>
      <c r="DJ86" s="37"/>
      <c r="DK86" s="37"/>
      <c r="DL86" s="37">
        <v>0.11</v>
      </c>
      <c r="DM86" s="37"/>
      <c r="DN86" s="37"/>
      <c r="DO86" s="37"/>
      <c r="DP86" s="37">
        <v>3.5999999999999997E-2</v>
      </c>
      <c r="DQ86" s="37"/>
      <c r="DR86" s="37"/>
      <c r="DS86" s="37">
        <v>3.5999999999999997E-2</v>
      </c>
      <c r="DT86" s="37">
        <v>0.14599999999999999</v>
      </c>
    </row>
    <row r="87" spans="1:124" s="31" customFormat="1" ht="16.5">
      <c r="A87" s="37">
        <v>58</v>
      </c>
      <c r="B87" s="36" t="s">
        <v>9329</v>
      </c>
      <c r="C87" s="36" t="s">
        <v>9328</v>
      </c>
      <c r="D87" s="37" t="s">
        <v>9327</v>
      </c>
      <c r="E87" s="37" t="s">
        <v>9326</v>
      </c>
      <c r="F87" s="37" t="str">
        <f>IF(ISERROR(FIND('ヒアリングシート（記入例あり）'!$C$22,物質リスト!D87)),"",ROW())</f>
        <v/>
      </c>
      <c r="G87" s="37" t="e" cm="1">
        <f t="array" ref="G87">INDEX(D:D,SMALL(F:F,ROW(D87)))</f>
        <v>#NUM!</v>
      </c>
      <c r="H87" s="38" t="s">
        <v>10798</v>
      </c>
      <c r="I87" s="37" t="s">
        <v>223</v>
      </c>
      <c r="J87" s="37" t="s">
        <v>360</v>
      </c>
      <c r="K87" s="37" t="s">
        <v>360</v>
      </c>
      <c r="L87" s="37" t="s">
        <v>9325</v>
      </c>
      <c r="M87" s="37">
        <v>76.099999999999994</v>
      </c>
      <c r="N87" s="37">
        <v>-85.1</v>
      </c>
      <c r="O87" s="36" t="s">
        <v>9324</v>
      </c>
      <c r="P87" s="37" t="s">
        <v>217</v>
      </c>
      <c r="Q87" s="36"/>
      <c r="R87" s="37" t="s">
        <v>9323</v>
      </c>
      <c r="S87" s="36" t="s">
        <v>9322</v>
      </c>
      <c r="T87" s="36" t="s">
        <v>3622</v>
      </c>
      <c r="U87" s="36" t="s">
        <v>9321</v>
      </c>
      <c r="V87" s="37">
        <v>-0.61</v>
      </c>
      <c r="W87" s="37">
        <v>1</v>
      </c>
      <c r="X87" s="36" t="s">
        <v>432</v>
      </c>
      <c r="Y87" s="36" t="s">
        <v>9320</v>
      </c>
      <c r="Z87" s="36" t="s">
        <v>9319</v>
      </c>
      <c r="AA87" s="37" t="s">
        <v>9318</v>
      </c>
      <c r="AB87" s="37" t="s">
        <v>9317</v>
      </c>
      <c r="AC87" s="37" t="s">
        <v>9316</v>
      </c>
      <c r="AD87" s="41" t="s">
        <v>203</v>
      </c>
      <c r="AE87" s="41" t="s">
        <v>207</v>
      </c>
      <c r="AF87" s="41" t="s">
        <v>206</v>
      </c>
      <c r="AG87" s="41" t="s">
        <v>207</v>
      </c>
      <c r="AH87" s="41" t="s">
        <v>201</v>
      </c>
      <c r="AI87" s="41" t="s">
        <v>201</v>
      </c>
      <c r="AJ87" s="41" t="s">
        <v>203</v>
      </c>
      <c r="AK87" s="41" t="s">
        <v>203</v>
      </c>
      <c r="AL87" s="41" t="s">
        <v>201</v>
      </c>
      <c r="AM87" s="41" t="s">
        <v>201</v>
      </c>
      <c r="AN87" s="41" t="s">
        <v>201</v>
      </c>
      <c r="AO87" s="41" t="s">
        <v>201</v>
      </c>
      <c r="AP87" s="41" t="s">
        <v>291</v>
      </c>
      <c r="AQ87" s="41" t="s">
        <v>9315</v>
      </c>
      <c r="AR87" s="41" t="s">
        <v>7426</v>
      </c>
      <c r="AS87" s="41" t="s">
        <v>201</v>
      </c>
      <c r="AT87" s="37" t="s">
        <v>9314</v>
      </c>
      <c r="AU87" s="37" t="s">
        <v>9313</v>
      </c>
      <c r="AV87" s="37" t="s">
        <v>9312</v>
      </c>
      <c r="AW87" s="37" t="s">
        <v>9311</v>
      </c>
      <c r="AX87" s="37" t="s">
        <v>9310</v>
      </c>
      <c r="AY87" s="37" t="s">
        <v>245</v>
      </c>
      <c r="AZ87" s="37" t="s">
        <v>9309</v>
      </c>
      <c r="BA87" s="37" t="s">
        <v>9308</v>
      </c>
      <c r="BB87" s="37" t="s">
        <v>9307</v>
      </c>
      <c r="BC87" s="37">
        <v>3.2</v>
      </c>
      <c r="BD87" s="37">
        <v>1</v>
      </c>
      <c r="BE87" s="40">
        <v>61683</v>
      </c>
      <c r="BF87" s="37">
        <v>231555</v>
      </c>
      <c r="BG87" s="37">
        <v>293238</v>
      </c>
      <c r="BH87" s="37" t="s">
        <v>9306</v>
      </c>
      <c r="BI87" s="37">
        <v>4</v>
      </c>
      <c r="BJ87" s="37">
        <v>20</v>
      </c>
      <c r="BK87" s="37">
        <v>0</v>
      </c>
      <c r="BL87" s="37">
        <v>0</v>
      </c>
      <c r="BM87" s="37">
        <v>0</v>
      </c>
      <c r="BN87" s="37">
        <v>0.7</v>
      </c>
      <c r="BO87" s="37">
        <v>95027.1</v>
      </c>
      <c r="BP87" s="37">
        <v>0</v>
      </c>
      <c r="BQ87" s="37">
        <v>104300</v>
      </c>
      <c r="BR87" s="37">
        <v>2100</v>
      </c>
      <c r="BS87" s="37">
        <v>20</v>
      </c>
      <c r="BT87" s="37">
        <v>95027.8</v>
      </c>
      <c r="BU87" s="37">
        <v>106400</v>
      </c>
      <c r="BV87" s="37">
        <v>2</v>
      </c>
      <c r="BW87" s="37">
        <v>51</v>
      </c>
      <c r="BX87" s="37">
        <v>0</v>
      </c>
      <c r="BY87" s="37">
        <v>0</v>
      </c>
      <c r="BZ87" s="37">
        <v>0</v>
      </c>
      <c r="CA87" s="37">
        <v>51</v>
      </c>
      <c r="CB87" s="37">
        <v>72000</v>
      </c>
      <c r="CC87" s="37">
        <v>9</v>
      </c>
      <c r="CD87" s="37">
        <v>142</v>
      </c>
      <c r="CE87" s="37">
        <v>0</v>
      </c>
      <c r="CF87" s="37">
        <v>0</v>
      </c>
      <c r="CG87" s="37">
        <v>0</v>
      </c>
      <c r="CH87" s="37">
        <v>142</v>
      </c>
      <c r="CI87" s="37">
        <v>63080</v>
      </c>
      <c r="CJ87" s="37">
        <v>3</v>
      </c>
      <c r="CK87" s="37">
        <v>9510</v>
      </c>
      <c r="CL87" s="37">
        <v>0</v>
      </c>
      <c r="CM87" s="37">
        <v>0</v>
      </c>
      <c r="CN87" s="37">
        <v>0</v>
      </c>
      <c r="CO87" s="37">
        <v>9510</v>
      </c>
      <c r="CP87" s="37">
        <v>906570</v>
      </c>
      <c r="CQ87" s="37">
        <v>20.8</v>
      </c>
      <c r="CR87" s="37">
        <v>70.8</v>
      </c>
      <c r="CS87" s="37">
        <v>8.1999999999999993</v>
      </c>
      <c r="CT87" s="37">
        <v>0.2</v>
      </c>
      <c r="CU87" s="37" t="s">
        <v>9305</v>
      </c>
      <c r="CV87" s="37"/>
      <c r="CW87" s="37"/>
      <c r="CX87" s="37"/>
      <c r="CY87" s="37"/>
      <c r="CZ87" s="37"/>
      <c r="DA87" s="37" t="s">
        <v>9304</v>
      </c>
      <c r="DB87" s="37"/>
      <c r="DC87" s="37" t="s">
        <v>9303</v>
      </c>
      <c r="DD87" s="37" t="s">
        <v>916</v>
      </c>
      <c r="DE87" s="37">
        <v>3.3000000000000002E-2</v>
      </c>
      <c r="DF87" s="37"/>
      <c r="DG87" s="37"/>
      <c r="DH87" s="37"/>
      <c r="DI87" s="37"/>
      <c r="DJ87" s="37"/>
      <c r="DK87" s="37"/>
      <c r="DL87" s="37">
        <v>0.01</v>
      </c>
      <c r="DM87" s="37"/>
      <c r="DN87" s="37"/>
      <c r="DO87" s="37"/>
      <c r="DP87" s="37"/>
      <c r="DQ87" s="37"/>
      <c r="DR87" s="37"/>
      <c r="DS87" s="37"/>
      <c r="DT87" s="37"/>
    </row>
    <row r="88" spans="1:124" s="31" customFormat="1" ht="16.5">
      <c r="A88" s="37">
        <v>59</v>
      </c>
      <c r="B88" s="36" t="s">
        <v>9302</v>
      </c>
      <c r="C88" s="36" t="s">
        <v>3050</v>
      </c>
      <c r="D88" s="37" t="s">
        <v>9301</v>
      </c>
      <c r="E88" s="37" t="s">
        <v>9300</v>
      </c>
      <c r="F88" s="37" t="str">
        <f>IF(ISERROR(FIND('ヒアリングシート（記入例あり）'!$C$22,物質リスト!D88)),"",ROW())</f>
        <v/>
      </c>
      <c r="G88" s="37" t="e" cm="1">
        <f t="array" ref="G88">INDEX(D:D,SMALL(F:F,ROW(D88)))</f>
        <v>#NUM!</v>
      </c>
      <c r="H88" s="38" t="s">
        <v>10798</v>
      </c>
      <c r="I88" s="37" t="s">
        <v>223</v>
      </c>
      <c r="J88" s="37" t="s">
        <v>360</v>
      </c>
      <c r="K88" s="37" t="s">
        <v>360</v>
      </c>
      <c r="L88" s="37" t="s">
        <v>5772</v>
      </c>
      <c r="M88" s="37">
        <v>60.1</v>
      </c>
      <c r="N88" s="37" t="s">
        <v>9299</v>
      </c>
      <c r="O88" s="36" t="s">
        <v>9298</v>
      </c>
      <c r="P88" s="37" t="s">
        <v>217</v>
      </c>
      <c r="Q88" s="36"/>
      <c r="R88" s="37" t="s">
        <v>9297</v>
      </c>
      <c r="S88" s="36" t="s">
        <v>9296</v>
      </c>
      <c r="T88" s="36" t="s">
        <v>9295</v>
      </c>
      <c r="U88" s="36" t="s">
        <v>9294</v>
      </c>
      <c r="V88" s="37">
        <v>-2.04</v>
      </c>
      <c r="W88" s="37">
        <v>1</v>
      </c>
      <c r="X88" s="36" t="s">
        <v>432</v>
      </c>
      <c r="Y88" s="36" t="s">
        <v>9293</v>
      </c>
      <c r="Z88" s="36" t="s">
        <v>9292</v>
      </c>
      <c r="AA88" s="37" t="s">
        <v>9291</v>
      </c>
      <c r="AB88" s="37" t="s">
        <v>9290</v>
      </c>
      <c r="AC88" s="37" t="s">
        <v>9289</v>
      </c>
      <c r="AD88" s="41" t="s">
        <v>207</v>
      </c>
      <c r="AE88" s="41" t="s">
        <v>378</v>
      </c>
      <c r="AF88" s="41" t="s">
        <v>206</v>
      </c>
      <c r="AG88" s="41" t="s">
        <v>207</v>
      </c>
      <c r="AH88" s="41" t="s">
        <v>203</v>
      </c>
      <c r="AI88" s="41" t="s">
        <v>203</v>
      </c>
      <c r="AJ88" s="41" t="s">
        <v>377</v>
      </c>
      <c r="AK88" s="41" t="s">
        <v>377</v>
      </c>
      <c r="AL88" s="41" t="s">
        <v>377</v>
      </c>
      <c r="AM88" s="41" t="s">
        <v>377</v>
      </c>
      <c r="AN88" s="41" t="s">
        <v>203</v>
      </c>
      <c r="AO88" s="41" t="s">
        <v>201</v>
      </c>
      <c r="AP88" s="41" t="s">
        <v>205</v>
      </c>
      <c r="AQ88" s="41" t="s">
        <v>426</v>
      </c>
      <c r="AR88" s="41" t="s">
        <v>9288</v>
      </c>
      <c r="AS88" s="41" t="s">
        <v>201</v>
      </c>
      <c r="AT88" s="37" t="s">
        <v>795</v>
      </c>
      <c r="AU88" s="37" t="s">
        <v>9287</v>
      </c>
      <c r="AV88" s="37" t="s">
        <v>9225</v>
      </c>
      <c r="AW88" s="37" t="s">
        <v>9286</v>
      </c>
      <c r="AX88" s="37" t="s">
        <v>9285</v>
      </c>
      <c r="AY88" s="37" t="s">
        <v>245</v>
      </c>
      <c r="AZ88" s="37" t="s">
        <v>320</v>
      </c>
      <c r="BA88" s="37" t="s">
        <v>9284</v>
      </c>
      <c r="BB88" s="37" t="s">
        <v>9283</v>
      </c>
      <c r="BC88" s="37">
        <v>3.2</v>
      </c>
      <c r="BD88" s="37"/>
      <c r="BE88" s="40">
        <v>16554</v>
      </c>
      <c r="BF88" s="40">
        <v>119154</v>
      </c>
      <c r="BG88" s="37">
        <v>135708</v>
      </c>
      <c r="BH88" s="37" t="s">
        <v>9282</v>
      </c>
      <c r="BI88" s="37">
        <v>6</v>
      </c>
      <c r="BJ88" s="37">
        <v>0</v>
      </c>
      <c r="BK88" s="37">
        <v>1</v>
      </c>
      <c r="BL88" s="37">
        <v>0</v>
      </c>
      <c r="BM88" s="37">
        <v>0</v>
      </c>
      <c r="BN88" s="37">
        <v>26.2</v>
      </c>
      <c r="BO88" s="37">
        <v>27</v>
      </c>
      <c r="BP88" s="37">
        <v>0</v>
      </c>
      <c r="BQ88" s="37">
        <v>70000</v>
      </c>
      <c r="BR88" s="37">
        <v>0</v>
      </c>
      <c r="BS88" s="37">
        <v>1</v>
      </c>
      <c r="BT88" s="37">
        <v>53.2</v>
      </c>
      <c r="BU88" s="37">
        <v>70000</v>
      </c>
      <c r="BV88" s="37">
        <v>4</v>
      </c>
      <c r="BW88" s="37">
        <v>0</v>
      </c>
      <c r="BX88" s="37">
        <v>1300</v>
      </c>
      <c r="BY88" s="37">
        <v>0</v>
      </c>
      <c r="BZ88" s="37">
        <v>0</v>
      </c>
      <c r="CA88" s="37">
        <v>1300</v>
      </c>
      <c r="CB88" s="37">
        <v>128200</v>
      </c>
      <c r="CC88" s="37">
        <v>6</v>
      </c>
      <c r="CD88" s="37">
        <v>17</v>
      </c>
      <c r="CE88" s="37">
        <v>0</v>
      </c>
      <c r="CF88" s="37">
        <v>0</v>
      </c>
      <c r="CG88" s="37">
        <v>0</v>
      </c>
      <c r="CH88" s="37">
        <v>17</v>
      </c>
      <c r="CI88" s="37">
        <v>224920</v>
      </c>
      <c r="CJ88" s="37">
        <v>6</v>
      </c>
      <c r="CK88" s="37">
        <v>34.9</v>
      </c>
      <c r="CL88" s="37">
        <v>0</v>
      </c>
      <c r="CM88" s="37">
        <v>0</v>
      </c>
      <c r="CN88" s="37">
        <v>0</v>
      </c>
      <c r="CO88" s="37">
        <v>34.9</v>
      </c>
      <c r="CP88" s="37">
        <v>71375</v>
      </c>
      <c r="CQ88" s="37">
        <v>0.2</v>
      </c>
      <c r="CR88" s="37">
        <v>99</v>
      </c>
      <c r="CS88" s="37">
        <v>0.1</v>
      </c>
      <c r="CT88" s="37">
        <v>0.7</v>
      </c>
      <c r="CU88" s="37"/>
      <c r="CV88" s="37"/>
      <c r="CW88" s="37" t="s">
        <v>9281</v>
      </c>
      <c r="CX88" s="37"/>
      <c r="CY88" s="37"/>
      <c r="CZ88" s="37"/>
      <c r="DA88" s="37" t="s">
        <v>9280</v>
      </c>
      <c r="DB88" s="37" t="s">
        <v>9280</v>
      </c>
      <c r="DC88" s="37" t="s">
        <v>9279</v>
      </c>
      <c r="DD88" s="37" t="s">
        <v>9279</v>
      </c>
      <c r="DE88" s="37"/>
      <c r="DF88" s="37"/>
      <c r="DG88" s="37"/>
      <c r="DH88" s="37"/>
      <c r="DI88" s="37" t="s">
        <v>9278</v>
      </c>
      <c r="DJ88" s="37" t="s">
        <v>9277</v>
      </c>
      <c r="DK88" s="37"/>
      <c r="DL88" s="37"/>
      <c r="DM88" s="37"/>
      <c r="DN88" s="37"/>
      <c r="DO88" s="37"/>
      <c r="DP88" s="37">
        <v>1.6E-2</v>
      </c>
      <c r="DQ88" s="37">
        <v>0.2</v>
      </c>
      <c r="DR88" s="37"/>
      <c r="DS88" s="37">
        <v>0.216</v>
      </c>
      <c r="DT88" s="37"/>
    </row>
    <row r="89" spans="1:124" s="31" customFormat="1" ht="18">
      <c r="A89" s="37">
        <v>60</v>
      </c>
      <c r="B89" s="36" t="s">
        <v>9276</v>
      </c>
      <c r="C89" s="36" t="s">
        <v>2044</v>
      </c>
      <c r="D89" s="37" t="s">
        <v>9275</v>
      </c>
      <c r="E89" s="37" t="s">
        <v>9274</v>
      </c>
      <c r="F89" s="37" t="str">
        <f>IF(ISERROR(FIND('ヒアリングシート（記入例あり）'!$C$22,物質リスト!D89)),"",ROW())</f>
        <v/>
      </c>
      <c r="G89" s="37" t="e" cm="1">
        <f t="array" ref="G89">INDEX(D:D,SMALL(F:F,ROW(D89)))</f>
        <v>#NUM!</v>
      </c>
      <c r="H89" s="38" t="s">
        <v>10796</v>
      </c>
      <c r="I89" s="37" t="s">
        <v>223</v>
      </c>
      <c r="J89" s="37" t="s">
        <v>222</v>
      </c>
      <c r="K89" s="37" t="s">
        <v>221</v>
      </c>
      <c r="L89" s="37" t="s">
        <v>9273</v>
      </c>
      <c r="M89" s="37">
        <v>292.25</v>
      </c>
      <c r="N89" s="37" t="s">
        <v>9272</v>
      </c>
      <c r="O89" s="36"/>
      <c r="P89" s="37" t="s">
        <v>259</v>
      </c>
      <c r="Q89" s="36" t="s">
        <v>9271</v>
      </c>
      <c r="R89" s="37"/>
      <c r="S89" s="36" t="s">
        <v>10848</v>
      </c>
      <c r="T89" s="36" t="s">
        <v>9270</v>
      </c>
      <c r="U89" s="36" t="s">
        <v>9269</v>
      </c>
      <c r="V89" s="37">
        <v>-3.86</v>
      </c>
      <c r="W89" s="37">
        <v>1</v>
      </c>
      <c r="X89" s="36" t="s">
        <v>432</v>
      </c>
      <c r="Y89" s="36" t="s">
        <v>9268</v>
      </c>
      <c r="Z89" s="36" t="s">
        <v>9267</v>
      </c>
      <c r="AA89" s="37" t="s">
        <v>9266</v>
      </c>
      <c r="AB89" s="37" t="s">
        <v>209</v>
      </c>
      <c r="AC89" s="37" t="s">
        <v>209</v>
      </c>
      <c r="AD89" s="41" t="s">
        <v>203</v>
      </c>
      <c r="AE89" s="41" t="s">
        <v>201</v>
      </c>
      <c r="AF89" s="41" t="s">
        <v>206</v>
      </c>
      <c r="AG89" s="41" t="s">
        <v>201</v>
      </c>
      <c r="AH89" s="41" t="s">
        <v>201</v>
      </c>
      <c r="AI89" s="41" t="s">
        <v>201</v>
      </c>
      <c r="AJ89" s="41" t="s">
        <v>203</v>
      </c>
      <c r="AK89" s="41" t="s">
        <v>250</v>
      </c>
      <c r="AL89" s="41" t="s">
        <v>201</v>
      </c>
      <c r="AM89" s="41" t="s">
        <v>201</v>
      </c>
      <c r="AN89" s="41" t="s">
        <v>203</v>
      </c>
      <c r="AO89" s="41" t="s">
        <v>201</v>
      </c>
      <c r="AP89" s="41" t="s">
        <v>205</v>
      </c>
      <c r="AQ89" s="41" t="s">
        <v>201</v>
      </c>
      <c r="AR89" s="41" t="s">
        <v>5217</v>
      </c>
      <c r="AS89" s="41" t="s">
        <v>201</v>
      </c>
      <c r="AT89" s="37" t="s">
        <v>9265</v>
      </c>
      <c r="AU89" s="37" t="s">
        <v>8017</v>
      </c>
      <c r="AV89" s="37" t="s">
        <v>1505</v>
      </c>
      <c r="AW89" s="37" t="s">
        <v>9264</v>
      </c>
      <c r="AX89" s="37"/>
      <c r="AY89" s="37"/>
      <c r="AZ89" s="37" t="s">
        <v>9263</v>
      </c>
      <c r="BA89" s="37" t="s">
        <v>9262</v>
      </c>
      <c r="BB89" s="37" t="s">
        <v>9261</v>
      </c>
      <c r="BC89" s="37" t="s">
        <v>9260</v>
      </c>
      <c r="BD89" s="37"/>
      <c r="BE89" s="37">
        <v>47</v>
      </c>
      <c r="BF89" s="37">
        <v>3801</v>
      </c>
      <c r="BG89" s="37">
        <v>3848</v>
      </c>
      <c r="BH89" s="37" t="s">
        <v>9259</v>
      </c>
      <c r="BI89" s="37">
        <v>4</v>
      </c>
      <c r="BJ89" s="37">
        <v>0</v>
      </c>
      <c r="BK89" s="37">
        <v>15.2</v>
      </c>
      <c r="BL89" s="37">
        <v>0</v>
      </c>
      <c r="BM89" s="37">
        <v>0</v>
      </c>
      <c r="BN89" s="37">
        <v>3.5</v>
      </c>
      <c r="BO89" s="37">
        <v>283</v>
      </c>
      <c r="BP89" s="37">
        <v>0</v>
      </c>
      <c r="BQ89" s="37">
        <v>37900</v>
      </c>
      <c r="BR89" s="37">
        <v>0</v>
      </c>
      <c r="BS89" s="37">
        <v>15.2</v>
      </c>
      <c r="BT89" s="37">
        <v>286.5</v>
      </c>
      <c r="BU89" s="37">
        <v>37900</v>
      </c>
      <c r="BV89" s="37">
        <v>12</v>
      </c>
      <c r="BW89" s="37">
        <v>0</v>
      </c>
      <c r="BX89" s="37">
        <v>0</v>
      </c>
      <c r="BY89" s="37">
        <v>0</v>
      </c>
      <c r="BZ89" s="37">
        <v>0</v>
      </c>
      <c r="CA89" s="37">
        <v>0</v>
      </c>
      <c r="CB89" s="37">
        <v>16600</v>
      </c>
      <c r="CC89" s="37">
        <v>3</v>
      </c>
      <c r="CD89" s="37">
        <v>0</v>
      </c>
      <c r="CE89" s="37">
        <v>0</v>
      </c>
      <c r="CF89" s="37">
        <v>0</v>
      </c>
      <c r="CG89" s="37">
        <v>0</v>
      </c>
      <c r="CH89" s="37">
        <v>0</v>
      </c>
      <c r="CI89" s="37">
        <v>13900</v>
      </c>
      <c r="CJ89" s="37">
        <v>2</v>
      </c>
      <c r="CK89" s="37">
        <v>0</v>
      </c>
      <c r="CL89" s="37">
        <v>0</v>
      </c>
      <c r="CM89" s="37">
        <v>0</v>
      </c>
      <c r="CN89" s="37">
        <v>0</v>
      </c>
      <c r="CO89" s="37">
        <v>0</v>
      </c>
      <c r="CP89" s="37">
        <v>7661</v>
      </c>
      <c r="CQ89" s="37">
        <v>0</v>
      </c>
      <c r="CR89" s="37">
        <v>99.3</v>
      </c>
      <c r="CS89" s="37">
        <v>0</v>
      </c>
      <c r="CT89" s="37">
        <v>0.7</v>
      </c>
      <c r="CU89" s="37"/>
      <c r="CV89" s="37"/>
      <c r="CW89" s="37" t="s">
        <v>9258</v>
      </c>
      <c r="CX89" s="37"/>
      <c r="CY89" s="37" t="s">
        <v>9257</v>
      </c>
      <c r="CZ89" s="37"/>
      <c r="DA89" s="37" t="s">
        <v>9256</v>
      </c>
      <c r="DB89" s="37" t="s">
        <v>9255</v>
      </c>
      <c r="DC89" s="37" t="s">
        <v>9254</v>
      </c>
      <c r="DD89" s="37"/>
      <c r="DE89" s="37"/>
      <c r="DF89" s="37"/>
      <c r="DG89" s="37"/>
      <c r="DH89" s="37" t="s">
        <v>9253</v>
      </c>
      <c r="DI89" s="37" t="s">
        <v>9252</v>
      </c>
      <c r="DJ89" s="37" t="s">
        <v>2767</v>
      </c>
      <c r="DK89" s="37"/>
      <c r="DL89" s="37"/>
      <c r="DM89" s="37"/>
      <c r="DN89" s="37"/>
      <c r="DO89" s="37">
        <v>2.5</v>
      </c>
      <c r="DP89" s="37"/>
      <c r="DQ89" s="37">
        <v>8</v>
      </c>
      <c r="DR89" s="37"/>
      <c r="DS89" s="37">
        <v>10.5</v>
      </c>
      <c r="DT89" s="37"/>
    </row>
    <row r="90" spans="1:124" s="31" customFormat="1" ht="18">
      <c r="A90" s="37">
        <v>61</v>
      </c>
      <c r="B90" s="36" t="s">
        <v>9251</v>
      </c>
      <c r="C90" s="36" t="s">
        <v>9237</v>
      </c>
      <c r="D90" s="37" t="s">
        <v>9250</v>
      </c>
      <c r="E90" s="37" t="s">
        <v>9249</v>
      </c>
      <c r="F90" s="37" t="str">
        <f>IF(ISERROR(FIND('ヒアリングシート（記入例あり）'!$C$22,物質リスト!D90)),"",ROW())</f>
        <v/>
      </c>
      <c r="G90" s="37" t="e" cm="1">
        <f t="array" ref="G90">INDEX(D:D,SMALL(F:F,ROW(D90)))</f>
        <v>#NUM!</v>
      </c>
      <c r="H90" s="38" t="s">
        <v>10796</v>
      </c>
      <c r="I90" s="37" t="s">
        <v>223</v>
      </c>
      <c r="J90" s="37"/>
      <c r="K90" s="37" t="s">
        <v>221</v>
      </c>
      <c r="L90" s="37" t="s">
        <v>9248</v>
      </c>
      <c r="M90" s="37">
        <v>265.31</v>
      </c>
      <c r="N90" s="37" t="s">
        <v>9247</v>
      </c>
      <c r="O90" s="36"/>
      <c r="P90" s="37" t="s">
        <v>259</v>
      </c>
      <c r="Q90" s="36" t="s">
        <v>9246</v>
      </c>
      <c r="R90" s="37"/>
      <c r="S90" s="36" t="s">
        <v>10849</v>
      </c>
      <c r="T90" s="36"/>
      <c r="U90" s="36" t="s">
        <v>9245</v>
      </c>
      <c r="V90" s="37">
        <v>0.62</v>
      </c>
      <c r="W90" s="37">
        <v>1</v>
      </c>
      <c r="X90" s="36"/>
      <c r="Y90" s="36"/>
      <c r="Z90" s="36" t="s">
        <v>9244</v>
      </c>
      <c r="AA90" s="37" t="s">
        <v>9243</v>
      </c>
      <c r="AB90" s="37" t="s">
        <v>9242</v>
      </c>
      <c r="AC90" s="37" t="s">
        <v>209</v>
      </c>
      <c r="AD90" s="41" t="s">
        <v>203</v>
      </c>
      <c r="AE90" s="41" t="s">
        <v>203</v>
      </c>
      <c r="AF90" s="41" t="s">
        <v>206</v>
      </c>
      <c r="AG90" s="41" t="s">
        <v>206</v>
      </c>
      <c r="AH90" s="41" t="s">
        <v>201</v>
      </c>
      <c r="AI90" s="41" t="s">
        <v>201</v>
      </c>
      <c r="AJ90" s="41" t="s">
        <v>201</v>
      </c>
      <c r="AK90" s="41" t="s">
        <v>204</v>
      </c>
      <c r="AL90" s="41" t="s">
        <v>201</v>
      </c>
      <c r="AM90" s="41" t="s">
        <v>377</v>
      </c>
      <c r="AN90" s="41" t="s">
        <v>201</v>
      </c>
      <c r="AO90" s="41" t="s">
        <v>205</v>
      </c>
      <c r="AP90" s="41" t="s">
        <v>291</v>
      </c>
      <c r="AQ90" s="41" t="s">
        <v>201</v>
      </c>
      <c r="AR90" s="41" t="s">
        <v>9241</v>
      </c>
      <c r="AS90" s="41" t="s">
        <v>201</v>
      </c>
      <c r="AT90" s="37" t="s">
        <v>957</v>
      </c>
      <c r="AU90" s="37" t="s">
        <v>9240</v>
      </c>
      <c r="AV90" s="37" t="s">
        <v>9239</v>
      </c>
      <c r="AW90" s="37"/>
      <c r="AX90" s="37"/>
      <c r="AY90" s="37"/>
      <c r="AZ90" s="37"/>
      <c r="BA90" s="37"/>
      <c r="BB90" s="37"/>
      <c r="BC90" s="37"/>
      <c r="BD90" s="37"/>
      <c r="BE90" s="37">
        <v>0</v>
      </c>
      <c r="BF90" s="37">
        <v>2094</v>
      </c>
      <c r="BG90" s="37">
        <v>2094</v>
      </c>
      <c r="BH90" s="37" t="s">
        <v>711</v>
      </c>
      <c r="BI90" s="37"/>
      <c r="BJ90" s="37"/>
      <c r="BK90" s="37"/>
      <c r="BL90" s="37"/>
      <c r="BM90" s="37"/>
      <c r="BN90" s="37"/>
      <c r="BO90" s="37"/>
      <c r="BP90" s="37"/>
      <c r="BQ90" s="37"/>
      <c r="BR90" s="37"/>
      <c r="BS90" s="37"/>
      <c r="BT90" s="37"/>
      <c r="BU90" s="37"/>
      <c r="BV90" s="37">
        <v>0</v>
      </c>
      <c r="BW90" s="37">
        <v>0</v>
      </c>
      <c r="BX90" s="37">
        <v>0</v>
      </c>
      <c r="BY90" s="37">
        <v>0</v>
      </c>
      <c r="BZ90" s="37">
        <v>0</v>
      </c>
      <c r="CA90" s="37">
        <v>0</v>
      </c>
      <c r="CB90" s="37">
        <v>0</v>
      </c>
      <c r="CC90" s="37">
        <v>1</v>
      </c>
      <c r="CD90" s="37">
        <v>0</v>
      </c>
      <c r="CE90" s="37">
        <v>0</v>
      </c>
      <c r="CF90" s="37">
        <v>0</v>
      </c>
      <c r="CG90" s="37">
        <v>0</v>
      </c>
      <c r="CH90" s="37">
        <v>0</v>
      </c>
      <c r="CI90" s="37">
        <v>11000</v>
      </c>
      <c r="CJ90" s="37">
        <v>0</v>
      </c>
      <c r="CK90" s="37">
        <v>0</v>
      </c>
      <c r="CL90" s="37">
        <v>0</v>
      </c>
      <c r="CM90" s="37">
        <v>0</v>
      </c>
      <c r="CN90" s="37">
        <v>0</v>
      </c>
      <c r="CO90" s="37">
        <v>0</v>
      </c>
      <c r="CP90" s="37">
        <v>0</v>
      </c>
      <c r="CQ90" s="37"/>
      <c r="CR90" s="37"/>
      <c r="CS90" s="37"/>
      <c r="CT90" s="37"/>
      <c r="CU90" s="37"/>
      <c r="CV90" s="37"/>
      <c r="CW90" s="37"/>
      <c r="CX90" s="37"/>
      <c r="CY90" s="37"/>
      <c r="CZ90" s="37"/>
      <c r="DA90" s="37"/>
      <c r="DB90" s="37"/>
      <c r="DC90" s="37"/>
      <c r="DD90" s="37"/>
      <c r="DE90" s="37"/>
      <c r="DF90" s="37"/>
      <c r="DG90" s="37"/>
      <c r="DH90" s="37"/>
      <c r="DI90" s="37"/>
      <c r="DJ90" s="37"/>
      <c r="DK90" s="37"/>
      <c r="DL90" s="37"/>
      <c r="DM90" s="37"/>
      <c r="DN90" s="37"/>
      <c r="DO90" s="37"/>
      <c r="DP90" s="37"/>
      <c r="DQ90" s="37"/>
      <c r="DR90" s="37"/>
      <c r="DS90" s="37"/>
      <c r="DT90" s="37"/>
    </row>
    <row r="91" spans="1:124" s="31" customFormat="1" ht="16.5">
      <c r="A91" s="37">
        <v>62</v>
      </c>
      <c r="B91" s="36" t="s">
        <v>9238</v>
      </c>
      <c r="C91" s="36" t="s">
        <v>9237</v>
      </c>
      <c r="D91" s="37" t="s">
        <v>9236</v>
      </c>
      <c r="E91" s="37" t="s">
        <v>9235</v>
      </c>
      <c r="F91" s="37" t="str">
        <f>IF(ISERROR(FIND('ヒアリングシート（記入例あり）'!$C$22,物質リスト!D91)),"",ROW())</f>
        <v/>
      </c>
      <c r="G91" s="37" t="e" cm="1">
        <f t="array" ref="G91">INDEX(D:D,SMALL(F:F,ROW(D91)))</f>
        <v>#NUM!</v>
      </c>
      <c r="H91" s="38" t="s">
        <v>10796</v>
      </c>
      <c r="I91" s="37" t="s">
        <v>223</v>
      </c>
      <c r="J91" s="37"/>
      <c r="K91" s="37" t="s">
        <v>221</v>
      </c>
      <c r="L91" s="37" t="s">
        <v>9234</v>
      </c>
      <c r="M91" s="37">
        <v>541.05999999999995</v>
      </c>
      <c r="N91" s="37" t="s">
        <v>8379</v>
      </c>
      <c r="O91" s="36" t="s">
        <v>9233</v>
      </c>
      <c r="P91" s="37" t="s">
        <v>259</v>
      </c>
      <c r="Q91" s="36" t="s">
        <v>9232</v>
      </c>
      <c r="R91" s="37"/>
      <c r="S91" s="36" t="s">
        <v>9231</v>
      </c>
      <c r="T91" s="36"/>
      <c r="U91" s="36" t="s">
        <v>1007</v>
      </c>
      <c r="V91" s="37">
        <v>1.33</v>
      </c>
      <c r="W91" s="37">
        <v>1</v>
      </c>
      <c r="X91" s="36"/>
      <c r="Y91" s="36"/>
      <c r="Z91" s="36" t="s">
        <v>9230</v>
      </c>
      <c r="AA91" s="37" t="s">
        <v>9229</v>
      </c>
      <c r="AB91" s="37" t="s">
        <v>947</v>
      </c>
      <c r="AC91" s="37" t="s">
        <v>9228</v>
      </c>
      <c r="AD91" s="37" t="s">
        <v>203</v>
      </c>
      <c r="AE91" s="37" t="s">
        <v>203</v>
      </c>
      <c r="AF91" s="37" t="s">
        <v>206</v>
      </c>
      <c r="AG91" s="37" t="s">
        <v>201</v>
      </c>
      <c r="AH91" s="37" t="s">
        <v>203</v>
      </c>
      <c r="AI91" s="37" t="s">
        <v>206</v>
      </c>
      <c r="AJ91" s="37" t="s">
        <v>203</v>
      </c>
      <c r="AK91" s="37" t="s">
        <v>250</v>
      </c>
      <c r="AL91" s="37" t="s">
        <v>201</v>
      </c>
      <c r="AM91" s="37" t="s">
        <v>377</v>
      </c>
      <c r="AN91" s="37" t="s">
        <v>203</v>
      </c>
      <c r="AO91" s="37" t="s">
        <v>203</v>
      </c>
      <c r="AP91" s="37" t="s">
        <v>203</v>
      </c>
      <c r="AQ91" s="37" t="s">
        <v>201</v>
      </c>
      <c r="AR91" s="37" t="s">
        <v>9227</v>
      </c>
      <c r="AS91" s="37" t="s">
        <v>201</v>
      </c>
      <c r="AT91" s="37" t="s">
        <v>209</v>
      </c>
      <c r="AU91" s="37" t="s">
        <v>9226</v>
      </c>
      <c r="AV91" s="37" t="s">
        <v>9225</v>
      </c>
      <c r="AW91" s="37"/>
      <c r="AX91" s="37"/>
      <c r="AY91" s="37"/>
      <c r="AZ91" s="37"/>
      <c r="BA91" s="37"/>
      <c r="BB91" s="37"/>
      <c r="BC91" s="37"/>
      <c r="BD91" s="37"/>
      <c r="BE91" s="37">
        <v>1</v>
      </c>
      <c r="BF91" s="37">
        <v>1002</v>
      </c>
      <c r="BG91" s="37">
        <v>1002</v>
      </c>
      <c r="BH91" s="37" t="s">
        <v>9224</v>
      </c>
      <c r="BI91" s="37"/>
      <c r="BJ91" s="37"/>
      <c r="BK91" s="37"/>
      <c r="BL91" s="37"/>
      <c r="BM91" s="37"/>
      <c r="BN91" s="37"/>
      <c r="BO91" s="37"/>
      <c r="BP91" s="37"/>
      <c r="BQ91" s="37"/>
      <c r="BR91" s="37"/>
      <c r="BS91" s="37"/>
      <c r="BT91" s="37"/>
      <c r="BU91" s="37"/>
      <c r="BV91" s="37">
        <v>0</v>
      </c>
      <c r="BW91" s="37">
        <v>0</v>
      </c>
      <c r="BX91" s="37">
        <v>0</v>
      </c>
      <c r="BY91" s="37">
        <v>0</v>
      </c>
      <c r="BZ91" s="37">
        <v>0</v>
      </c>
      <c r="CA91" s="37">
        <v>0</v>
      </c>
      <c r="CB91" s="37">
        <v>0</v>
      </c>
      <c r="CC91" s="37"/>
      <c r="CD91" s="37"/>
      <c r="CE91" s="37"/>
      <c r="CF91" s="37"/>
      <c r="CG91" s="37"/>
      <c r="CH91" s="37"/>
      <c r="CI91" s="37"/>
      <c r="CJ91" s="37">
        <v>0</v>
      </c>
      <c r="CK91" s="37">
        <v>0</v>
      </c>
      <c r="CL91" s="37">
        <v>0</v>
      </c>
      <c r="CM91" s="37">
        <v>0</v>
      </c>
      <c r="CN91" s="37">
        <v>0</v>
      </c>
      <c r="CO91" s="37">
        <v>0</v>
      </c>
      <c r="CP91" s="37">
        <v>0</v>
      </c>
      <c r="CQ91" s="37"/>
      <c r="CR91" s="37"/>
      <c r="CS91" s="37"/>
      <c r="CT91" s="37"/>
      <c r="CU91" s="37"/>
      <c r="CV91" s="37"/>
      <c r="CW91" s="37"/>
      <c r="CX91" s="37"/>
      <c r="CY91" s="37"/>
      <c r="CZ91" s="37"/>
      <c r="DA91" s="37"/>
      <c r="DB91" s="37"/>
      <c r="DC91" s="37"/>
      <c r="DD91" s="37"/>
      <c r="DE91" s="37"/>
      <c r="DF91" s="37"/>
      <c r="DG91" s="37"/>
      <c r="DH91" s="37"/>
      <c r="DI91" s="37"/>
      <c r="DJ91" s="37"/>
      <c r="DK91" s="37"/>
      <c r="DL91" s="37"/>
      <c r="DM91" s="37"/>
      <c r="DN91" s="37"/>
      <c r="DO91" s="37"/>
      <c r="DP91" s="37"/>
      <c r="DQ91" s="37"/>
      <c r="DR91" s="37"/>
      <c r="DS91" s="37"/>
      <c r="DT91" s="37"/>
    </row>
    <row r="92" spans="1:124" s="31" customFormat="1" ht="18">
      <c r="A92" s="37">
        <v>63</v>
      </c>
      <c r="B92" s="36" t="s">
        <v>9223</v>
      </c>
      <c r="C92" s="36" t="s">
        <v>9222</v>
      </c>
      <c r="D92" s="37" t="s">
        <v>9221</v>
      </c>
      <c r="E92" s="37" t="s">
        <v>9220</v>
      </c>
      <c r="F92" s="37" t="str">
        <f>IF(ISERROR(FIND('ヒアリングシート（記入例あり）'!$C$22,物質リスト!D92)),"",ROW())</f>
        <v/>
      </c>
      <c r="G92" s="37" t="e" cm="1">
        <f t="array" ref="G92">INDEX(D:D,SMALL(F:F,ROW(D92)))</f>
        <v>#NUM!</v>
      </c>
      <c r="H92" s="38" t="s">
        <v>10796</v>
      </c>
      <c r="I92" s="37" t="s">
        <v>223</v>
      </c>
      <c r="J92" s="37"/>
      <c r="K92" s="37" t="s">
        <v>221</v>
      </c>
      <c r="L92" s="37" t="s">
        <v>9219</v>
      </c>
      <c r="M92" s="37">
        <v>344.05</v>
      </c>
      <c r="N92" s="37" t="s">
        <v>9218</v>
      </c>
      <c r="O92" s="36"/>
      <c r="P92" s="37" t="s">
        <v>259</v>
      </c>
      <c r="Q92" s="36"/>
      <c r="R92" s="37">
        <v>1.2</v>
      </c>
      <c r="S92" s="36" t="s">
        <v>10850</v>
      </c>
      <c r="T92" s="36" t="s">
        <v>9217</v>
      </c>
      <c r="U92" s="36" t="s">
        <v>9216</v>
      </c>
      <c r="V92" s="37">
        <v>-4.5999999999999996</v>
      </c>
      <c r="W92" s="37">
        <v>1</v>
      </c>
      <c r="X92" s="36"/>
      <c r="Y92" s="36"/>
      <c r="Z92" s="36" t="s">
        <v>10851</v>
      </c>
      <c r="AA92" s="37" t="s">
        <v>9215</v>
      </c>
      <c r="AB92" s="37" t="s">
        <v>9214</v>
      </c>
      <c r="AC92" s="37" t="s">
        <v>9213</v>
      </c>
      <c r="AD92" s="41" t="s">
        <v>207</v>
      </c>
      <c r="AE92" s="41" t="s">
        <v>378</v>
      </c>
      <c r="AF92" s="41" t="s">
        <v>206</v>
      </c>
      <c r="AG92" s="41" t="s">
        <v>206</v>
      </c>
      <c r="AH92" s="41" t="s">
        <v>205</v>
      </c>
      <c r="AI92" s="41" t="s">
        <v>205</v>
      </c>
      <c r="AJ92" s="41" t="s">
        <v>205</v>
      </c>
      <c r="AK92" s="41" t="s">
        <v>205</v>
      </c>
      <c r="AL92" s="41" t="s">
        <v>201</v>
      </c>
      <c r="AM92" s="41" t="s">
        <v>201</v>
      </c>
      <c r="AN92" s="41" t="s">
        <v>201</v>
      </c>
      <c r="AO92" s="41" t="s">
        <v>201</v>
      </c>
      <c r="AP92" s="41" t="s">
        <v>205</v>
      </c>
      <c r="AQ92" s="41" t="s">
        <v>3887</v>
      </c>
      <c r="AR92" s="41" t="s">
        <v>9212</v>
      </c>
      <c r="AS92" s="41" t="s">
        <v>201</v>
      </c>
      <c r="AT92" s="37" t="s">
        <v>9211</v>
      </c>
      <c r="AU92" s="37" t="s">
        <v>9210</v>
      </c>
      <c r="AV92" s="37" t="s">
        <v>9209</v>
      </c>
      <c r="AW92" s="37" t="s">
        <v>8180</v>
      </c>
      <c r="AX92" s="37" t="s">
        <v>9208</v>
      </c>
      <c r="AY92" s="37"/>
      <c r="AZ92" s="37"/>
      <c r="BA92" s="37"/>
      <c r="BB92" s="37"/>
      <c r="BC92" s="37"/>
      <c r="BD92" s="37"/>
      <c r="BE92" s="37">
        <v>0</v>
      </c>
      <c r="BF92" s="37">
        <v>180</v>
      </c>
      <c r="BG92" s="37">
        <v>180</v>
      </c>
      <c r="BH92" s="37" t="s">
        <v>1030</v>
      </c>
      <c r="BI92" s="37"/>
      <c r="BJ92" s="37"/>
      <c r="BK92" s="37"/>
      <c r="BL92" s="37"/>
      <c r="BM92" s="37"/>
      <c r="BN92" s="37"/>
      <c r="BO92" s="37"/>
      <c r="BP92" s="37"/>
      <c r="BQ92" s="37"/>
      <c r="BR92" s="37"/>
      <c r="BS92" s="37"/>
      <c r="BT92" s="37"/>
      <c r="BU92" s="37"/>
      <c r="BV92" s="37">
        <v>0</v>
      </c>
      <c r="BW92" s="37">
        <v>0</v>
      </c>
      <c r="BX92" s="37">
        <v>0</v>
      </c>
      <c r="BY92" s="37">
        <v>0</v>
      </c>
      <c r="BZ92" s="37">
        <v>0</v>
      </c>
      <c r="CA92" s="37">
        <v>0</v>
      </c>
      <c r="CB92" s="37">
        <v>0</v>
      </c>
      <c r="CC92" s="37"/>
      <c r="CD92" s="37"/>
      <c r="CE92" s="37"/>
      <c r="CF92" s="37"/>
      <c r="CG92" s="37"/>
      <c r="CH92" s="37"/>
      <c r="CI92" s="37"/>
      <c r="CJ92" s="37">
        <v>0</v>
      </c>
      <c r="CK92" s="37">
        <v>0</v>
      </c>
      <c r="CL92" s="37">
        <v>0</v>
      </c>
      <c r="CM92" s="37">
        <v>0</v>
      </c>
      <c r="CN92" s="37">
        <v>0</v>
      </c>
      <c r="CO92" s="37">
        <v>0</v>
      </c>
      <c r="CP92" s="37">
        <v>0</v>
      </c>
      <c r="CQ92" s="37"/>
      <c r="CR92" s="37"/>
      <c r="CS92" s="37"/>
      <c r="CT92" s="37"/>
      <c r="CU92" s="37"/>
      <c r="CV92" s="37"/>
      <c r="CW92" s="37"/>
      <c r="CX92" s="37"/>
      <c r="CY92" s="37"/>
      <c r="CZ92" s="37"/>
      <c r="DA92" s="37"/>
      <c r="DB92" s="37"/>
      <c r="DC92" s="37"/>
      <c r="DD92" s="37"/>
      <c r="DE92" s="37"/>
      <c r="DF92" s="37"/>
      <c r="DG92" s="37"/>
      <c r="DH92" s="37"/>
      <c r="DI92" s="37"/>
      <c r="DJ92" s="37"/>
      <c r="DK92" s="37"/>
      <c r="DL92" s="37"/>
      <c r="DM92" s="37"/>
      <c r="DN92" s="37"/>
      <c r="DO92" s="37"/>
      <c r="DP92" s="37"/>
      <c r="DQ92" s="37"/>
      <c r="DR92" s="37"/>
      <c r="DS92" s="37"/>
      <c r="DT92" s="37"/>
    </row>
    <row r="93" spans="1:124" s="31" customFormat="1" ht="18">
      <c r="A93" s="37">
        <v>64</v>
      </c>
      <c r="B93" s="36" t="s">
        <v>9207</v>
      </c>
      <c r="C93" s="36" t="s">
        <v>410</v>
      </c>
      <c r="D93" s="37" t="s">
        <v>9206</v>
      </c>
      <c r="E93" s="37" t="s">
        <v>9205</v>
      </c>
      <c r="F93" s="37" t="str">
        <f>IF(ISERROR(FIND('ヒアリングシート（記入例あり）'!$C$22,物質リスト!D93)),"",ROW())</f>
        <v/>
      </c>
      <c r="G93" s="37" t="e" cm="1">
        <f t="array" ref="G93">INDEX(D:D,SMALL(F:F,ROW(D93)))</f>
        <v>#NUM!</v>
      </c>
      <c r="H93" s="38" t="s">
        <v>10797</v>
      </c>
      <c r="I93" s="37" t="s">
        <v>223</v>
      </c>
      <c r="J93" s="37" t="s">
        <v>360</v>
      </c>
      <c r="K93" s="37" t="s">
        <v>221</v>
      </c>
      <c r="L93" s="37" t="s">
        <v>9204</v>
      </c>
      <c r="M93" s="37">
        <v>376.49</v>
      </c>
      <c r="N93" s="37" t="s">
        <v>9203</v>
      </c>
      <c r="O93" s="36" t="s">
        <v>9202</v>
      </c>
      <c r="P93" s="37" t="s">
        <v>259</v>
      </c>
      <c r="Q93" s="36" t="s">
        <v>9201</v>
      </c>
      <c r="R93" s="37"/>
      <c r="S93" s="36" t="s">
        <v>10852</v>
      </c>
      <c r="T93" s="36"/>
      <c r="U93" s="36" t="s">
        <v>9200</v>
      </c>
      <c r="V93" s="37">
        <v>6.9</v>
      </c>
      <c r="W93" s="37">
        <v>2</v>
      </c>
      <c r="X93" s="36"/>
      <c r="Y93" s="36"/>
      <c r="Z93" s="36" t="s">
        <v>9199</v>
      </c>
      <c r="AA93" s="37" t="s">
        <v>875</v>
      </c>
      <c r="AB93" s="37" t="s">
        <v>875</v>
      </c>
      <c r="AC93" s="37" t="s">
        <v>9198</v>
      </c>
      <c r="AD93" s="41" t="s">
        <v>203</v>
      </c>
      <c r="AE93" s="41" t="s">
        <v>203</v>
      </c>
      <c r="AF93" s="41" t="s">
        <v>206</v>
      </c>
      <c r="AG93" s="41" t="s">
        <v>206</v>
      </c>
      <c r="AH93" s="41" t="s">
        <v>203</v>
      </c>
      <c r="AI93" s="41" t="s">
        <v>203</v>
      </c>
      <c r="AJ93" s="41" t="s">
        <v>203</v>
      </c>
      <c r="AK93" s="41" t="s">
        <v>203</v>
      </c>
      <c r="AL93" s="41" t="s">
        <v>201</v>
      </c>
      <c r="AM93" s="41" t="s">
        <v>201</v>
      </c>
      <c r="AN93" s="41" t="s">
        <v>201</v>
      </c>
      <c r="AO93" s="41" t="s">
        <v>201</v>
      </c>
      <c r="AP93" s="41" t="s">
        <v>203</v>
      </c>
      <c r="AQ93" s="41" t="s">
        <v>1017</v>
      </c>
      <c r="AR93" s="41" t="s">
        <v>6804</v>
      </c>
      <c r="AS93" s="41" t="s">
        <v>201</v>
      </c>
      <c r="AT93" s="37" t="s">
        <v>9197</v>
      </c>
      <c r="AU93" s="37" t="s">
        <v>9196</v>
      </c>
      <c r="AV93" s="37" t="s">
        <v>582</v>
      </c>
      <c r="AW93" s="37"/>
      <c r="AX93" s="37"/>
      <c r="AY93" s="37"/>
      <c r="AZ93" s="37"/>
      <c r="BA93" s="37"/>
      <c r="BB93" s="37"/>
      <c r="BC93" s="37"/>
      <c r="BD93" s="37"/>
      <c r="BE93" s="37">
        <v>0</v>
      </c>
      <c r="BF93" s="37">
        <v>187</v>
      </c>
      <c r="BG93" s="37">
        <v>187</v>
      </c>
      <c r="BH93" s="37" t="s">
        <v>744</v>
      </c>
      <c r="BI93" s="37"/>
      <c r="BJ93" s="37"/>
      <c r="BK93" s="37"/>
      <c r="BL93" s="37"/>
      <c r="BM93" s="37"/>
      <c r="BN93" s="37"/>
      <c r="BO93" s="37"/>
      <c r="BP93" s="37"/>
      <c r="BQ93" s="37"/>
      <c r="BR93" s="37"/>
      <c r="BS93" s="37"/>
      <c r="BT93" s="37"/>
      <c r="BU93" s="37"/>
      <c r="BV93" s="37">
        <v>1</v>
      </c>
      <c r="BW93" s="37">
        <v>0</v>
      </c>
      <c r="BX93" s="37">
        <v>0</v>
      </c>
      <c r="BY93" s="37">
        <v>0</v>
      </c>
      <c r="BZ93" s="37">
        <v>0</v>
      </c>
      <c r="CA93" s="37">
        <v>0</v>
      </c>
      <c r="CB93" s="37">
        <v>12000</v>
      </c>
      <c r="CC93" s="37"/>
      <c r="CD93" s="37"/>
      <c r="CE93" s="37"/>
      <c r="CF93" s="37"/>
      <c r="CG93" s="37"/>
      <c r="CH93" s="37"/>
      <c r="CI93" s="37"/>
      <c r="CJ93" s="37">
        <v>0</v>
      </c>
      <c r="CK93" s="37">
        <v>0</v>
      </c>
      <c r="CL93" s="37">
        <v>0</v>
      </c>
      <c r="CM93" s="37">
        <v>0</v>
      </c>
      <c r="CN93" s="37">
        <v>0</v>
      </c>
      <c r="CO93" s="37">
        <v>0</v>
      </c>
      <c r="CP93" s="37">
        <v>0</v>
      </c>
      <c r="CQ93" s="37"/>
      <c r="CR93" s="37"/>
      <c r="CS93" s="37"/>
      <c r="CT93" s="37"/>
      <c r="CU93" s="37"/>
      <c r="CV93" s="37"/>
      <c r="CW93" s="37"/>
      <c r="CX93" s="37"/>
      <c r="CY93" s="37"/>
      <c r="CZ93" s="37"/>
      <c r="DA93" s="37"/>
      <c r="DB93" s="37"/>
      <c r="DC93" s="37"/>
      <c r="DD93" s="37"/>
      <c r="DE93" s="37"/>
      <c r="DF93" s="37"/>
      <c r="DG93" s="37"/>
      <c r="DH93" s="37"/>
      <c r="DI93" s="37"/>
      <c r="DJ93" s="37"/>
      <c r="DK93" s="37"/>
      <c r="DL93" s="37"/>
      <c r="DM93" s="37"/>
      <c r="DN93" s="37"/>
      <c r="DO93" s="37"/>
      <c r="DP93" s="37"/>
      <c r="DQ93" s="37"/>
      <c r="DR93" s="37"/>
      <c r="DS93" s="37"/>
      <c r="DT93" s="37"/>
    </row>
    <row r="94" spans="1:124" s="31" customFormat="1" ht="16.5">
      <c r="A94" s="37">
        <v>65</v>
      </c>
      <c r="B94" s="36" t="s">
        <v>9195</v>
      </c>
      <c r="C94" s="36" t="s">
        <v>339</v>
      </c>
      <c r="D94" s="37" t="s">
        <v>9194</v>
      </c>
      <c r="E94" s="37" t="s">
        <v>9193</v>
      </c>
      <c r="F94" s="37" t="str">
        <f>IF(ISERROR(FIND('ヒアリングシート（記入例あり）'!$C$22,物質リスト!D94)),"",ROW())</f>
        <v/>
      </c>
      <c r="G94" s="37" t="e" cm="1">
        <f t="array" ref="G94">INDEX(D:D,SMALL(F:F,ROW(D94)))</f>
        <v>#NUM!</v>
      </c>
      <c r="H94" s="38" t="s">
        <v>10798</v>
      </c>
      <c r="I94" s="37" t="s">
        <v>223</v>
      </c>
      <c r="J94" s="37" t="s">
        <v>360</v>
      </c>
      <c r="K94" s="37" t="s">
        <v>360</v>
      </c>
      <c r="L94" s="37" t="s">
        <v>9192</v>
      </c>
      <c r="M94" s="37">
        <v>92.5</v>
      </c>
      <c r="N94" s="37" t="s">
        <v>9191</v>
      </c>
      <c r="O94" s="36" t="s">
        <v>9190</v>
      </c>
      <c r="P94" s="37" t="s">
        <v>217</v>
      </c>
      <c r="Q94" s="36" t="s">
        <v>9189</v>
      </c>
      <c r="R94" s="37"/>
      <c r="S94" s="36" t="s">
        <v>9188</v>
      </c>
      <c r="T94" s="36" t="s">
        <v>9187</v>
      </c>
      <c r="U94" s="36">
        <v>0.45</v>
      </c>
      <c r="V94" s="37">
        <v>0.45</v>
      </c>
      <c r="W94" s="37">
        <v>1</v>
      </c>
      <c r="X94" s="36" t="s">
        <v>9186</v>
      </c>
      <c r="Y94" s="36" t="s">
        <v>212</v>
      </c>
      <c r="Z94" s="36" t="s">
        <v>9185</v>
      </c>
      <c r="AA94" s="37" t="s">
        <v>9184</v>
      </c>
      <c r="AB94" s="37" t="s">
        <v>9183</v>
      </c>
      <c r="AC94" s="37" t="s">
        <v>9182</v>
      </c>
      <c r="AD94" s="41" t="s">
        <v>378</v>
      </c>
      <c r="AE94" s="41" t="s">
        <v>378</v>
      </c>
      <c r="AF94" s="41" t="s">
        <v>206</v>
      </c>
      <c r="AG94" s="41" t="s">
        <v>205</v>
      </c>
      <c r="AH94" s="41" t="s">
        <v>201</v>
      </c>
      <c r="AI94" s="41" t="s">
        <v>201</v>
      </c>
      <c r="AJ94" s="41" t="s">
        <v>377</v>
      </c>
      <c r="AK94" s="41" t="s">
        <v>377</v>
      </c>
      <c r="AL94" s="41" t="s">
        <v>201</v>
      </c>
      <c r="AM94" s="41" t="s">
        <v>377</v>
      </c>
      <c r="AN94" s="41" t="s">
        <v>205</v>
      </c>
      <c r="AO94" s="41" t="s">
        <v>291</v>
      </c>
      <c r="AP94" s="41" t="s">
        <v>205</v>
      </c>
      <c r="AQ94" s="41" t="s">
        <v>9181</v>
      </c>
      <c r="AR94" s="41" t="s">
        <v>9180</v>
      </c>
      <c r="AS94" s="41" t="s">
        <v>201</v>
      </c>
      <c r="AT94" s="37" t="s">
        <v>1730</v>
      </c>
      <c r="AU94" s="37" t="s">
        <v>9179</v>
      </c>
      <c r="AV94" s="37" t="s">
        <v>9178</v>
      </c>
      <c r="AW94" s="37"/>
      <c r="AX94" s="37"/>
      <c r="AY94" s="37" t="s">
        <v>245</v>
      </c>
      <c r="AZ94" s="37" t="s">
        <v>320</v>
      </c>
      <c r="BA94" s="37" t="s">
        <v>9177</v>
      </c>
      <c r="BB94" s="37" t="s">
        <v>9176</v>
      </c>
      <c r="BC94" s="37">
        <v>3</v>
      </c>
      <c r="BD94" s="37"/>
      <c r="BE94" s="40">
        <v>43264</v>
      </c>
      <c r="BF94" s="42">
        <v>401252</v>
      </c>
      <c r="BG94" s="42">
        <v>444515</v>
      </c>
      <c r="BH94" s="37" t="s">
        <v>9175</v>
      </c>
      <c r="BI94" s="37">
        <v>9</v>
      </c>
      <c r="BJ94" s="37">
        <v>1535</v>
      </c>
      <c r="BK94" s="37">
        <v>0</v>
      </c>
      <c r="BL94" s="37">
        <v>0</v>
      </c>
      <c r="BM94" s="37">
        <v>0</v>
      </c>
      <c r="BN94" s="37">
        <v>5</v>
      </c>
      <c r="BO94" s="37">
        <v>6973.1</v>
      </c>
      <c r="BP94" s="37">
        <v>0</v>
      </c>
      <c r="BQ94" s="37">
        <v>1487500</v>
      </c>
      <c r="BR94" s="37">
        <v>5301200</v>
      </c>
      <c r="BS94" s="37">
        <v>1535</v>
      </c>
      <c r="BT94" s="37">
        <v>6978.1</v>
      </c>
      <c r="BU94" s="37">
        <v>6788700</v>
      </c>
      <c r="BV94" s="37">
        <v>2</v>
      </c>
      <c r="BW94" s="37">
        <v>0</v>
      </c>
      <c r="BX94" s="37">
        <v>0.1</v>
      </c>
      <c r="BY94" s="37">
        <v>0</v>
      </c>
      <c r="BZ94" s="37">
        <v>0</v>
      </c>
      <c r="CA94" s="37">
        <v>0.1</v>
      </c>
      <c r="CB94" s="37">
        <v>39800</v>
      </c>
      <c r="CC94" s="37">
        <v>1</v>
      </c>
      <c r="CD94" s="37">
        <v>0</v>
      </c>
      <c r="CE94" s="37">
        <v>0</v>
      </c>
      <c r="CF94" s="37">
        <v>0</v>
      </c>
      <c r="CG94" s="37">
        <v>0</v>
      </c>
      <c r="CH94" s="37">
        <v>0</v>
      </c>
      <c r="CI94" s="37">
        <v>1900</v>
      </c>
      <c r="CJ94" s="37">
        <v>1</v>
      </c>
      <c r="CK94" s="37">
        <v>15</v>
      </c>
      <c r="CL94" s="37">
        <v>0</v>
      </c>
      <c r="CM94" s="37">
        <v>0</v>
      </c>
      <c r="CN94" s="37">
        <v>0</v>
      </c>
      <c r="CO94" s="37">
        <v>15</v>
      </c>
      <c r="CP94" s="37">
        <v>20675</v>
      </c>
      <c r="CQ94" s="37">
        <v>18</v>
      </c>
      <c r="CR94" s="37">
        <v>80.900000000000006</v>
      </c>
      <c r="CS94" s="37">
        <v>0.4</v>
      </c>
      <c r="CT94" s="37">
        <v>0.7</v>
      </c>
      <c r="CU94" s="37"/>
      <c r="CV94" s="37"/>
      <c r="CW94" s="37"/>
      <c r="CX94" s="37"/>
      <c r="CY94" s="37"/>
      <c r="CZ94" s="37"/>
      <c r="DA94" s="37"/>
      <c r="DB94" s="37"/>
      <c r="DC94" s="37"/>
      <c r="DD94" s="37"/>
      <c r="DE94" s="37" t="s">
        <v>9174</v>
      </c>
      <c r="DF94" s="37"/>
      <c r="DG94" s="37" t="s">
        <v>8235</v>
      </c>
      <c r="DH94" s="37"/>
      <c r="DI94" s="37" t="s">
        <v>9173</v>
      </c>
      <c r="DJ94" s="37" t="s">
        <v>9172</v>
      </c>
      <c r="DK94" s="37"/>
      <c r="DL94" s="37">
        <v>5.6999999999999998E-4</v>
      </c>
      <c r="DM94" s="37"/>
      <c r="DN94" s="37">
        <v>0.02</v>
      </c>
      <c r="DO94" s="37"/>
      <c r="DP94" s="37"/>
      <c r="DQ94" s="37">
        <v>0.02</v>
      </c>
      <c r="DR94" s="37"/>
      <c r="DS94" s="37">
        <v>0.04</v>
      </c>
      <c r="DT94" s="37">
        <v>4.0570000000000002E-2</v>
      </c>
    </row>
    <row r="95" spans="1:124" s="31" customFormat="1" ht="18">
      <c r="A95" s="37">
        <v>66</v>
      </c>
      <c r="B95" s="36" t="s">
        <v>9171</v>
      </c>
      <c r="C95" s="36" t="s">
        <v>809</v>
      </c>
      <c r="D95" s="37" t="s">
        <v>9170</v>
      </c>
      <c r="E95" s="37" t="s">
        <v>9169</v>
      </c>
      <c r="F95" s="37" t="str">
        <f>IF(ISERROR(FIND('ヒアリングシート（記入例あり）'!$C$22,物質リスト!D95)),"",ROW())</f>
        <v/>
      </c>
      <c r="G95" s="37" t="e" cm="1">
        <f t="array" ref="G95">INDEX(D:D,SMALL(F:F,ROW(D95)))</f>
        <v>#NUM!</v>
      </c>
      <c r="H95" s="38" t="s">
        <v>10798</v>
      </c>
      <c r="I95" s="37" t="s">
        <v>223</v>
      </c>
      <c r="J95" s="37" t="s">
        <v>1158</v>
      </c>
      <c r="K95" s="37" t="s">
        <v>360</v>
      </c>
      <c r="L95" s="37" t="s">
        <v>9168</v>
      </c>
      <c r="M95" s="37">
        <v>72.11</v>
      </c>
      <c r="N95" s="37" t="s">
        <v>9167</v>
      </c>
      <c r="O95" s="36" t="s">
        <v>9166</v>
      </c>
      <c r="P95" s="37" t="s">
        <v>217</v>
      </c>
      <c r="Q95" s="36"/>
      <c r="R95" s="37" t="s">
        <v>5030</v>
      </c>
      <c r="S95" s="36" t="s">
        <v>9165</v>
      </c>
      <c r="T95" s="36" t="s">
        <v>9164</v>
      </c>
      <c r="U95" s="36" t="s">
        <v>9163</v>
      </c>
      <c r="V95" s="37">
        <v>0.68</v>
      </c>
      <c r="W95" s="37">
        <v>1</v>
      </c>
      <c r="X95" s="36" t="s">
        <v>9162</v>
      </c>
      <c r="Y95" s="36"/>
      <c r="Z95" s="36" t="s">
        <v>10853</v>
      </c>
      <c r="AA95" s="37" t="s">
        <v>9161</v>
      </c>
      <c r="AB95" s="37" t="s">
        <v>9160</v>
      </c>
      <c r="AC95" s="37" t="s">
        <v>9159</v>
      </c>
      <c r="AD95" s="41" t="s">
        <v>207</v>
      </c>
      <c r="AE95" s="41" t="s">
        <v>207</v>
      </c>
      <c r="AF95" s="41" t="s">
        <v>206</v>
      </c>
      <c r="AG95" s="41" t="s">
        <v>201</v>
      </c>
      <c r="AH95" s="41" t="s">
        <v>201</v>
      </c>
      <c r="AI95" s="41" t="s">
        <v>201</v>
      </c>
      <c r="AJ95" s="41" t="s">
        <v>1647</v>
      </c>
      <c r="AK95" s="41" t="s">
        <v>377</v>
      </c>
      <c r="AL95" s="41" t="s">
        <v>201</v>
      </c>
      <c r="AM95" s="41" t="s">
        <v>203</v>
      </c>
      <c r="AN95" s="41" t="s">
        <v>203</v>
      </c>
      <c r="AO95" s="41" t="s">
        <v>205</v>
      </c>
      <c r="AP95" s="41" t="s">
        <v>205</v>
      </c>
      <c r="AQ95" s="41" t="s">
        <v>713</v>
      </c>
      <c r="AR95" s="41" t="s">
        <v>9158</v>
      </c>
      <c r="AS95" s="41" t="s">
        <v>201</v>
      </c>
      <c r="AT95" s="37" t="s">
        <v>488</v>
      </c>
      <c r="AU95" s="37" t="s">
        <v>2074</v>
      </c>
      <c r="AV95" s="37" t="s">
        <v>432</v>
      </c>
      <c r="AW95" s="37"/>
      <c r="AX95" s="37" t="s">
        <v>9157</v>
      </c>
      <c r="AY95" s="37" t="s">
        <v>245</v>
      </c>
      <c r="AZ95" s="37"/>
      <c r="BA95" s="37" t="s">
        <v>9156</v>
      </c>
      <c r="BB95" s="37" t="s">
        <v>9155</v>
      </c>
      <c r="BC95" s="37">
        <v>3.2</v>
      </c>
      <c r="BD95" s="37">
        <v>9.9</v>
      </c>
      <c r="BE95" s="37">
        <v>743</v>
      </c>
      <c r="BF95" s="37">
        <v>1268</v>
      </c>
      <c r="BG95" s="37">
        <v>2011</v>
      </c>
      <c r="BH95" s="37" t="s">
        <v>9154</v>
      </c>
      <c r="BI95" s="37">
        <v>1</v>
      </c>
      <c r="BJ95" s="37">
        <v>610</v>
      </c>
      <c r="BK95" s="37">
        <v>0</v>
      </c>
      <c r="BL95" s="37">
        <v>0</v>
      </c>
      <c r="BM95" s="37">
        <v>0</v>
      </c>
      <c r="BN95" s="37">
        <v>0</v>
      </c>
      <c r="BO95" s="37">
        <v>1200</v>
      </c>
      <c r="BP95" s="37">
        <v>0</v>
      </c>
      <c r="BQ95" s="37">
        <v>0</v>
      </c>
      <c r="BR95" s="37">
        <v>230000</v>
      </c>
      <c r="BS95" s="37">
        <v>610</v>
      </c>
      <c r="BT95" s="37">
        <v>1200</v>
      </c>
      <c r="BU95" s="37">
        <v>230000</v>
      </c>
      <c r="BV95" s="37">
        <v>1</v>
      </c>
      <c r="BW95" s="37">
        <v>0.8</v>
      </c>
      <c r="BX95" s="37">
        <v>0</v>
      </c>
      <c r="BY95" s="37">
        <v>0</v>
      </c>
      <c r="BZ95" s="37">
        <v>0</v>
      </c>
      <c r="CA95" s="37">
        <v>0.8</v>
      </c>
      <c r="CB95" s="37">
        <v>150000</v>
      </c>
      <c r="CC95" s="37"/>
      <c r="CD95" s="37"/>
      <c r="CE95" s="37"/>
      <c r="CF95" s="37"/>
      <c r="CG95" s="37"/>
      <c r="CH95" s="37"/>
      <c r="CI95" s="37"/>
      <c r="CJ95" s="37">
        <v>0</v>
      </c>
      <c r="CK95" s="37">
        <v>0</v>
      </c>
      <c r="CL95" s="37">
        <v>0</v>
      </c>
      <c r="CM95" s="37">
        <v>0</v>
      </c>
      <c r="CN95" s="37">
        <v>0</v>
      </c>
      <c r="CO95" s="37">
        <v>0</v>
      </c>
      <c r="CP95" s="37">
        <v>0</v>
      </c>
      <c r="CQ95" s="37">
        <v>15.5</v>
      </c>
      <c r="CR95" s="37">
        <v>40.6</v>
      </c>
      <c r="CS95" s="37">
        <v>43.8</v>
      </c>
      <c r="CT95" s="37">
        <v>0.1</v>
      </c>
      <c r="CU95" s="37" t="s">
        <v>9153</v>
      </c>
      <c r="CV95" s="37"/>
      <c r="CW95" s="37"/>
      <c r="CX95" s="37"/>
      <c r="CY95" s="37"/>
      <c r="CZ95" s="37"/>
      <c r="DA95" s="37" t="s">
        <v>9152</v>
      </c>
      <c r="DB95" s="37" t="s">
        <v>9151</v>
      </c>
      <c r="DC95" s="37"/>
      <c r="DD95" s="37"/>
      <c r="DE95" s="37" t="s">
        <v>9150</v>
      </c>
      <c r="DF95" s="37"/>
      <c r="DG95" s="37"/>
      <c r="DH95" s="37"/>
      <c r="DI95" s="37" t="s">
        <v>9149</v>
      </c>
      <c r="DJ95" s="37"/>
      <c r="DK95" s="37"/>
      <c r="DL95" s="37">
        <v>2.5999999999999999E-2</v>
      </c>
      <c r="DM95" s="37"/>
      <c r="DN95" s="37"/>
      <c r="DO95" s="37"/>
      <c r="DP95" s="37">
        <v>8.3999999999999995E-5</v>
      </c>
      <c r="DQ95" s="37"/>
      <c r="DR95" s="37"/>
      <c r="DS95" s="37">
        <v>8.3999999999999995E-5</v>
      </c>
      <c r="DT95" s="37">
        <v>2.6084E-2</v>
      </c>
    </row>
    <row r="96" spans="1:124" s="31" customFormat="1" ht="16.5">
      <c r="A96" s="37">
        <v>67</v>
      </c>
      <c r="B96" s="36" t="s">
        <v>9148</v>
      </c>
      <c r="C96" s="36" t="s">
        <v>7507</v>
      </c>
      <c r="D96" s="37" t="s">
        <v>9147</v>
      </c>
      <c r="E96" s="37" t="s">
        <v>9146</v>
      </c>
      <c r="F96" s="37" t="str">
        <f>IF(ISERROR(FIND('ヒアリングシート（記入例あり）'!$C$22,物質リスト!D96)),"",ROW())</f>
        <v/>
      </c>
      <c r="G96" s="37" t="e" cm="1">
        <f t="array" ref="G96">INDEX(D:D,SMALL(F:F,ROW(D96)))</f>
        <v>#NUM!</v>
      </c>
      <c r="H96" s="38" t="s">
        <v>10796</v>
      </c>
      <c r="I96" s="37" t="s">
        <v>223</v>
      </c>
      <c r="J96" s="37" t="s">
        <v>360</v>
      </c>
      <c r="K96" s="37" t="s">
        <v>221</v>
      </c>
      <c r="L96" s="37" t="s">
        <v>7172</v>
      </c>
      <c r="M96" s="37">
        <v>74.08</v>
      </c>
      <c r="N96" s="37" t="s">
        <v>9145</v>
      </c>
      <c r="O96" s="36" t="s">
        <v>9144</v>
      </c>
      <c r="P96" s="37" t="s">
        <v>217</v>
      </c>
      <c r="Q96" s="36" t="s">
        <v>9143</v>
      </c>
      <c r="R96" s="37"/>
      <c r="S96" s="36" t="s">
        <v>9142</v>
      </c>
      <c r="T96" s="36">
        <v>3.03</v>
      </c>
      <c r="U96" s="36" t="s">
        <v>9141</v>
      </c>
      <c r="V96" s="37">
        <v>-0.95</v>
      </c>
      <c r="W96" s="37">
        <v>1</v>
      </c>
      <c r="X96" s="36"/>
      <c r="Y96" s="36" t="s">
        <v>212</v>
      </c>
      <c r="Z96" s="36" t="s">
        <v>7430</v>
      </c>
      <c r="AA96" s="37" t="s">
        <v>9140</v>
      </c>
      <c r="AB96" s="37" t="s">
        <v>9139</v>
      </c>
      <c r="AC96" s="37" t="s">
        <v>9138</v>
      </c>
      <c r="AD96" s="41" t="s">
        <v>207</v>
      </c>
      <c r="AE96" s="41" t="s">
        <v>207</v>
      </c>
      <c r="AF96" s="41" t="s">
        <v>206</v>
      </c>
      <c r="AG96" s="41" t="s">
        <v>378</v>
      </c>
      <c r="AH96" s="41" t="s">
        <v>201</v>
      </c>
      <c r="AI96" s="41" t="s">
        <v>201</v>
      </c>
      <c r="AJ96" s="41" t="s">
        <v>205</v>
      </c>
      <c r="AK96" s="41" t="s">
        <v>204</v>
      </c>
      <c r="AL96" s="41" t="s">
        <v>201</v>
      </c>
      <c r="AM96" s="41" t="s">
        <v>201</v>
      </c>
      <c r="AN96" s="41" t="s">
        <v>205</v>
      </c>
      <c r="AO96" s="41" t="s">
        <v>291</v>
      </c>
      <c r="AP96" s="41" t="s">
        <v>205</v>
      </c>
      <c r="AQ96" s="41" t="s">
        <v>9137</v>
      </c>
      <c r="AR96" s="41" t="s">
        <v>9136</v>
      </c>
      <c r="AS96" s="41" t="s">
        <v>201</v>
      </c>
      <c r="AT96" s="37" t="s">
        <v>1730</v>
      </c>
      <c r="AU96" s="37"/>
      <c r="AV96" s="37" t="s">
        <v>9135</v>
      </c>
      <c r="AW96" s="37" t="s">
        <v>9134</v>
      </c>
      <c r="AX96" s="37" t="s">
        <v>9133</v>
      </c>
      <c r="AY96" s="37"/>
      <c r="AZ96" s="37"/>
      <c r="BA96" s="37" t="s">
        <v>9132</v>
      </c>
      <c r="BB96" s="37" t="s">
        <v>9131</v>
      </c>
      <c r="BC96" s="37">
        <v>3.2</v>
      </c>
      <c r="BD96" s="37">
        <v>1</v>
      </c>
      <c r="BE96" s="37">
        <v>12</v>
      </c>
      <c r="BF96" s="37">
        <v>16005</v>
      </c>
      <c r="BG96" s="37">
        <v>16017</v>
      </c>
      <c r="BH96" s="37" t="s">
        <v>9130</v>
      </c>
      <c r="BI96" s="37">
        <v>2</v>
      </c>
      <c r="BJ96" s="37">
        <v>0</v>
      </c>
      <c r="BK96" s="37">
        <v>0</v>
      </c>
      <c r="BL96" s="37">
        <v>0</v>
      </c>
      <c r="BM96" s="37">
        <v>0</v>
      </c>
      <c r="BN96" s="37">
        <v>0</v>
      </c>
      <c r="BO96" s="37">
        <v>0</v>
      </c>
      <c r="BP96" s="37">
        <v>0</v>
      </c>
      <c r="BQ96" s="37">
        <v>26800</v>
      </c>
      <c r="BR96" s="37">
        <v>0</v>
      </c>
      <c r="BS96" s="37">
        <v>0</v>
      </c>
      <c r="BT96" s="37">
        <v>0</v>
      </c>
      <c r="BU96" s="37">
        <v>26800</v>
      </c>
      <c r="BV96" s="37">
        <v>1</v>
      </c>
      <c r="BW96" s="37">
        <v>0</v>
      </c>
      <c r="BX96" s="37">
        <v>0</v>
      </c>
      <c r="BY96" s="37">
        <v>0</v>
      </c>
      <c r="BZ96" s="37">
        <v>0</v>
      </c>
      <c r="CA96" s="37">
        <v>0</v>
      </c>
      <c r="CB96" s="37">
        <v>1600</v>
      </c>
      <c r="CC96" s="37"/>
      <c r="CD96" s="37"/>
      <c r="CE96" s="37"/>
      <c r="CF96" s="37"/>
      <c r="CG96" s="37"/>
      <c r="CH96" s="37"/>
      <c r="CI96" s="37"/>
      <c r="CJ96" s="37">
        <v>0</v>
      </c>
      <c r="CK96" s="37">
        <v>0</v>
      </c>
      <c r="CL96" s="37">
        <v>0</v>
      </c>
      <c r="CM96" s="37">
        <v>0</v>
      </c>
      <c r="CN96" s="37">
        <v>0</v>
      </c>
      <c r="CO96" s="37">
        <v>0</v>
      </c>
      <c r="CP96" s="37">
        <v>0</v>
      </c>
      <c r="CQ96" s="37">
        <v>0</v>
      </c>
      <c r="CR96" s="37">
        <v>99.6</v>
      </c>
      <c r="CS96" s="37">
        <v>0.3</v>
      </c>
      <c r="CT96" s="37">
        <v>0.1</v>
      </c>
      <c r="CU96" s="37"/>
      <c r="CV96" s="37"/>
      <c r="CW96" s="37"/>
      <c r="CX96" s="37"/>
      <c r="CY96" s="37"/>
      <c r="CZ96" s="37"/>
      <c r="DA96" s="37" t="s">
        <v>9129</v>
      </c>
      <c r="DB96" s="37" t="s">
        <v>9128</v>
      </c>
      <c r="DC96" s="37" t="s">
        <v>9127</v>
      </c>
      <c r="DD96" s="37" t="s">
        <v>9126</v>
      </c>
      <c r="DE96" s="37"/>
      <c r="DF96" s="37"/>
      <c r="DG96" s="37"/>
      <c r="DH96" s="37"/>
      <c r="DI96" s="37" t="s">
        <v>9125</v>
      </c>
      <c r="DJ96" s="37"/>
      <c r="DK96" s="37"/>
      <c r="DL96" s="37"/>
      <c r="DM96" s="37"/>
      <c r="DN96" s="37"/>
      <c r="DO96" s="37"/>
      <c r="DP96" s="37">
        <v>3.5E-4</v>
      </c>
      <c r="DQ96" s="37"/>
      <c r="DR96" s="37"/>
      <c r="DS96" s="37">
        <v>3.5E-4</v>
      </c>
      <c r="DT96" s="37">
        <v>3.5E-4</v>
      </c>
    </row>
    <row r="97" spans="1:124" s="31" customFormat="1" ht="16.5">
      <c r="A97" s="37">
        <v>68</v>
      </c>
      <c r="B97" s="36" t="s">
        <v>9124</v>
      </c>
      <c r="C97" s="36" t="s">
        <v>9123</v>
      </c>
      <c r="D97" s="37" t="s">
        <v>9122</v>
      </c>
      <c r="E97" s="37" t="s">
        <v>9121</v>
      </c>
      <c r="F97" s="37" t="str">
        <f>IF(ISERROR(FIND('ヒアリングシート（記入例あり）'!$C$22,物質リスト!D97)),"",ROW())</f>
        <v/>
      </c>
      <c r="G97" s="37" t="e" cm="1">
        <f t="array" ref="G97">INDEX(D:D,SMALL(F:F,ROW(D97)))</f>
        <v>#NUM!</v>
      </c>
      <c r="H97" s="38" t="s">
        <v>10798</v>
      </c>
      <c r="I97" s="37" t="s">
        <v>223</v>
      </c>
      <c r="J97" s="37" t="s">
        <v>1158</v>
      </c>
      <c r="K97" s="37" t="s">
        <v>360</v>
      </c>
      <c r="L97" s="37" t="s">
        <v>9120</v>
      </c>
      <c r="M97" s="37">
        <v>58.1</v>
      </c>
      <c r="N97" s="37" t="s">
        <v>9119</v>
      </c>
      <c r="O97" s="36" t="s">
        <v>9118</v>
      </c>
      <c r="P97" s="37" t="s">
        <v>217</v>
      </c>
      <c r="Q97" s="36" t="s">
        <v>9117</v>
      </c>
      <c r="R97" s="37"/>
      <c r="S97" s="36" t="s">
        <v>9116</v>
      </c>
      <c r="T97" s="36" t="s">
        <v>9115</v>
      </c>
      <c r="U97" s="36">
        <v>-1.52</v>
      </c>
      <c r="V97" s="37">
        <v>-1.52</v>
      </c>
      <c r="W97" s="37">
        <v>1</v>
      </c>
      <c r="X97" s="36" t="s">
        <v>9114</v>
      </c>
      <c r="Y97" s="36" t="s">
        <v>212</v>
      </c>
      <c r="Z97" s="36" t="s">
        <v>9113</v>
      </c>
      <c r="AA97" s="37" t="s">
        <v>9112</v>
      </c>
      <c r="AB97" s="37" t="s">
        <v>9111</v>
      </c>
      <c r="AC97" s="37" t="s">
        <v>9110</v>
      </c>
      <c r="AD97" s="41" t="s">
        <v>207</v>
      </c>
      <c r="AE97" s="41" t="s">
        <v>378</v>
      </c>
      <c r="AF97" s="41" t="s">
        <v>206</v>
      </c>
      <c r="AG97" s="41" t="s">
        <v>207</v>
      </c>
      <c r="AH97" s="41" t="s">
        <v>201</v>
      </c>
      <c r="AI97" s="41" t="s">
        <v>201</v>
      </c>
      <c r="AJ97" s="41" t="s">
        <v>205</v>
      </c>
      <c r="AK97" s="41" t="s">
        <v>377</v>
      </c>
      <c r="AL97" s="41" t="s">
        <v>201</v>
      </c>
      <c r="AM97" s="41" t="s">
        <v>377</v>
      </c>
      <c r="AN97" s="41" t="s">
        <v>205</v>
      </c>
      <c r="AO97" s="41" t="s">
        <v>205</v>
      </c>
      <c r="AP97" s="41" t="s">
        <v>205</v>
      </c>
      <c r="AQ97" s="41" t="s">
        <v>2152</v>
      </c>
      <c r="AR97" s="41" t="s">
        <v>201</v>
      </c>
      <c r="AS97" s="41" t="s">
        <v>201</v>
      </c>
      <c r="AT97" s="37" t="s">
        <v>9109</v>
      </c>
      <c r="AU97" s="37" t="s">
        <v>2074</v>
      </c>
      <c r="AV97" s="37" t="s">
        <v>199</v>
      </c>
      <c r="AW97" s="37"/>
      <c r="AX97" s="37" t="s">
        <v>2397</v>
      </c>
      <c r="AY97" s="37" t="s">
        <v>245</v>
      </c>
      <c r="AZ97" s="37" t="s">
        <v>320</v>
      </c>
      <c r="BA97" s="37" t="s">
        <v>9108</v>
      </c>
      <c r="BB97" s="37" t="s">
        <v>9107</v>
      </c>
      <c r="BC97" s="37">
        <v>3</v>
      </c>
      <c r="BD97" s="37"/>
      <c r="BE97" s="40">
        <v>54194</v>
      </c>
      <c r="BF97" s="42">
        <v>81381</v>
      </c>
      <c r="BG97" s="37">
        <v>135575</v>
      </c>
      <c r="BH97" s="37" t="s">
        <v>9106</v>
      </c>
      <c r="BI97" s="37">
        <v>5</v>
      </c>
      <c r="BJ97" s="37">
        <v>36</v>
      </c>
      <c r="BK97" s="37">
        <v>0</v>
      </c>
      <c r="BL97" s="37">
        <v>0</v>
      </c>
      <c r="BM97" s="37">
        <v>0</v>
      </c>
      <c r="BN97" s="37">
        <v>0</v>
      </c>
      <c r="BO97" s="37">
        <v>3700</v>
      </c>
      <c r="BP97" s="37">
        <v>0</v>
      </c>
      <c r="BQ97" s="37">
        <v>1359000</v>
      </c>
      <c r="BR97" s="37">
        <v>6300000</v>
      </c>
      <c r="BS97" s="37">
        <v>36</v>
      </c>
      <c r="BT97" s="37">
        <v>3700</v>
      </c>
      <c r="BU97" s="37">
        <v>7659000</v>
      </c>
      <c r="BV97" s="37">
        <v>20</v>
      </c>
      <c r="BW97" s="37">
        <v>7149.6</v>
      </c>
      <c r="BX97" s="37">
        <v>0</v>
      </c>
      <c r="BY97" s="37">
        <v>0</v>
      </c>
      <c r="BZ97" s="37">
        <v>0</v>
      </c>
      <c r="CA97" s="37">
        <v>7149.6</v>
      </c>
      <c r="CB97" s="37">
        <v>74283300</v>
      </c>
      <c r="CC97" s="37"/>
      <c r="CD97" s="37"/>
      <c r="CE97" s="37"/>
      <c r="CF97" s="37"/>
      <c r="CG97" s="37"/>
      <c r="CH97" s="37"/>
      <c r="CI97" s="37"/>
      <c r="CJ97" s="37">
        <v>1</v>
      </c>
      <c r="CK97" s="37">
        <v>0</v>
      </c>
      <c r="CL97" s="37">
        <v>0</v>
      </c>
      <c r="CM97" s="37">
        <v>0</v>
      </c>
      <c r="CN97" s="37">
        <v>0</v>
      </c>
      <c r="CO97" s="37">
        <v>0</v>
      </c>
      <c r="CP97" s="37">
        <v>716280</v>
      </c>
      <c r="CQ97" s="37">
        <v>34</v>
      </c>
      <c r="CR97" s="37">
        <v>65.599999999999994</v>
      </c>
      <c r="CS97" s="37">
        <v>0.1</v>
      </c>
      <c r="CT97" s="37">
        <v>0.3</v>
      </c>
      <c r="CU97" s="37" t="s">
        <v>9105</v>
      </c>
      <c r="CV97" s="37"/>
      <c r="CW97" s="37" t="s">
        <v>9104</v>
      </c>
      <c r="CX97" s="37"/>
      <c r="CY97" s="37"/>
      <c r="CZ97" s="37"/>
      <c r="DA97" s="37"/>
      <c r="DB97" s="37"/>
      <c r="DC97" s="37" t="s">
        <v>9103</v>
      </c>
      <c r="DD97" s="37" t="s">
        <v>9103</v>
      </c>
      <c r="DE97" s="37" t="s">
        <v>9102</v>
      </c>
      <c r="DF97" s="37"/>
      <c r="DG97" s="37"/>
      <c r="DH97" s="37"/>
      <c r="DI97" s="37" t="s">
        <v>9101</v>
      </c>
      <c r="DJ97" s="37" t="s">
        <v>2796</v>
      </c>
      <c r="DK97" s="37"/>
      <c r="DL97" s="37">
        <v>4.4999999999999998E-2</v>
      </c>
      <c r="DM97" s="37"/>
      <c r="DN97" s="37"/>
      <c r="DO97" s="37"/>
      <c r="DP97" s="37">
        <v>0.08</v>
      </c>
      <c r="DQ97" s="37">
        <v>0.2</v>
      </c>
      <c r="DR97" s="37"/>
      <c r="DS97" s="37">
        <v>0.20799999999999999</v>
      </c>
      <c r="DT97" s="37">
        <v>0.32500000000000001</v>
      </c>
    </row>
    <row r="98" spans="1:124" s="31" customFormat="1" ht="16.5">
      <c r="A98" s="37">
        <v>69</v>
      </c>
      <c r="B98" s="36" t="s">
        <v>9100</v>
      </c>
      <c r="C98" s="36" t="s">
        <v>4484</v>
      </c>
      <c r="D98" s="37" t="s">
        <v>9099</v>
      </c>
      <c r="E98" s="37" t="s">
        <v>9098</v>
      </c>
      <c r="F98" s="37" t="str">
        <f>IF(ISERROR(FIND('ヒアリングシート（記入例あり）'!$C$22,物質リスト!D98)),"",ROW())</f>
        <v/>
      </c>
      <c r="G98" s="37" t="e" cm="1">
        <f t="array" ref="G98">INDEX(D:D,SMALL(F:F,ROW(D98)))</f>
        <v>#NUM!</v>
      </c>
      <c r="H98" s="38" t="s">
        <v>10796</v>
      </c>
      <c r="I98" s="37" t="s">
        <v>223</v>
      </c>
      <c r="J98" s="37" t="s">
        <v>222</v>
      </c>
      <c r="K98" s="37" t="s">
        <v>221</v>
      </c>
      <c r="L98" s="37" t="s">
        <v>9097</v>
      </c>
      <c r="M98" s="37">
        <v>150.16999999999999</v>
      </c>
      <c r="N98" s="37" t="s">
        <v>9096</v>
      </c>
      <c r="O98" s="36" t="s">
        <v>9095</v>
      </c>
      <c r="P98" s="37" t="s">
        <v>217</v>
      </c>
      <c r="Q98" s="36" t="s">
        <v>9094</v>
      </c>
      <c r="R98" s="37"/>
      <c r="S98" s="36" t="s">
        <v>9093</v>
      </c>
      <c r="T98" s="36" t="s">
        <v>9092</v>
      </c>
      <c r="U98" s="36" t="s">
        <v>9091</v>
      </c>
      <c r="V98" s="37">
        <v>1.1200000000000001</v>
      </c>
      <c r="W98" s="37">
        <v>1</v>
      </c>
      <c r="X98" s="36"/>
      <c r="Y98" s="36"/>
      <c r="Z98" s="36" t="s">
        <v>9090</v>
      </c>
      <c r="AA98" s="37" t="s">
        <v>9089</v>
      </c>
      <c r="AB98" s="37" t="s">
        <v>9088</v>
      </c>
      <c r="AC98" s="37" t="s">
        <v>209</v>
      </c>
      <c r="AD98" s="41" t="s">
        <v>203</v>
      </c>
      <c r="AE98" s="41" t="s">
        <v>207</v>
      </c>
      <c r="AF98" s="41" t="s">
        <v>206</v>
      </c>
      <c r="AG98" s="41" t="s">
        <v>201</v>
      </c>
      <c r="AH98" s="41" t="s">
        <v>201</v>
      </c>
      <c r="AI98" s="41" t="s">
        <v>201</v>
      </c>
      <c r="AJ98" s="41" t="s">
        <v>205</v>
      </c>
      <c r="AK98" s="41" t="s">
        <v>205</v>
      </c>
      <c r="AL98" s="41" t="s">
        <v>201</v>
      </c>
      <c r="AM98" s="41" t="s">
        <v>377</v>
      </c>
      <c r="AN98" s="41" t="s">
        <v>201</v>
      </c>
      <c r="AO98" s="41" t="s">
        <v>205</v>
      </c>
      <c r="AP98" s="41" t="s">
        <v>205</v>
      </c>
      <c r="AQ98" s="41" t="s">
        <v>1207</v>
      </c>
      <c r="AR98" s="41" t="s">
        <v>426</v>
      </c>
      <c r="AS98" s="41" t="s">
        <v>201</v>
      </c>
      <c r="AT98" s="37" t="s">
        <v>1234</v>
      </c>
      <c r="AU98" s="37" t="s">
        <v>9087</v>
      </c>
      <c r="AV98" s="37" t="s">
        <v>5944</v>
      </c>
      <c r="AW98" s="37"/>
      <c r="AX98" s="37" t="s">
        <v>9086</v>
      </c>
      <c r="AY98" s="37"/>
      <c r="AZ98" s="37"/>
      <c r="BA98" s="37"/>
      <c r="BB98" s="37"/>
      <c r="BC98" s="37"/>
      <c r="BD98" s="37"/>
      <c r="BE98" s="37">
        <v>85</v>
      </c>
      <c r="BF98" s="37">
        <v>1243</v>
      </c>
      <c r="BG98" s="37">
        <v>1328</v>
      </c>
      <c r="BH98" s="37" t="s">
        <v>9085</v>
      </c>
      <c r="BI98" s="37">
        <v>3</v>
      </c>
      <c r="BJ98" s="37">
        <v>0</v>
      </c>
      <c r="BK98" s="37">
        <v>0</v>
      </c>
      <c r="BL98" s="37">
        <v>0</v>
      </c>
      <c r="BM98" s="37">
        <v>0</v>
      </c>
      <c r="BN98" s="37">
        <v>0</v>
      </c>
      <c r="BO98" s="37">
        <v>10</v>
      </c>
      <c r="BP98" s="37">
        <v>51000</v>
      </c>
      <c r="BQ98" s="37">
        <v>7400</v>
      </c>
      <c r="BR98" s="37">
        <v>0</v>
      </c>
      <c r="BS98" s="37">
        <v>0</v>
      </c>
      <c r="BT98" s="37">
        <v>10</v>
      </c>
      <c r="BU98" s="37">
        <v>58400</v>
      </c>
      <c r="BV98" s="37">
        <v>0</v>
      </c>
      <c r="BW98" s="37">
        <v>0</v>
      </c>
      <c r="BX98" s="37">
        <v>0</v>
      </c>
      <c r="BY98" s="37">
        <v>0</v>
      </c>
      <c r="BZ98" s="37">
        <v>0</v>
      </c>
      <c r="CA98" s="37">
        <v>0</v>
      </c>
      <c r="CB98" s="37">
        <v>0</v>
      </c>
      <c r="CC98" s="37">
        <v>1</v>
      </c>
      <c r="CD98" s="37">
        <v>0</v>
      </c>
      <c r="CE98" s="37">
        <v>0</v>
      </c>
      <c r="CF98" s="37">
        <v>0</v>
      </c>
      <c r="CG98" s="37">
        <v>0</v>
      </c>
      <c r="CH98" s="37">
        <v>0</v>
      </c>
      <c r="CI98" s="37">
        <v>5200</v>
      </c>
      <c r="CJ98" s="37">
        <v>0</v>
      </c>
      <c r="CK98" s="37">
        <v>0</v>
      </c>
      <c r="CL98" s="37">
        <v>0</v>
      </c>
      <c r="CM98" s="37">
        <v>0</v>
      </c>
      <c r="CN98" s="37">
        <v>0</v>
      </c>
      <c r="CO98" s="37">
        <v>0</v>
      </c>
      <c r="CP98" s="37">
        <v>0</v>
      </c>
      <c r="CQ98" s="37"/>
      <c r="CR98" s="37"/>
      <c r="CS98" s="37"/>
      <c r="CT98" s="37"/>
      <c r="CU98" s="37"/>
      <c r="CV98" s="37"/>
      <c r="CW98" s="37"/>
      <c r="CX98" s="37"/>
      <c r="CY98" s="37"/>
      <c r="CZ98" s="37"/>
      <c r="DA98" s="37"/>
      <c r="DB98" s="37"/>
      <c r="DC98" s="37"/>
      <c r="DD98" s="37"/>
      <c r="DE98" s="37"/>
      <c r="DF98" s="37"/>
      <c r="DG98" s="37"/>
      <c r="DH98" s="37"/>
      <c r="DI98" s="37"/>
      <c r="DJ98" s="37"/>
      <c r="DK98" s="37"/>
      <c r="DL98" s="37"/>
      <c r="DM98" s="37"/>
      <c r="DN98" s="37"/>
      <c r="DO98" s="37"/>
      <c r="DP98" s="37"/>
      <c r="DQ98" s="37"/>
      <c r="DR98" s="37"/>
      <c r="DS98" s="37"/>
      <c r="DT98" s="37"/>
    </row>
    <row r="99" spans="1:124" s="31" customFormat="1" ht="16.5">
      <c r="A99" s="37">
        <v>70</v>
      </c>
      <c r="B99" s="36" t="s">
        <v>9084</v>
      </c>
      <c r="C99" s="36" t="s">
        <v>9083</v>
      </c>
      <c r="D99" s="37" t="s">
        <v>9082</v>
      </c>
      <c r="E99" s="37" t="s">
        <v>9081</v>
      </c>
      <c r="F99" s="37" t="str">
        <f>IF(ISERROR(FIND('ヒアリングシート（記入例あり）'!$C$22,物質リスト!D99)),"",ROW())</f>
        <v/>
      </c>
      <c r="G99" s="37" t="e" cm="1">
        <f t="array" ref="G99">INDEX(D:D,SMALL(F:F,ROW(D99)))</f>
        <v>#NUM!</v>
      </c>
      <c r="H99" s="38" t="s">
        <v>10797</v>
      </c>
      <c r="I99" s="37" t="s">
        <v>223</v>
      </c>
      <c r="J99" s="37" t="s">
        <v>222</v>
      </c>
      <c r="K99" s="37" t="s">
        <v>221</v>
      </c>
      <c r="L99" s="37" t="s">
        <v>9080</v>
      </c>
      <c r="M99" s="37">
        <v>1008.3</v>
      </c>
      <c r="N99" s="37" t="s">
        <v>9079</v>
      </c>
      <c r="O99" s="36" t="s">
        <v>9078</v>
      </c>
      <c r="P99" s="37" t="s">
        <v>259</v>
      </c>
      <c r="Q99" s="36"/>
      <c r="R99" s="37" t="s">
        <v>7366</v>
      </c>
      <c r="S99" s="36" t="s">
        <v>9077</v>
      </c>
      <c r="T99" s="36"/>
      <c r="U99" s="36" t="s">
        <v>9076</v>
      </c>
      <c r="V99" s="37">
        <v>5.77</v>
      </c>
      <c r="W99" s="37">
        <v>2</v>
      </c>
      <c r="X99" s="36"/>
      <c r="Y99" s="36"/>
      <c r="Z99" s="36" t="s">
        <v>9075</v>
      </c>
      <c r="AA99" s="37" t="s">
        <v>9074</v>
      </c>
      <c r="AB99" s="37" t="s">
        <v>9073</v>
      </c>
      <c r="AC99" s="37" t="s">
        <v>9072</v>
      </c>
      <c r="AD99" s="41" t="s">
        <v>378</v>
      </c>
      <c r="AE99" s="41" t="s">
        <v>207</v>
      </c>
      <c r="AF99" s="41" t="s">
        <v>206</v>
      </c>
      <c r="AG99" s="41" t="s">
        <v>201</v>
      </c>
      <c r="AH99" s="41" t="s">
        <v>207</v>
      </c>
      <c r="AI99" s="41" t="s">
        <v>207</v>
      </c>
      <c r="AJ99" s="41" t="s">
        <v>203</v>
      </c>
      <c r="AK99" s="41" t="s">
        <v>204</v>
      </c>
      <c r="AL99" s="41" t="s">
        <v>201</v>
      </c>
      <c r="AM99" s="41" t="s">
        <v>203</v>
      </c>
      <c r="AN99" s="41" t="s">
        <v>203</v>
      </c>
      <c r="AO99" s="41" t="s">
        <v>203</v>
      </c>
      <c r="AP99" s="41" t="s">
        <v>205</v>
      </c>
      <c r="AQ99" s="41" t="s">
        <v>9071</v>
      </c>
      <c r="AR99" s="41" t="s">
        <v>290</v>
      </c>
      <c r="AS99" s="41" t="s">
        <v>201</v>
      </c>
      <c r="AT99" s="37" t="s">
        <v>3248</v>
      </c>
      <c r="AU99" s="37" t="s">
        <v>957</v>
      </c>
      <c r="AV99" s="37" t="s">
        <v>9070</v>
      </c>
      <c r="AW99" s="37"/>
      <c r="AX99" s="37"/>
      <c r="AY99" s="37"/>
      <c r="AZ99" s="37"/>
      <c r="BA99" s="37"/>
      <c r="BB99" s="37"/>
      <c r="BC99" s="37"/>
      <c r="BD99" s="37"/>
      <c r="BE99" s="37">
        <v>0</v>
      </c>
      <c r="BF99" s="37">
        <v>2</v>
      </c>
      <c r="BG99" s="37">
        <v>2</v>
      </c>
      <c r="BH99" s="37" t="s">
        <v>744</v>
      </c>
      <c r="BI99" s="37"/>
      <c r="BJ99" s="37"/>
      <c r="BK99" s="37"/>
      <c r="BL99" s="37"/>
      <c r="BM99" s="37"/>
      <c r="BN99" s="37"/>
      <c r="BO99" s="37"/>
      <c r="BP99" s="37"/>
      <c r="BQ99" s="37"/>
      <c r="BR99" s="37"/>
      <c r="BS99" s="37"/>
      <c r="BT99" s="37"/>
      <c r="BU99" s="37"/>
      <c r="BV99" s="37">
        <v>0</v>
      </c>
      <c r="BW99" s="37">
        <v>0</v>
      </c>
      <c r="BX99" s="37">
        <v>0</v>
      </c>
      <c r="BY99" s="37">
        <v>0</v>
      </c>
      <c r="BZ99" s="37">
        <v>0</v>
      </c>
      <c r="CA99" s="37">
        <v>0</v>
      </c>
      <c r="CB99" s="37">
        <v>0</v>
      </c>
      <c r="CC99" s="37"/>
      <c r="CD99" s="37"/>
      <c r="CE99" s="37"/>
      <c r="CF99" s="37"/>
      <c r="CG99" s="37"/>
      <c r="CH99" s="37"/>
      <c r="CI99" s="37"/>
      <c r="CJ99" s="37">
        <v>0</v>
      </c>
      <c r="CK99" s="37">
        <v>0</v>
      </c>
      <c r="CL99" s="37">
        <v>0</v>
      </c>
      <c r="CM99" s="37">
        <v>0</v>
      </c>
      <c r="CN99" s="37">
        <v>0</v>
      </c>
      <c r="CO99" s="37">
        <v>0</v>
      </c>
      <c r="CP99" s="37">
        <v>0</v>
      </c>
      <c r="CQ99" s="37"/>
      <c r="CR99" s="37"/>
      <c r="CS99" s="37"/>
      <c r="CT99" s="37"/>
      <c r="CU99" s="37"/>
      <c r="CV99" s="37"/>
      <c r="CW99" s="37"/>
      <c r="CX99" s="37"/>
      <c r="CY99" s="37"/>
      <c r="CZ99" s="37"/>
      <c r="DA99" s="37"/>
      <c r="DB99" s="37"/>
      <c r="DC99" s="37"/>
      <c r="DD99" s="37"/>
      <c r="DE99" s="37"/>
      <c r="DF99" s="37"/>
      <c r="DG99" s="37"/>
      <c r="DH99" s="37"/>
      <c r="DI99" s="37"/>
      <c r="DJ99" s="37"/>
      <c r="DK99" s="37"/>
      <c r="DL99" s="37"/>
      <c r="DM99" s="37"/>
      <c r="DN99" s="37"/>
      <c r="DO99" s="37"/>
      <c r="DP99" s="37"/>
      <c r="DQ99" s="37"/>
      <c r="DR99" s="37"/>
      <c r="DS99" s="37"/>
      <c r="DT99" s="37"/>
    </row>
    <row r="100" spans="1:124" s="31" customFormat="1" ht="16.5">
      <c r="A100" s="37">
        <v>71</v>
      </c>
      <c r="B100" s="36" t="s">
        <v>9069</v>
      </c>
      <c r="C100" s="36" t="s">
        <v>410</v>
      </c>
      <c r="D100" s="37" t="s">
        <v>9068</v>
      </c>
      <c r="E100" s="37" t="s">
        <v>9067</v>
      </c>
      <c r="F100" s="37" t="str">
        <f>IF(ISERROR(FIND('ヒアリングシート（記入例あり）'!$C$22,物質リスト!D100)),"",ROW())</f>
        <v/>
      </c>
      <c r="G100" s="37" t="e" cm="1">
        <f t="array" ref="G100">INDEX(D:D,SMALL(F:F,ROW(D100)))</f>
        <v>#NUM!</v>
      </c>
      <c r="H100" s="38" t="s">
        <v>10744</v>
      </c>
      <c r="I100" s="37" t="s">
        <v>407</v>
      </c>
      <c r="J100" s="37" t="s">
        <v>222</v>
      </c>
      <c r="K100" s="37" t="s">
        <v>221</v>
      </c>
      <c r="L100" s="37" t="s">
        <v>9066</v>
      </c>
      <c r="M100" s="37">
        <v>162.19999999999999</v>
      </c>
      <c r="N100" s="37" t="s">
        <v>9065</v>
      </c>
      <c r="O100" s="36" t="s">
        <v>9064</v>
      </c>
      <c r="P100" s="37" t="s">
        <v>259</v>
      </c>
      <c r="Q100" s="36" t="s">
        <v>9063</v>
      </c>
      <c r="R100" s="37"/>
      <c r="S100" s="36" t="s">
        <v>9062</v>
      </c>
      <c r="T100" s="36"/>
      <c r="U100" s="36" t="s">
        <v>9061</v>
      </c>
      <c r="V100" s="37">
        <v>-4</v>
      </c>
      <c r="W100" s="37">
        <v>1</v>
      </c>
      <c r="X100" s="36"/>
      <c r="Y100" s="36"/>
      <c r="Z100" s="36" t="s">
        <v>9060</v>
      </c>
      <c r="AA100" s="37" t="s">
        <v>9059</v>
      </c>
      <c r="AB100" s="37" t="s">
        <v>209</v>
      </c>
      <c r="AC100" s="37" t="s">
        <v>209</v>
      </c>
      <c r="AD100" s="41" t="s">
        <v>207</v>
      </c>
      <c r="AE100" s="41" t="s">
        <v>201</v>
      </c>
      <c r="AF100" s="41" t="s">
        <v>206</v>
      </c>
      <c r="AG100" s="41" t="s">
        <v>206</v>
      </c>
      <c r="AH100" s="41" t="s">
        <v>201</v>
      </c>
      <c r="AI100" s="41" t="s">
        <v>201</v>
      </c>
      <c r="AJ100" s="41" t="s">
        <v>377</v>
      </c>
      <c r="AK100" s="41" t="s">
        <v>377</v>
      </c>
      <c r="AL100" s="41" t="s">
        <v>201</v>
      </c>
      <c r="AM100" s="41" t="s">
        <v>201</v>
      </c>
      <c r="AN100" s="41" t="s">
        <v>201</v>
      </c>
      <c r="AO100" s="41" t="s">
        <v>201</v>
      </c>
      <c r="AP100" s="41" t="s">
        <v>201</v>
      </c>
      <c r="AQ100" s="41" t="s">
        <v>9058</v>
      </c>
      <c r="AR100" s="41" t="s">
        <v>201</v>
      </c>
      <c r="AS100" s="41" t="s">
        <v>201</v>
      </c>
      <c r="AT100" s="37" t="s">
        <v>9057</v>
      </c>
      <c r="AU100" s="37" t="s">
        <v>761</v>
      </c>
      <c r="AV100" s="37" t="s">
        <v>248</v>
      </c>
      <c r="AW100" s="37" t="s">
        <v>9056</v>
      </c>
      <c r="AX100" s="37"/>
      <c r="AY100" s="37"/>
      <c r="AZ100" s="37"/>
      <c r="BA100" s="37"/>
      <c r="BB100" s="37"/>
      <c r="BC100" s="37"/>
      <c r="BD100" s="37"/>
      <c r="BE100" s="37">
        <v>912</v>
      </c>
      <c r="BF100" s="37">
        <v>7477087</v>
      </c>
      <c r="BG100" s="37">
        <v>7477999</v>
      </c>
      <c r="BH100" s="37" t="s">
        <v>9055</v>
      </c>
      <c r="BI100" s="37">
        <v>51</v>
      </c>
      <c r="BJ100" s="37">
        <v>0</v>
      </c>
      <c r="BK100" s="37">
        <v>0</v>
      </c>
      <c r="BL100" s="37">
        <v>0</v>
      </c>
      <c r="BM100" s="37">
        <v>0</v>
      </c>
      <c r="BN100" s="37">
        <v>0.1</v>
      </c>
      <c r="BO100" s="37">
        <v>184606</v>
      </c>
      <c r="BP100" s="37">
        <v>6681000</v>
      </c>
      <c r="BQ100" s="37">
        <v>7526500</v>
      </c>
      <c r="BR100" s="37">
        <v>4810000</v>
      </c>
      <c r="BS100" s="37">
        <v>0</v>
      </c>
      <c r="BT100" s="37">
        <v>184606.1</v>
      </c>
      <c r="BU100" s="37">
        <v>19017500</v>
      </c>
      <c r="BV100" s="37">
        <v>73</v>
      </c>
      <c r="BW100" s="37">
        <v>0</v>
      </c>
      <c r="BX100" s="37">
        <v>0</v>
      </c>
      <c r="BY100" s="37">
        <v>0</v>
      </c>
      <c r="BZ100" s="37">
        <v>0</v>
      </c>
      <c r="CA100" s="37">
        <v>0</v>
      </c>
      <c r="CB100" s="37">
        <v>815600</v>
      </c>
      <c r="CC100" s="37">
        <v>68</v>
      </c>
      <c r="CD100" s="37">
        <v>0</v>
      </c>
      <c r="CE100" s="37">
        <v>0</v>
      </c>
      <c r="CF100" s="37">
        <v>0</v>
      </c>
      <c r="CG100" s="37">
        <v>0</v>
      </c>
      <c r="CH100" s="37">
        <v>0</v>
      </c>
      <c r="CI100" s="37">
        <v>3585090</v>
      </c>
      <c r="CJ100" s="37">
        <v>26</v>
      </c>
      <c r="CK100" s="37">
        <v>0</v>
      </c>
      <c r="CL100" s="37">
        <v>0</v>
      </c>
      <c r="CM100" s="37">
        <v>0</v>
      </c>
      <c r="CN100" s="37">
        <v>0</v>
      </c>
      <c r="CO100" s="37">
        <v>0</v>
      </c>
      <c r="CP100" s="37">
        <v>1664825</v>
      </c>
      <c r="CQ100" s="37"/>
      <c r="CR100" s="37"/>
      <c r="CS100" s="37"/>
      <c r="CT100" s="37"/>
      <c r="CU100" s="37"/>
      <c r="CV100" s="37"/>
      <c r="CW100" s="37"/>
      <c r="CX100" s="37"/>
      <c r="CY100" s="37"/>
      <c r="CZ100" s="37"/>
      <c r="DA100" s="37"/>
      <c r="DB100" s="37"/>
      <c r="DC100" s="37"/>
      <c r="DD100" s="37"/>
      <c r="DE100" s="37"/>
      <c r="DF100" s="37"/>
      <c r="DG100" s="37"/>
      <c r="DH100" s="37"/>
      <c r="DI100" s="37"/>
      <c r="DJ100" s="37"/>
      <c r="DK100" s="37"/>
      <c r="DL100" s="37"/>
      <c r="DM100" s="37"/>
      <c r="DN100" s="37"/>
      <c r="DO100" s="37"/>
      <c r="DP100" s="37"/>
      <c r="DQ100" s="37"/>
      <c r="DR100" s="37"/>
      <c r="DS100" s="37"/>
      <c r="DT100" s="37"/>
    </row>
    <row r="101" spans="1:124" s="31" customFormat="1" ht="16.5">
      <c r="A101" s="37">
        <v>72</v>
      </c>
      <c r="B101" s="36" t="s">
        <v>9054</v>
      </c>
      <c r="C101" s="36" t="s">
        <v>2044</v>
      </c>
      <c r="D101" s="37" t="s">
        <v>9053</v>
      </c>
      <c r="E101" s="37" t="s">
        <v>9052</v>
      </c>
      <c r="F101" s="37" t="str">
        <f>IF(ISERROR(FIND('ヒアリングシート（記入例あり）'!$C$22,物質リスト!D101)),"",ROW())</f>
        <v/>
      </c>
      <c r="G101" s="37" t="e" cm="1">
        <f t="array" ref="G101">INDEX(D:D,SMALL(F:F,ROW(D101)))</f>
        <v>#NUM!</v>
      </c>
      <c r="H101" s="38" t="s">
        <v>10797</v>
      </c>
      <c r="I101" s="37" t="s">
        <v>223</v>
      </c>
      <c r="J101" s="37" t="s">
        <v>360</v>
      </c>
      <c r="K101" s="37" t="s">
        <v>221</v>
      </c>
      <c r="L101" s="37" t="s">
        <v>9051</v>
      </c>
      <c r="M101" s="37" t="s">
        <v>9050</v>
      </c>
      <c r="N101" s="37" t="s">
        <v>9049</v>
      </c>
      <c r="O101" s="36" t="s">
        <v>9048</v>
      </c>
      <c r="P101" s="37" t="s">
        <v>217</v>
      </c>
      <c r="Q101" s="36"/>
      <c r="R101" s="37"/>
      <c r="S101" s="36" t="s">
        <v>9047</v>
      </c>
      <c r="T101" s="36" t="s">
        <v>9046</v>
      </c>
      <c r="U101" s="36" t="s">
        <v>9045</v>
      </c>
      <c r="V101" s="37">
        <v>5</v>
      </c>
      <c r="W101" s="37">
        <v>2</v>
      </c>
      <c r="X101" s="36"/>
      <c r="Y101" s="36"/>
      <c r="Z101" s="36" t="s">
        <v>9044</v>
      </c>
      <c r="AA101" s="37" t="s">
        <v>9043</v>
      </c>
      <c r="AB101" s="37" t="s">
        <v>9042</v>
      </c>
      <c r="AC101" s="37" t="s">
        <v>9041</v>
      </c>
      <c r="AD101" s="41" t="s">
        <v>203</v>
      </c>
      <c r="AE101" s="41" t="s">
        <v>203</v>
      </c>
      <c r="AF101" s="41" t="s">
        <v>206</v>
      </c>
      <c r="AG101" s="41" t="s">
        <v>201</v>
      </c>
      <c r="AH101" s="41" t="s">
        <v>203</v>
      </c>
      <c r="AI101" s="41" t="s">
        <v>203</v>
      </c>
      <c r="AJ101" s="41" t="s">
        <v>203</v>
      </c>
      <c r="AK101" s="41" t="s">
        <v>250</v>
      </c>
      <c r="AL101" s="41" t="s">
        <v>201</v>
      </c>
      <c r="AM101" s="41" t="s">
        <v>203</v>
      </c>
      <c r="AN101" s="41" t="s">
        <v>203</v>
      </c>
      <c r="AO101" s="41" t="s">
        <v>205</v>
      </c>
      <c r="AP101" s="41" t="s">
        <v>203</v>
      </c>
      <c r="AQ101" s="41" t="s">
        <v>1256</v>
      </c>
      <c r="AR101" s="41" t="s">
        <v>203</v>
      </c>
      <c r="AS101" s="41" t="s">
        <v>201</v>
      </c>
      <c r="AT101" s="37" t="s">
        <v>9040</v>
      </c>
      <c r="AU101" s="37" t="s">
        <v>9039</v>
      </c>
      <c r="AV101" s="37" t="s">
        <v>9038</v>
      </c>
      <c r="AW101" s="37" t="s">
        <v>1276</v>
      </c>
      <c r="AX101" s="37"/>
      <c r="AY101" s="37"/>
      <c r="AZ101" s="37"/>
      <c r="BA101" s="37"/>
      <c r="BB101" s="37"/>
      <c r="BC101" s="37"/>
      <c r="BD101" s="37"/>
      <c r="BE101" s="37">
        <v>0</v>
      </c>
      <c r="BF101" s="37">
        <v>3700</v>
      </c>
      <c r="BG101" s="37">
        <v>3700</v>
      </c>
      <c r="BH101" s="37" t="s">
        <v>9037</v>
      </c>
      <c r="BI101" s="37"/>
      <c r="BJ101" s="37"/>
      <c r="BK101" s="37"/>
      <c r="BL101" s="37"/>
      <c r="BM101" s="37"/>
      <c r="BN101" s="37"/>
      <c r="BO101" s="37"/>
      <c r="BP101" s="37"/>
      <c r="BQ101" s="37"/>
      <c r="BR101" s="37"/>
      <c r="BS101" s="37"/>
      <c r="BT101" s="37"/>
      <c r="BU101" s="37"/>
      <c r="BV101" s="37">
        <v>0</v>
      </c>
      <c r="BW101" s="37">
        <v>0</v>
      </c>
      <c r="BX101" s="37">
        <v>0</v>
      </c>
      <c r="BY101" s="37">
        <v>0</v>
      </c>
      <c r="BZ101" s="37">
        <v>0</v>
      </c>
      <c r="CA101" s="37">
        <v>0</v>
      </c>
      <c r="CB101" s="37">
        <v>0</v>
      </c>
      <c r="CC101" s="37">
        <v>1</v>
      </c>
      <c r="CD101" s="37">
        <v>0</v>
      </c>
      <c r="CE101" s="37">
        <v>0</v>
      </c>
      <c r="CF101" s="37">
        <v>0</v>
      </c>
      <c r="CG101" s="37">
        <v>0</v>
      </c>
      <c r="CH101" s="37">
        <v>0</v>
      </c>
      <c r="CI101" s="37">
        <v>6100</v>
      </c>
      <c r="CJ101" s="37">
        <v>0</v>
      </c>
      <c r="CK101" s="37">
        <v>0</v>
      </c>
      <c r="CL101" s="37">
        <v>0</v>
      </c>
      <c r="CM101" s="37">
        <v>0</v>
      </c>
      <c r="CN101" s="37">
        <v>0</v>
      </c>
      <c r="CO101" s="37">
        <v>0</v>
      </c>
      <c r="CP101" s="37">
        <v>0</v>
      </c>
      <c r="CQ101" s="37"/>
      <c r="CR101" s="37"/>
      <c r="CS101" s="37"/>
      <c r="CT101" s="37"/>
      <c r="CU101" s="37"/>
      <c r="CV101" s="37"/>
      <c r="CW101" s="37"/>
      <c r="CX101" s="37"/>
      <c r="CY101" s="37"/>
      <c r="CZ101" s="37"/>
      <c r="DA101" s="37"/>
      <c r="DB101" s="37"/>
      <c r="DC101" s="37"/>
      <c r="DD101" s="37"/>
      <c r="DE101" s="37"/>
      <c r="DF101" s="37"/>
      <c r="DG101" s="37"/>
      <c r="DH101" s="37"/>
      <c r="DI101" s="37"/>
      <c r="DJ101" s="37"/>
      <c r="DK101" s="37"/>
      <c r="DL101" s="37"/>
      <c r="DM101" s="37"/>
      <c r="DN101" s="37"/>
      <c r="DO101" s="37"/>
      <c r="DP101" s="37"/>
      <c r="DQ101" s="37"/>
      <c r="DR101" s="37"/>
      <c r="DS101" s="37"/>
      <c r="DT101" s="37"/>
    </row>
    <row r="102" spans="1:124" s="31" customFormat="1" ht="16.5">
      <c r="A102" s="37">
        <v>73</v>
      </c>
      <c r="B102" s="36" t="s">
        <v>9036</v>
      </c>
      <c r="C102" s="36" t="s">
        <v>5074</v>
      </c>
      <c r="D102" s="37" t="s">
        <v>9035</v>
      </c>
      <c r="E102" s="37" t="s">
        <v>9034</v>
      </c>
      <c r="F102" s="37" t="str">
        <f>IF(ISERROR(FIND('ヒアリングシート（記入例あり）'!$C$22,物質リスト!D102)),"",ROW())</f>
        <v/>
      </c>
      <c r="G102" s="37" t="e" cm="1">
        <f t="array" ref="G102">INDEX(D:D,SMALL(F:F,ROW(D102)))</f>
        <v>#NUM!</v>
      </c>
      <c r="H102" s="38" t="s">
        <v>10797</v>
      </c>
      <c r="I102" s="37" t="s">
        <v>223</v>
      </c>
      <c r="J102" s="37" t="s">
        <v>360</v>
      </c>
      <c r="K102" s="37" t="s">
        <v>221</v>
      </c>
      <c r="L102" s="37" t="s">
        <v>9033</v>
      </c>
      <c r="M102" s="37">
        <v>130.22999999999999</v>
      </c>
      <c r="N102" s="37" t="s">
        <v>9032</v>
      </c>
      <c r="O102" s="36" t="s">
        <v>9031</v>
      </c>
      <c r="P102" s="37" t="s">
        <v>217</v>
      </c>
      <c r="Q102" s="36"/>
      <c r="R102" s="37" t="s">
        <v>9030</v>
      </c>
      <c r="S102" s="36" t="s">
        <v>9029</v>
      </c>
      <c r="T102" s="36" t="s">
        <v>9028</v>
      </c>
      <c r="U102" s="36" t="s">
        <v>9027</v>
      </c>
      <c r="V102" s="37">
        <v>3.07</v>
      </c>
      <c r="W102" s="37">
        <v>2</v>
      </c>
      <c r="X102" s="36" t="s">
        <v>432</v>
      </c>
      <c r="Y102" s="36"/>
      <c r="Z102" s="36" t="s">
        <v>9026</v>
      </c>
      <c r="AA102" s="37" t="s">
        <v>3326</v>
      </c>
      <c r="AB102" s="37" t="s">
        <v>6997</v>
      </c>
      <c r="AC102" s="37" t="s">
        <v>9025</v>
      </c>
      <c r="AD102" s="41" t="s">
        <v>203</v>
      </c>
      <c r="AE102" s="41" t="s">
        <v>203</v>
      </c>
      <c r="AF102" s="41" t="s">
        <v>206</v>
      </c>
      <c r="AG102" s="41" t="s">
        <v>201</v>
      </c>
      <c r="AH102" s="41" t="s">
        <v>201</v>
      </c>
      <c r="AI102" s="41" t="s">
        <v>201</v>
      </c>
      <c r="AJ102" s="41" t="s">
        <v>203</v>
      </c>
      <c r="AK102" s="41" t="s">
        <v>204</v>
      </c>
      <c r="AL102" s="41" t="s">
        <v>201</v>
      </c>
      <c r="AM102" s="41" t="s">
        <v>201</v>
      </c>
      <c r="AN102" s="41" t="s">
        <v>201</v>
      </c>
      <c r="AO102" s="41" t="s">
        <v>201</v>
      </c>
      <c r="AP102" s="41" t="s">
        <v>201</v>
      </c>
      <c r="AQ102" s="41" t="s">
        <v>9024</v>
      </c>
      <c r="AR102" s="41" t="s">
        <v>201</v>
      </c>
      <c r="AS102" s="41" t="s">
        <v>201</v>
      </c>
      <c r="AT102" s="37" t="s">
        <v>200</v>
      </c>
      <c r="AU102" s="37" t="s">
        <v>9023</v>
      </c>
      <c r="AV102" s="37" t="s">
        <v>248</v>
      </c>
      <c r="AW102" s="37"/>
      <c r="AX102" s="37"/>
      <c r="AY102" s="37" t="s">
        <v>8945</v>
      </c>
      <c r="AZ102" s="37"/>
      <c r="BA102" s="37" t="s">
        <v>9022</v>
      </c>
      <c r="BB102" s="37" t="s">
        <v>9021</v>
      </c>
      <c r="BC102" s="37">
        <v>41</v>
      </c>
      <c r="BD102" s="37">
        <v>28</v>
      </c>
      <c r="BE102" s="40">
        <v>920</v>
      </c>
      <c r="BF102" s="42">
        <v>59454</v>
      </c>
      <c r="BG102" s="42">
        <v>60374</v>
      </c>
      <c r="BH102" s="37" t="s">
        <v>9020</v>
      </c>
      <c r="BI102" s="37">
        <v>3</v>
      </c>
      <c r="BJ102" s="37">
        <v>0</v>
      </c>
      <c r="BK102" s="37">
        <v>0</v>
      </c>
      <c r="BL102" s="37">
        <v>0</v>
      </c>
      <c r="BM102" s="37">
        <v>0</v>
      </c>
      <c r="BN102" s="37">
        <v>0</v>
      </c>
      <c r="BO102" s="37">
        <v>0</v>
      </c>
      <c r="BP102" s="37">
        <v>0</v>
      </c>
      <c r="BQ102" s="37">
        <v>74700</v>
      </c>
      <c r="BR102" s="37">
        <v>0</v>
      </c>
      <c r="BS102" s="37">
        <v>0</v>
      </c>
      <c r="BT102" s="37">
        <v>0</v>
      </c>
      <c r="BU102" s="37">
        <v>74700</v>
      </c>
      <c r="BV102" s="37">
        <v>4</v>
      </c>
      <c r="BW102" s="37">
        <v>13.5</v>
      </c>
      <c r="BX102" s="37">
        <v>0.7</v>
      </c>
      <c r="BY102" s="37">
        <v>0</v>
      </c>
      <c r="BZ102" s="37">
        <v>0</v>
      </c>
      <c r="CA102" s="37">
        <v>14.2</v>
      </c>
      <c r="CB102" s="37">
        <v>1005000</v>
      </c>
      <c r="CC102" s="37">
        <v>2</v>
      </c>
      <c r="CD102" s="37">
        <v>0</v>
      </c>
      <c r="CE102" s="37">
        <v>0</v>
      </c>
      <c r="CF102" s="37">
        <v>0</v>
      </c>
      <c r="CG102" s="37">
        <v>0</v>
      </c>
      <c r="CH102" s="37">
        <v>0</v>
      </c>
      <c r="CI102" s="37">
        <v>4000</v>
      </c>
      <c r="CJ102" s="37">
        <v>2</v>
      </c>
      <c r="CK102" s="37">
        <v>0</v>
      </c>
      <c r="CL102" s="37">
        <v>0</v>
      </c>
      <c r="CM102" s="37">
        <v>0</v>
      </c>
      <c r="CN102" s="37">
        <v>0</v>
      </c>
      <c r="CO102" s="37">
        <v>0</v>
      </c>
      <c r="CP102" s="37">
        <v>26780</v>
      </c>
      <c r="CQ102" s="37">
        <v>82.1</v>
      </c>
      <c r="CR102" s="37">
        <v>9.6999999999999993</v>
      </c>
      <c r="CS102" s="37">
        <v>8.1</v>
      </c>
      <c r="CT102" s="37">
        <v>0.1</v>
      </c>
      <c r="CU102" s="37"/>
      <c r="CV102" s="37"/>
      <c r="CW102" s="37"/>
      <c r="CX102" s="37"/>
      <c r="CY102" s="37"/>
      <c r="CZ102" s="37"/>
      <c r="DA102" s="37" t="s">
        <v>9019</v>
      </c>
      <c r="DB102" s="37" t="s">
        <v>9018</v>
      </c>
      <c r="DC102" s="37" t="s">
        <v>9017</v>
      </c>
      <c r="DD102" s="37" t="s">
        <v>9016</v>
      </c>
      <c r="DE102" s="37"/>
      <c r="DF102" s="37"/>
      <c r="DG102" s="37"/>
      <c r="DH102" s="37"/>
      <c r="DI102" s="37" t="s">
        <v>9015</v>
      </c>
      <c r="DJ102" s="37"/>
      <c r="DK102" s="37"/>
      <c r="DL102" s="37"/>
      <c r="DM102" s="37"/>
      <c r="DN102" s="37"/>
      <c r="DO102" s="37"/>
      <c r="DP102" s="37"/>
      <c r="DQ102" s="37"/>
      <c r="DR102" s="37"/>
      <c r="DS102" s="37"/>
      <c r="DT102" s="37"/>
    </row>
    <row r="103" spans="1:124" s="31" customFormat="1" ht="18">
      <c r="A103" s="37">
        <v>74</v>
      </c>
      <c r="B103" s="36" t="s">
        <v>9014</v>
      </c>
      <c r="C103" s="36" t="s">
        <v>9013</v>
      </c>
      <c r="D103" s="37" t="s">
        <v>9012</v>
      </c>
      <c r="E103" s="37" t="s">
        <v>9011</v>
      </c>
      <c r="F103" s="37" t="str">
        <f>IF(ISERROR(FIND('ヒアリングシート（記入例あり）'!$C$22,物質リスト!D103)),"",ROW())</f>
        <v/>
      </c>
      <c r="G103" s="37" t="e" cm="1">
        <f t="array" ref="G103">INDEX(D:D,SMALL(F:F,ROW(D103)))</f>
        <v>#NUM!</v>
      </c>
      <c r="H103" s="38" t="s">
        <v>10797</v>
      </c>
      <c r="I103" s="37" t="s">
        <v>223</v>
      </c>
      <c r="J103" s="37" t="s">
        <v>222</v>
      </c>
      <c r="K103" s="37" t="s">
        <v>221</v>
      </c>
      <c r="L103" s="37" t="s">
        <v>6087</v>
      </c>
      <c r="M103" s="37">
        <v>206.32</v>
      </c>
      <c r="N103" s="37" t="s">
        <v>9010</v>
      </c>
      <c r="O103" s="36" t="s">
        <v>9009</v>
      </c>
      <c r="P103" s="37" t="s">
        <v>217</v>
      </c>
      <c r="Q103" s="36"/>
      <c r="R103" s="37"/>
      <c r="S103" s="36" t="s">
        <v>10854</v>
      </c>
      <c r="T103" s="36" t="s">
        <v>9008</v>
      </c>
      <c r="U103" s="36" t="s">
        <v>9007</v>
      </c>
      <c r="V103" s="37">
        <v>5.5</v>
      </c>
      <c r="W103" s="37">
        <v>2</v>
      </c>
      <c r="X103" s="36"/>
      <c r="Y103" s="36"/>
      <c r="Z103" s="36" t="s">
        <v>9006</v>
      </c>
      <c r="AA103" s="37" t="s">
        <v>9005</v>
      </c>
      <c r="AB103" s="37" t="s">
        <v>209</v>
      </c>
      <c r="AC103" s="37" t="s">
        <v>209</v>
      </c>
      <c r="AD103" s="41" t="s">
        <v>207</v>
      </c>
      <c r="AE103" s="41" t="s">
        <v>201</v>
      </c>
      <c r="AF103" s="41" t="s">
        <v>206</v>
      </c>
      <c r="AG103" s="41" t="s">
        <v>201</v>
      </c>
      <c r="AH103" s="41" t="s">
        <v>201</v>
      </c>
      <c r="AI103" s="41" t="s">
        <v>201</v>
      </c>
      <c r="AJ103" s="41" t="s">
        <v>201</v>
      </c>
      <c r="AK103" s="41" t="s">
        <v>201</v>
      </c>
      <c r="AL103" s="41" t="s">
        <v>201</v>
      </c>
      <c r="AM103" s="41" t="s">
        <v>201</v>
      </c>
      <c r="AN103" s="41" t="s">
        <v>201</v>
      </c>
      <c r="AO103" s="41" t="s">
        <v>201</v>
      </c>
      <c r="AP103" s="41" t="s">
        <v>201</v>
      </c>
      <c r="AQ103" s="41" t="s">
        <v>201</v>
      </c>
      <c r="AR103" s="41" t="s">
        <v>201</v>
      </c>
      <c r="AS103" s="41" t="s">
        <v>201</v>
      </c>
      <c r="AT103" s="37" t="s">
        <v>9004</v>
      </c>
      <c r="AU103" s="37" t="s">
        <v>209</v>
      </c>
      <c r="AV103" s="37" t="s">
        <v>9003</v>
      </c>
      <c r="AW103" s="37"/>
      <c r="AX103" s="37"/>
      <c r="AY103" s="37" t="s">
        <v>9002</v>
      </c>
      <c r="AZ103" s="37"/>
      <c r="BA103" s="37" t="s">
        <v>9001</v>
      </c>
      <c r="BB103" s="37"/>
      <c r="BC103" s="37" t="s">
        <v>9000</v>
      </c>
      <c r="BD103" s="37">
        <v>33000</v>
      </c>
      <c r="BE103" s="37">
        <v>354</v>
      </c>
      <c r="BF103" s="37">
        <v>70837</v>
      </c>
      <c r="BG103" s="37">
        <v>71191</v>
      </c>
      <c r="BH103" s="37" t="s">
        <v>8999</v>
      </c>
      <c r="BI103" s="37">
        <v>2</v>
      </c>
      <c r="BJ103" s="37">
        <v>0.6</v>
      </c>
      <c r="BK103" s="37">
        <v>0</v>
      </c>
      <c r="BL103" s="37">
        <v>0</v>
      </c>
      <c r="BM103" s="37">
        <v>0</v>
      </c>
      <c r="BN103" s="37">
        <v>0</v>
      </c>
      <c r="BO103" s="37">
        <v>1400</v>
      </c>
      <c r="BP103" s="37">
        <v>0</v>
      </c>
      <c r="BQ103" s="37">
        <v>1546000</v>
      </c>
      <c r="BR103" s="37">
        <v>0</v>
      </c>
      <c r="BS103" s="37">
        <v>0.6</v>
      </c>
      <c r="BT103" s="37">
        <v>1400</v>
      </c>
      <c r="BU103" s="37">
        <v>1546000</v>
      </c>
      <c r="BV103" s="37">
        <v>4</v>
      </c>
      <c r="BW103" s="37">
        <v>47</v>
      </c>
      <c r="BX103" s="37">
        <v>0</v>
      </c>
      <c r="BY103" s="37">
        <v>0</v>
      </c>
      <c r="BZ103" s="37">
        <v>0</v>
      </c>
      <c r="CA103" s="37">
        <v>47</v>
      </c>
      <c r="CB103" s="37">
        <v>17100</v>
      </c>
      <c r="CC103" s="37">
        <v>2</v>
      </c>
      <c r="CD103" s="37">
        <v>0</v>
      </c>
      <c r="CE103" s="37">
        <v>0</v>
      </c>
      <c r="CF103" s="37">
        <v>0</v>
      </c>
      <c r="CG103" s="37">
        <v>0</v>
      </c>
      <c r="CH103" s="37">
        <v>0</v>
      </c>
      <c r="CI103" s="37">
        <v>408000</v>
      </c>
      <c r="CJ103" s="37">
        <v>1</v>
      </c>
      <c r="CK103" s="37">
        <v>0</v>
      </c>
      <c r="CL103" s="37">
        <v>0</v>
      </c>
      <c r="CM103" s="37">
        <v>0</v>
      </c>
      <c r="CN103" s="37">
        <v>0</v>
      </c>
      <c r="CO103" s="37">
        <v>0</v>
      </c>
      <c r="CP103" s="37">
        <v>88900</v>
      </c>
      <c r="CQ103" s="37">
        <v>1.7</v>
      </c>
      <c r="CR103" s="37">
        <v>0.6</v>
      </c>
      <c r="CS103" s="37">
        <v>90.5</v>
      </c>
      <c r="CT103" s="37">
        <v>7.3</v>
      </c>
      <c r="CU103" s="37"/>
      <c r="CV103" s="37"/>
      <c r="CW103" s="37"/>
      <c r="CX103" s="37"/>
      <c r="CY103" s="37"/>
      <c r="CZ103" s="37"/>
      <c r="DA103" s="37" t="s">
        <v>7749</v>
      </c>
      <c r="DB103" s="37" t="s">
        <v>8998</v>
      </c>
      <c r="DC103" s="37" t="s">
        <v>8997</v>
      </c>
      <c r="DD103" s="37" t="s">
        <v>8997</v>
      </c>
      <c r="DE103" s="37"/>
      <c r="DF103" s="37"/>
      <c r="DG103" s="37"/>
      <c r="DH103" s="37"/>
      <c r="DI103" s="37" t="s">
        <v>3120</v>
      </c>
      <c r="DJ103" s="37"/>
      <c r="DK103" s="37"/>
      <c r="DL103" s="37"/>
      <c r="DM103" s="37"/>
      <c r="DN103" s="37"/>
      <c r="DO103" s="37"/>
      <c r="DP103" s="37"/>
      <c r="DQ103" s="37"/>
      <c r="DR103" s="37"/>
      <c r="DS103" s="37"/>
      <c r="DT103" s="37"/>
    </row>
    <row r="104" spans="1:124" s="33" customFormat="1" ht="16.5">
      <c r="A104" s="37">
        <v>75</v>
      </c>
      <c r="B104" s="36" t="s">
        <v>1455</v>
      </c>
      <c r="C104" s="36"/>
      <c r="D104" s="37" t="s">
        <v>8996</v>
      </c>
      <c r="E104" s="37" t="s">
        <v>8995</v>
      </c>
      <c r="F104" s="37" t="str">
        <f>IF(ISERROR(FIND('ヒアリングシート（記入例あり）'!$C$22,物質リスト!D104)),"",ROW())</f>
        <v/>
      </c>
      <c r="G104" s="37" t="e" cm="1">
        <f t="array" ref="G104">INDEX(D:D,SMALL(F:F,ROW(D104)))</f>
        <v>#NUM!</v>
      </c>
      <c r="H104" s="38" t="s">
        <v>10744</v>
      </c>
      <c r="I104" s="37" t="s">
        <v>407</v>
      </c>
      <c r="J104" s="37"/>
      <c r="K104" s="37"/>
      <c r="L104" s="37"/>
      <c r="M104" s="37"/>
      <c r="N104" s="37"/>
      <c r="O104" s="36"/>
      <c r="P104" s="37"/>
      <c r="Q104" s="36"/>
      <c r="R104" s="37"/>
      <c r="S104" s="36"/>
      <c r="T104" s="36"/>
      <c r="U104" s="36"/>
      <c r="V104" s="37"/>
      <c r="W104" s="37"/>
      <c r="X104" s="36"/>
      <c r="Y104" s="36"/>
      <c r="Z104" s="36"/>
      <c r="AA104" s="37"/>
      <c r="AB104" s="37"/>
      <c r="AC104" s="37"/>
      <c r="AD104" s="37"/>
      <c r="AE104" s="37"/>
      <c r="AF104" s="37"/>
      <c r="AG104" s="37"/>
      <c r="AH104" s="37"/>
      <c r="AI104" s="37"/>
      <c r="AJ104" s="37"/>
      <c r="AK104" s="37"/>
      <c r="AL104" s="37"/>
      <c r="AM104" s="37"/>
      <c r="AN104" s="37"/>
      <c r="AO104" s="37"/>
      <c r="AP104" s="37"/>
      <c r="AQ104" s="37"/>
      <c r="AR104" s="37"/>
      <c r="AS104" s="37"/>
      <c r="AT104" s="37"/>
      <c r="AU104" s="37"/>
      <c r="AV104" s="37"/>
      <c r="AW104" s="37"/>
      <c r="AX104" s="37"/>
      <c r="AY104" s="37"/>
      <c r="AZ104" s="37"/>
      <c r="BA104" s="37"/>
      <c r="BB104" s="37"/>
      <c r="BC104" s="37"/>
      <c r="BD104" s="37"/>
      <c r="BE104" s="37">
        <v>72288</v>
      </c>
      <c r="BF104" s="37">
        <v>122533</v>
      </c>
      <c r="BG104" s="37">
        <v>194821</v>
      </c>
      <c r="BH104" s="37"/>
      <c r="BI104" s="37">
        <v>3</v>
      </c>
      <c r="BJ104" s="37">
        <v>1.3</v>
      </c>
      <c r="BK104" s="37">
        <v>0</v>
      </c>
      <c r="BL104" s="37">
        <v>0</v>
      </c>
      <c r="BM104" s="37">
        <v>0</v>
      </c>
      <c r="BN104" s="37">
        <v>0</v>
      </c>
      <c r="BO104" s="37">
        <v>17.2</v>
      </c>
      <c r="BP104" s="37">
        <v>0</v>
      </c>
      <c r="BQ104" s="37">
        <v>111710</v>
      </c>
      <c r="BR104" s="37">
        <v>0</v>
      </c>
      <c r="BS104" s="37">
        <v>1.3</v>
      </c>
      <c r="BT104" s="37">
        <v>17.2</v>
      </c>
      <c r="BU104" s="37">
        <v>111710</v>
      </c>
      <c r="BV104" s="37">
        <v>3</v>
      </c>
      <c r="BW104" s="37">
        <v>0</v>
      </c>
      <c r="BX104" s="37">
        <v>0</v>
      </c>
      <c r="BY104" s="37">
        <v>0</v>
      </c>
      <c r="BZ104" s="37">
        <v>0</v>
      </c>
      <c r="CA104" s="37">
        <v>0</v>
      </c>
      <c r="CB104" s="37">
        <v>590</v>
      </c>
      <c r="CC104" s="37">
        <v>65</v>
      </c>
      <c r="CD104" s="37">
        <v>1</v>
      </c>
      <c r="CE104" s="37">
        <v>97</v>
      </c>
      <c r="CF104" s="37">
        <v>0</v>
      </c>
      <c r="CG104" s="37">
        <v>0</v>
      </c>
      <c r="CH104" s="37">
        <v>98</v>
      </c>
      <c r="CI104" s="37">
        <v>10900</v>
      </c>
      <c r="CJ104" s="37">
        <v>2</v>
      </c>
      <c r="CK104" s="37">
        <v>0</v>
      </c>
      <c r="CL104" s="37">
        <v>0</v>
      </c>
      <c r="CM104" s="37">
        <v>0</v>
      </c>
      <c r="CN104" s="37">
        <v>0</v>
      </c>
      <c r="CO104" s="37">
        <v>0</v>
      </c>
      <c r="CP104" s="37">
        <v>26218</v>
      </c>
      <c r="CQ104" s="37"/>
      <c r="CR104" s="37"/>
      <c r="CS104" s="37"/>
      <c r="CT104" s="37"/>
      <c r="CU104" s="37"/>
      <c r="CV104" s="37"/>
      <c r="CW104" s="37"/>
      <c r="CX104" s="37"/>
      <c r="CY104" s="37"/>
      <c r="CZ104" s="37"/>
      <c r="DA104" s="37"/>
      <c r="DB104" s="37"/>
      <c r="DC104" s="37"/>
      <c r="DD104" s="37"/>
      <c r="DE104" s="37"/>
      <c r="DF104" s="37"/>
      <c r="DG104" s="37"/>
      <c r="DH104" s="37"/>
      <c r="DI104" s="37"/>
      <c r="DJ104" s="37"/>
      <c r="DK104" s="37"/>
      <c r="DL104" s="37"/>
      <c r="DM104" s="37"/>
      <c r="DN104" s="37"/>
      <c r="DO104" s="37"/>
      <c r="DP104" s="37"/>
      <c r="DQ104" s="37"/>
      <c r="DR104" s="37"/>
      <c r="DS104" s="37"/>
      <c r="DT104" s="37"/>
    </row>
    <row r="105" spans="1:124" s="31" customFormat="1" ht="18">
      <c r="A105" s="37">
        <v>76</v>
      </c>
      <c r="B105" s="36" t="s">
        <v>8994</v>
      </c>
      <c r="C105" s="36" t="s">
        <v>3050</v>
      </c>
      <c r="D105" s="37" t="s">
        <v>8993</v>
      </c>
      <c r="E105" s="37" t="s">
        <v>8992</v>
      </c>
      <c r="F105" s="37" t="str">
        <f>IF(ISERROR(FIND('ヒアリングシート（記入例あり）'!$C$22,物質リスト!D105)),"",ROW())</f>
        <v/>
      </c>
      <c r="G105" s="37" t="e" cm="1">
        <f t="array" ref="G105">INDEX(D:D,SMALL(F:F,ROW(D105)))</f>
        <v>#NUM!</v>
      </c>
      <c r="H105" s="38" t="s">
        <v>10796</v>
      </c>
      <c r="I105" s="37" t="s">
        <v>223</v>
      </c>
      <c r="J105" s="37" t="s">
        <v>222</v>
      </c>
      <c r="K105" s="37" t="s">
        <v>221</v>
      </c>
      <c r="L105" s="37" t="s">
        <v>8991</v>
      </c>
      <c r="M105" s="37">
        <v>113.16</v>
      </c>
      <c r="N105" s="37" t="s">
        <v>8990</v>
      </c>
      <c r="O105" s="36" t="s">
        <v>5044</v>
      </c>
      <c r="P105" s="37" t="s">
        <v>259</v>
      </c>
      <c r="Q105" s="36" t="s">
        <v>8989</v>
      </c>
      <c r="R105" s="37"/>
      <c r="S105" s="36" t="s">
        <v>10855</v>
      </c>
      <c r="T105" s="36" t="s">
        <v>8988</v>
      </c>
      <c r="U105" s="36" t="s">
        <v>8987</v>
      </c>
      <c r="V105" s="37">
        <v>0.66</v>
      </c>
      <c r="W105" s="37">
        <v>1</v>
      </c>
      <c r="X105" s="36"/>
      <c r="Y105" s="36" t="s">
        <v>212</v>
      </c>
      <c r="Z105" s="36" t="s">
        <v>8986</v>
      </c>
      <c r="AA105" s="37" t="s">
        <v>8985</v>
      </c>
      <c r="AB105" s="37" t="s">
        <v>8984</v>
      </c>
      <c r="AC105" s="37" t="s">
        <v>8983</v>
      </c>
      <c r="AD105" s="41" t="s">
        <v>207</v>
      </c>
      <c r="AE105" s="41" t="s">
        <v>207</v>
      </c>
      <c r="AF105" s="41" t="s">
        <v>206</v>
      </c>
      <c r="AG105" s="41" t="s">
        <v>206</v>
      </c>
      <c r="AH105" s="41" t="s">
        <v>203</v>
      </c>
      <c r="AI105" s="41" t="s">
        <v>203</v>
      </c>
      <c r="AJ105" s="41" t="s">
        <v>205</v>
      </c>
      <c r="AK105" s="41" t="s">
        <v>205</v>
      </c>
      <c r="AL105" s="41" t="s">
        <v>201</v>
      </c>
      <c r="AM105" s="41" t="s">
        <v>203</v>
      </c>
      <c r="AN105" s="41" t="s">
        <v>201</v>
      </c>
      <c r="AO105" s="41" t="s">
        <v>203</v>
      </c>
      <c r="AP105" s="41" t="s">
        <v>205</v>
      </c>
      <c r="AQ105" s="41" t="s">
        <v>926</v>
      </c>
      <c r="AR105" s="41" t="s">
        <v>426</v>
      </c>
      <c r="AS105" s="41" t="s">
        <v>201</v>
      </c>
      <c r="AT105" s="37" t="s">
        <v>288</v>
      </c>
      <c r="AU105" s="37" t="s">
        <v>8018</v>
      </c>
      <c r="AV105" s="37" t="s">
        <v>5303</v>
      </c>
      <c r="AW105" s="37" t="s">
        <v>8982</v>
      </c>
      <c r="AX105" s="37" t="s">
        <v>8981</v>
      </c>
      <c r="AY105" s="37" t="s">
        <v>245</v>
      </c>
      <c r="AZ105" s="37"/>
      <c r="BA105" s="37" t="s">
        <v>6102</v>
      </c>
      <c r="BB105" s="37" t="s">
        <v>8980</v>
      </c>
      <c r="BC105" s="37">
        <v>3.2</v>
      </c>
      <c r="BD105" s="37"/>
      <c r="BE105" s="40">
        <v>155775</v>
      </c>
      <c r="BF105" s="37">
        <v>557161</v>
      </c>
      <c r="BG105" s="40">
        <v>712936</v>
      </c>
      <c r="BH105" s="37" t="s">
        <v>8979</v>
      </c>
      <c r="BI105" s="37">
        <v>4</v>
      </c>
      <c r="BJ105" s="37">
        <v>0</v>
      </c>
      <c r="BK105" s="37">
        <v>0</v>
      </c>
      <c r="BL105" s="37">
        <v>0</v>
      </c>
      <c r="BM105" s="37">
        <v>0</v>
      </c>
      <c r="BN105" s="37">
        <v>0.4</v>
      </c>
      <c r="BO105" s="37">
        <v>3</v>
      </c>
      <c r="BP105" s="37">
        <v>0</v>
      </c>
      <c r="BQ105" s="37">
        <v>57100</v>
      </c>
      <c r="BR105" s="37">
        <v>0</v>
      </c>
      <c r="BS105" s="37">
        <v>0</v>
      </c>
      <c r="BT105" s="37">
        <v>3.4</v>
      </c>
      <c r="BU105" s="37">
        <v>57100</v>
      </c>
      <c r="BV105" s="37">
        <v>19</v>
      </c>
      <c r="BW105" s="37">
        <v>22037.3</v>
      </c>
      <c r="BX105" s="37">
        <v>13065</v>
      </c>
      <c r="BY105" s="37">
        <v>0</v>
      </c>
      <c r="BZ105" s="37">
        <v>0</v>
      </c>
      <c r="CA105" s="37">
        <v>35102.300000000003</v>
      </c>
      <c r="CB105" s="37">
        <v>89995500</v>
      </c>
      <c r="CC105" s="37">
        <v>4</v>
      </c>
      <c r="CD105" s="37">
        <v>1</v>
      </c>
      <c r="CE105" s="37">
        <v>0</v>
      </c>
      <c r="CF105" s="37">
        <v>0</v>
      </c>
      <c r="CG105" s="37">
        <v>0</v>
      </c>
      <c r="CH105" s="37">
        <v>1</v>
      </c>
      <c r="CI105" s="37">
        <v>16390</v>
      </c>
      <c r="CJ105" s="37">
        <v>1</v>
      </c>
      <c r="CK105" s="37">
        <v>410</v>
      </c>
      <c r="CL105" s="37">
        <v>0</v>
      </c>
      <c r="CM105" s="37">
        <v>0</v>
      </c>
      <c r="CN105" s="37">
        <v>0</v>
      </c>
      <c r="CO105" s="37">
        <v>410</v>
      </c>
      <c r="CP105" s="37">
        <v>3070194</v>
      </c>
      <c r="CQ105" s="37">
        <v>0</v>
      </c>
      <c r="CR105" s="37">
        <v>99.1</v>
      </c>
      <c r="CS105" s="37">
        <v>0.1</v>
      </c>
      <c r="CT105" s="37">
        <v>0.8</v>
      </c>
      <c r="CU105" s="37" t="s">
        <v>8978</v>
      </c>
      <c r="CV105" s="37"/>
      <c r="CW105" s="37" t="s">
        <v>8977</v>
      </c>
      <c r="CX105" s="37"/>
      <c r="CY105" s="37"/>
      <c r="CZ105" s="37"/>
      <c r="DA105" s="37" t="s">
        <v>3688</v>
      </c>
      <c r="DB105" s="37" t="s">
        <v>3688</v>
      </c>
      <c r="DC105" s="37" t="s">
        <v>8976</v>
      </c>
      <c r="DD105" s="37" t="s">
        <v>8976</v>
      </c>
      <c r="DE105" s="37" t="s">
        <v>8975</v>
      </c>
      <c r="DF105" s="37"/>
      <c r="DG105" s="37"/>
      <c r="DH105" s="37"/>
      <c r="DI105" s="37" t="s">
        <v>3685</v>
      </c>
      <c r="DJ105" s="37" t="s">
        <v>8974</v>
      </c>
      <c r="DK105" s="37"/>
      <c r="DL105" s="37">
        <v>7.4999999999999997E-2</v>
      </c>
      <c r="DM105" s="37"/>
      <c r="DN105" s="37"/>
      <c r="DO105" s="37"/>
      <c r="DP105" s="37">
        <v>8.0000000000000002E-3</v>
      </c>
      <c r="DQ105" s="37">
        <v>3.2</v>
      </c>
      <c r="DR105" s="37"/>
      <c r="DS105" s="37">
        <v>3.2080000000000002</v>
      </c>
      <c r="DT105" s="37">
        <v>3.2829999999999999</v>
      </c>
    </row>
    <row r="106" spans="1:124" s="31" customFormat="1" ht="16.5">
      <c r="A106" s="37">
        <v>77</v>
      </c>
      <c r="B106" s="36" t="s">
        <v>8973</v>
      </c>
      <c r="C106" s="36" t="s">
        <v>809</v>
      </c>
      <c r="D106" s="37" t="s">
        <v>8972</v>
      </c>
      <c r="E106" s="37" t="s">
        <v>8971</v>
      </c>
      <c r="F106" s="37" t="str">
        <f>IF(ISERROR(FIND('ヒアリングシート（記入例あり）'!$C$22,物質リスト!D106)),"",ROW())</f>
        <v/>
      </c>
      <c r="G106" s="37" t="e" cm="1">
        <f t="array" ref="G106">INDEX(D:D,SMALL(F:F,ROW(D106)))</f>
        <v>#NUM!</v>
      </c>
      <c r="H106" s="38" t="s">
        <v>10744</v>
      </c>
      <c r="I106" s="37" t="s">
        <v>407</v>
      </c>
      <c r="J106" s="37"/>
      <c r="K106" s="37" t="s">
        <v>221</v>
      </c>
      <c r="L106" s="37" t="s">
        <v>8970</v>
      </c>
      <c r="M106" s="37">
        <v>82.12</v>
      </c>
      <c r="N106" s="37" t="s">
        <v>8969</v>
      </c>
      <c r="O106" s="36" t="s">
        <v>5154</v>
      </c>
      <c r="P106" s="37" t="s">
        <v>259</v>
      </c>
      <c r="Q106" s="36"/>
      <c r="R106" s="37"/>
      <c r="S106" s="36" t="s">
        <v>8968</v>
      </c>
      <c r="T106" s="36" t="s">
        <v>8967</v>
      </c>
      <c r="U106" s="36" t="s">
        <v>8966</v>
      </c>
      <c r="V106" s="37">
        <v>-0.2</v>
      </c>
      <c r="W106" s="37">
        <v>1</v>
      </c>
      <c r="X106" s="36"/>
      <c r="Y106" s="36"/>
      <c r="Z106" s="36" t="s">
        <v>8965</v>
      </c>
      <c r="AA106" s="37" t="s">
        <v>8964</v>
      </c>
      <c r="AB106" s="37" t="s">
        <v>8963</v>
      </c>
      <c r="AC106" s="37" t="s">
        <v>8962</v>
      </c>
      <c r="AD106" s="41" t="s">
        <v>207</v>
      </c>
      <c r="AE106" s="41" t="s">
        <v>201</v>
      </c>
      <c r="AF106" s="41" t="s">
        <v>206</v>
      </c>
      <c r="AG106" s="41" t="s">
        <v>206</v>
      </c>
      <c r="AH106" s="41" t="s">
        <v>201</v>
      </c>
      <c r="AI106" s="41" t="s">
        <v>201</v>
      </c>
      <c r="AJ106" s="41" t="s">
        <v>205</v>
      </c>
      <c r="AK106" s="41" t="s">
        <v>377</v>
      </c>
      <c r="AL106" s="41" t="s">
        <v>201</v>
      </c>
      <c r="AM106" s="41" t="s">
        <v>377</v>
      </c>
      <c r="AN106" s="41" t="s">
        <v>201</v>
      </c>
      <c r="AO106" s="41" t="s">
        <v>201</v>
      </c>
      <c r="AP106" s="41" t="s">
        <v>201</v>
      </c>
      <c r="AQ106" s="41" t="s">
        <v>713</v>
      </c>
      <c r="AR106" s="41" t="s">
        <v>5241</v>
      </c>
      <c r="AS106" s="41" t="s">
        <v>201</v>
      </c>
      <c r="AT106" s="37" t="s">
        <v>8961</v>
      </c>
      <c r="AU106" s="37" t="s">
        <v>5668</v>
      </c>
      <c r="AV106" s="37" t="s">
        <v>598</v>
      </c>
      <c r="AW106" s="37" t="s">
        <v>8960</v>
      </c>
      <c r="AX106" s="37"/>
      <c r="AY106" s="37"/>
      <c r="AZ106" s="37"/>
      <c r="BA106" s="37"/>
      <c r="BB106" s="37"/>
      <c r="BC106" s="37"/>
      <c r="BD106" s="37"/>
      <c r="BE106" s="37">
        <v>2</v>
      </c>
      <c r="BF106" s="37">
        <v>430</v>
      </c>
      <c r="BG106" s="37">
        <v>432</v>
      </c>
      <c r="BH106" s="37" t="s">
        <v>8959</v>
      </c>
      <c r="BI106" s="37"/>
      <c r="BJ106" s="37"/>
      <c r="BK106" s="37"/>
      <c r="BL106" s="37"/>
      <c r="BM106" s="37"/>
      <c r="BN106" s="37"/>
      <c r="BO106" s="37"/>
      <c r="BP106" s="37"/>
      <c r="BQ106" s="37"/>
      <c r="BR106" s="37"/>
      <c r="BS106" s="37"/>
      <c r="BT106" s="37"/>
      <c r="BU106" s="37"/>
      <c r="BV106" s="37">
        <v>0</v>
      </c>
      <c r="BW106" s="37">
        <v>0</v>
      </c>
      <c r="BX106" s="37">
        <v>0</v>
      </c>
      <c r="BY106" s="37">
        <v>0</v>
      </c>
      <c r="BZ106" s="37">
        <v>0</v>
      </c>
      <c r="CA106" s="37">
        <v>0</v>
      </c>
      <c r="CB106" s="37">
        <v>0</v>
      </c>
      <c r="CC106" s="37"/>
      <c r="CD106" s="37"/>
      <c r="CE106" s="37"/>
      <c r="CF106" s="37"/>
      <c r="CG106" s="37"/>
      <c r="CH106" s="37"/>
      <c r="CI106" s="37"/>
      <c r="CJ106" s="37">
        <v>0</v>
      </c>
      <c r="CK106" s="37">
        <v>0</v>
      </c>
      <c r="CL106" s="37">
        <v>0</v>
      </c>
      <c r="CM106" s="37">
        <v>0</v>
      </c>
      <c r="CN106" s="37">
        <v>0</v>
      </c>
      <c r="CO106" s="37">
        <v>0</v>
      </c>
      <c r="CP106" s="37">
        <v>0</v>
      </c>
      <c r="CQ106" s="37"/>
      <c r="CR106" s="37"/>
      <c r="CS106" s="37"/>
      <c r="CT106" s="37"/>
      <c r="CU106" s="37"/>
      <c r="CV106" s="37"/>
      <c r="CW106" s="37"/>
      <c r="CX106" s="37"/>
      <c r="CY106" s="37"/>
      <c r="CZ106" s="37"/>
      <c r="DA106" s="37"/>
      <c r="DB106" s="37"/>
      <c r="DC106" s="37"/>
      <c r="DD106" s="37"/>
      <c r="DE106" s="37"/>
      <c r="DF106" s="37"/>
      <c r="DG106" s="37"/>
      <c r="DH106" s="37"/>
      <c r="DI106" s="37"/>
      <c r="DJ106" s="37"/>
      <c r="DK106" s="37"/>
      <c r="DL106" s="37"/>
      <c r="DM106" s="37"/>
      <c r="DN106" s="37"/>
      <c r="DO106" s="37"/>
      <c r="DP106" s="37"/>
      <c r="DQ106" s="37"/>
      <c r="DR106" s="37"/>
      <c r="DS106" s="37"/>
      <c r="DT106" s="37"/>
    </row>
    <row r="107" spans="1:124" s="31" customFormat="1" ht="16.5">
      <c r="A107" s="37">
        <v>78</v>
      </c>
      <c r="B107" s="36" t="s">
        <v>8958</v>
      </c>
      <c r="C107" s="36" t="s">
        <v>609</v>
      </c>
      <c r="D107" s="37" t="s">
        <v>8957</v>
      </c>
      <c r="E107" s="37" t="s">
        <v>8956</v>
      </c>
      <c r="F107" s="37" t="str">
        <f>IF(ISERROR(FIND('ヒアリングシート（記入例あり）'!$C$22,物質リスト!D107)),"",ROW())</f>
        <v/>
      </c>
      <c r="G107" s="37" t="e" cm="1">
        <f t="array" ref="G107">INDEX(D:D,SMALL(F:F,ROW(D107)))</f>
        <v>#NUM!</v>
      </c>
      <c r="H107" s="38" t="s">
        <v>10796</v>
      </c>
      <c r="I107" s="37" t="s">
        <v>223</v>
      </c>
      <c r="J107" s="37" t="s">
        <v>360</v>
      </c>
      <c r="K107" s="37" t="s">
        <v>221</v>
      </c>
      <c r="L107" s="37" t="s">
        <v>8931</v>
      </c>
      <c r="M107" s="37">
        <v>122.17</v>
      </c>
      <c r="N107" s="37" t="s">
        <v>8955</v>
      </c>
      <c r="O107" s="36" t="s">
        <v>8954</v>
      </c>
      <c r="P107" s="37" t="s">
        <v>259</v>
      </c>
      <c r="Q107" s="36"/>
      <c r="R107" s="37" t="s">
        <v>8953</v>
      </c>
      <c r="S107" s="36" t="s">
        <v>8952</v>
      </c>
      <c r="T107" s="36" t="s">
        <v>8926</v>
      </c>
      <c r="U107" s="36" t="s">
        <v>8951</v>
      </c>
      <c r="V107" s="37">
        <v>2.35</v>
      </c>
      <c r="W107" s="37">
        <v>1</v>
      </c>
      <c r="X107" s="36" t="s">
        <v>432</v>
      </c>
      <c r="Y107" s="36" t="s">
        <v>8950</v>
      </c>
      <c r="Z107" s="36" t="s">
        <v>8949</v>
      </c>
      <c r="AA107" s="37" t="s">
        <v>8948</v>
      </c>
      <c r="AB107" s="37" t="s">
        <v>8947</v>
      </c>
      <c r="AC107" s="37" t="s">
        <v>209</v>
      </c>
      <c r="AD107" s="41" t="s">
        <v>203</v>
      </c>
      <c r="AE107" s="41" t="s">
        <v>207</v>
      </c>
      <c r="AF107" s="41" t="s">
        <v>206</v>
      </c>
      <c r="AG107" s="41" t="s">
        <v>201</v>
      </c>
      <c r="AH107" s="41" t="s">
        <v>201</v>
      </c>
      <c r="AI107" s="41" t="s">
        <v>201</v>
      </c>
      <c r="AJ107" s="41" t="s">
        <v>377</v>
      </c>
      <c r="AK107" s="41" t="s">
        <v>377</v>
      </c>
      <c r="AL107" s="41" t="s">
        <v>201</v>
      </c>
      <c r="AM107" s="41" t="s">
        <v>201</v>
      </c>
      <c r="AN107" s="41" t="s">
        <v>201</v>
      </c>
      <c r="AO107" s="41" t="s">
        <v>201</v>
      </c>
      <c r="AP107" s="41" t="s">
        <v>201</v>
      </c>
      <c r="AQ107" s="41" t="s">
        <v>8946</v>
      </c>
      <c r="AR107" s="41" t="s">
        <v>4640</v>
      </c>
      <c r="AS107" s="41" t="s">
        <v>201</v>
      </c>
      <c r="AT107" s="37" t="s">
        <v>795</v>
      </c>
      <c r="AU107" s="37" t="s">
        <v>2074</v>
      </c>
      <c r="AV107" s="37" t="s">
        <v>432</v>
      </c>
      <c r="AW107" s="37" t="s">
        <v>1231</v>
      </c>
      <c r="AX107" s="37"/>
      <c r="AY107" s="37" t="s">
        <v>8945</v>
      </c>
      <c r="AZ107" s="37" t="s">
        <v>8944</v>
      </c>
      <c r="BA107" s="37" t="s">
        <v>8943</v>
      </c>
      <c r="BB107" s="37" t="s">
        <v>8942</v>
      </c>
      <c r="BC107" s="37" t="s">
        <v>8941</v>
      </c>
      <c r="BD107" s="37" t="s">
        <v>8940</v>
      </c>
      <c r="BE107" s="37">
        <v>57</v>
      </c>
      <c r="BF107" s="37">
        <v>9662</v>
      </c>
      <c r="BG107" s="37">
        <v>9719</v>
      </c>
      <c r="BH107" s="37" t="s">
        <v>8939</v>
      </c>
      <c r="BI107" s="37"/>
      <c r="BJ107" s="37"/>
      <c r="BK107" s="37"/>
      <c r="BL107" s="37"/>
      <c r="BM107" s="37"/>
      <c r="BN107" s="37"/>
      <c r="BO107" s="37"/>
      <c r="BP107" s="37"/>
      <c r="BQ107" s="37"/>
      <c r="BR107" s="37"/>
      <c r="BS107" s="37"/>
      <c r="BT107" s="37"/>
      <c r="BU107" s="37"/>
      <c r="BV107" s="37">
        <v>0</v>
      </c>
      <c r="BW107" s="37">
        <v>0</v>
      </c>
      <c r="BX107" s="37">
        <v>0</v>
      </c>
      <c r="BY107" s="37">
        <v>0</v>
      </c>
      <c r="BZ107" s="37">
        <v>0</v>
      </c>
      <c r="CA107" s="37">
        <v>0</v>
      </c>
      <c r="CB107" s="37">
        <v>0</v>
      </c>
      <c r="CC107" s="37">
        <v>1</v>
      </c>
      <c r="CD107" s="37">
        <v>6</v>
      </c>
      <c r="CE107" s="37">
        <v>0</v>
      </c>
      <c r="CF107" s="37">
        <v>0</v>
      </c>
      <c r="CG107" s="37">
        <v>0</v>
      </c>
      <c r="CH107" s="37">
        <v>6</v>
      </c>
      <c r="CI107" s="37">
        <v>23000</v>
      </c>
      <c r="CJ107" s="37">
        <v>0</v>
      </c>
      <c r="CK107" s="37">
        <v>0</v>
      </c>
      <c r="CL107" s="37">
        <v>0</v>
      </c>
      <c r="CM107" s="37">
        <v>0</v>
      </c>
      <c r="CN107" s="37">
        <v>0</v>
      </c>
      <c r="CO107" s="37">
        <v>0</v>
      </c>
      <c r="CP107" s="37">
        <v>0</v>
      </c>
      <c r="CQ107" s="37">
        <v>0.3</v>
      </c>
      <c r="CR107" s="37">
        <v>27.7</v>
      </c>
      <c r="CS107" s="37">
        <v>71.8</v>
      </c>
      <c r="CT107" s="37">
        <v>0.2</v>
      </c>
      <c r="CU107" s="37" t="s">
        <v>8938</v>
      </c>
      <c r="CV107" s="37"/>
      <c r="CW107" s="37"/>
      <c r="CX107" s="37"/>
      <c r="CY107" s="37"/>
      <c r="CZ107" s="37"/>
      <c r="DA107" s="37" t="s">
        <v>8937</v>
      </c>
      <c r="DB107" s="37" t="s">
        <v>1080</v>
      </c>
      <c r="DC107" s="37"/>
      <c r="DD107" s="37"/>
      <c r="DE107" s="37" t="s">
        <v>8936</v>
      </c>
      <c r="DF107" s="37"/>
      <c r="DG107" s="37"/>
      <c r="DH107" s="37"/>
      <c r="DI107" s="37" t="s">
        <v>8935</v>
      </c>
      <c r="DJ107" s="37"/>
      <c r="DK107" s="37"/>
      <c r="DL107" s="37">
        <v>6.8999999999999997E-4</v>
      </c>
      <c r="DM107" s="37"/>
      <c r="DN107" s="37"/>
      <c r="DO107" s="37"/>
      <c r="DP107" s="37">
        <v>1.7999999999999999E-2</v>
      </c>
      <c r="DQ107" s="37"/>
      <c r="DR107" s="37"/>
      <c r="DS107" s="37">
        <v>1.7999999999999999E-2</v>
      </c>
      <c r="DT107" s="37">
        <v>1.7999999999999999E-2</v>
      </c>
    </row>
    <row r="108" spans="1:124" s="31" customFormat="1" ht="18">
      <c r="A108" s="37">
        <v>79</v>
      </c>
      <c r="B108" s="36" t="s">
        <v>8934</v>
      </c>
      <c r="C108" s="36" t="s">
        <v>609</v>
      </c>
      <c r="D108" s="37" t="s">
        <v>8933</v>
      </c>
      <c r="E108" s="37" t="s">
        <v>8932</v>
      </c>
      <c r="F108" s="37" t="str">
        <f>IF(ISERROR(FIND('ヒアリングシート（記入例あり）'!$C$22,物質リスト!D108)),"",ROW())</f>
        <v/>
      </c>
      <c r="G108" s="37" t="e" cm="1">
        <f t="array" ref="G108">INDEX(D:D,SMALL(F:F,ROW(D108)))</f>
        <v>#NUM!</v>
      </c>
      <c r="H108" s="38" t="s">
        <v>10796</v>
      </c>
      <c r="I108" s="37" t="s">
        <v>223</v>
      </c>
      <c r="J108" s="37" t="s">
        <v>360</v>
      </c>
      <c r="K108" s="37" t="s">
        <v>221</v>
      </c>
      <c r="L108" s="37" t="s">
        <v>8931</v>
      </c>
      <c r="M108" s="37">
        <v>122.17</v>
      </c>
      <c r="N108" s="37" t="s">
        <v>8930</v>
      </c>
      <c r="O108" s="36" t="s">
        <v>8929</v>
      </c>
      <c r="P108" s="37" t="s">
        <v>259</v>
      </c>
      <c r="Q108" s="36"/>
      <c r="R108" s="37" t="s">
        <v>8928</v>
      </c>
      <c r="S108" s="36" t="s">
        <v>8927</v>
      </c>
      <c r="T108" s="36" t="s">
        <v>8926</v>
      </c>
      <c r="U108" s="36" t="s">
        <v>8925</v>
      </c>
      <c r="V108" s="37">
        <v>2.33</v>
      </c>
      <c r="W108" s="37">
        <v>1</v>
      </c>
      <c r="X108" s="36" t="s">
        <v>432</v>
      </c>
      <c r="Y108" s="36" t="s">
        <v>8924</v>
      </c>
      <c r="Z108" s="36" t="s">
        <v>10856</v>
      </c>
      <c r="AA108" s="37" t="s">
        <v>8923</v>
      </c>
      <c r="AB108" s="37" t="s">
        <v>8922</v>
      </c>
      <c r="AC108" s="37" t="s">
        <v>209</v>
      </c>
      <c r="AD108" s="41" t="s">
        <v>378</v>
      </c>
      <c r="AE108" s="41" t="s">
        <v>378</v>
      </c>
      <c r="AF108" s="41" t="s">
        <v>206</v>
      </c>
      <c r="AG108" s="41" t="s">
        <v>206</v>
      </c>
      <c r="AH108" s="41" t="s">
        <v>201</v>
      </c>
      <c r="AI108" s="41" t="s">
        <v>201</v>
      </c>
      <c r="AJ108" s="41" t="s">
        <v>377</v>
      </c>
      <c r="AK108" s="41" t="s">
        <v>377</v>
      </c>
      <c r="AL108" s="41" t="s">
        <v>201</v>
      </c>
      <c r="AM108" s="41" t="s">
        <v>201</v>
      </c>
      <c r="AN108" s="41" t="s">
        <v>201</v>
      </c>
      <c r="AO108" s="41" t="s">
        <v>201</v>
      </c>
      <c r="AP108" s="41" t="s">
        <v>201</v>
      </c>
      <c r="AQ108" s="41" t="s">
        <v>5431</v>
      </c>
      <c r="AR108" s="41" t="s">
        <v>8921</v>
      </c>
      <c r="AS108" s="41" t="s">
        <v>201</v>
      </c>
      <c r="AT108" s="37" t="s">
        <v>795</v>
      </c>
      <c r="AU108" s="37" t="s">
        <v>2074</v>
      </c>
      <c r="AV108" s="37" t="s">
        <v>1505</v>
      </c>
      <c r="AW108" s="37" t="s">
        <v>8920</v>
      </c>
      <c r="AX108" s="37"/>
      <c r="AY108" s="37" t="s">
        <v>321</v>
      </c>
      <c r="AZ108" s="37" t="s">
        <v>8919</v>
      </c>
      <c r="BA108" s="37" t="s">
        <v>8918</v>
      </c>
      <c r="BB108" s="37" t="s">
        <v>8917</v>
      </c>
      <c r="BC108" s="37">
        <v>13</v>
      </c>
      <c r="BD108" s="37">
        <v>730</v>
      </c>
      <c r="BE108" s="37">
        <v>881</v>
      </c>
      <c r="BF108" s="37">
        <v>152140</v>
      </c>
      <c r="BG108" s="37">
        <v>153021</v>
      </c>
      <c r="BH108" s="37" t="s">
        <v>8916</v>
      </c>
      <c r="BI108" s="37">
        <v>1</v>
      </c>
      <c r="BJ108" s="37">
        <v>0</v>
      </c>
      <c r="BK108" s="37">
        <v>0</v>
      </c>
      <c r="BL108" s="37">
        <v>0</v>
      </c>
      <c r="BM108" s="37">
        <v>0</v>
      </c>
      <c r="BN108" s="37">
        <v>0</v>
      </c>
      <c r="BO108" s="37">
        <v>0</v>
      </c>
      <c r="BP108" s="37">
        <v>0</v>
      </c>
      <c r="BQ108" s="37">
        <v>31000</v>
      </c>
      <c r="BR108" s="37">
        <v>0</v>
      </c>
      <c r="BS108" s="37">
        <v>0</v>
      </c>
      <c r="BT108" s="37">
        <v>0</v>
      </c>
      <c r="BU108" s="37">
        <v>31000</v>
      </c>
      <c r="BV108" s="37">
        <v>2</v>
      </c>
      <c r="BW108" s="37">
        <v>0</v>
      </c>
      <c r="BX108" s="37">
        <v>0</v>
      </c>
      <c r="BY108" s="37">
        <v>0</v>
      </c>
      <c r="BZ108" s="37">
        <v>0</v>
      </c>
      <c r="CA108" s="37">
        <v>0</v>
      </c>
      <c r="CB108" s="37">
        <v>1300</v>
      </c>
      <c r="CC108" s="37">
        <v>1</v>
      </c>
      <c r="CD108" s="37">
        <v>0</v>
      </c>
      <c r="CE108" s="37">
        <v>0</v>
      </c>
      <c r="CF108" s="37">
        <v>0</v>
      </c>
      <c r="CG108" s="37">
        <v>0</v>
      </c>
      <c r="CH108" s="37">
        <v>0</v>
      </c>
      <c r="CI108" s="37">
        <v>16000</v>
      </c>
      <c r="CJ108" s="37">
        <v>0</v>
      </c>
      <c r="CK108" s="37">
        <v>0</v>
      </c>
      <c r="CL108" s="37">
        <v>0</v>
      </c>
      <c r="CM108" s="37">
        <v>0</v>
      </c>
      <c r="CN108" s="37">
        <v>0</v>
      </c>
      <c r="CO108" s="37">
        <v>0</v>
      </c>
      <c r="CP108" s="37">
        <v>0</v>
      </c>
      <c r="CQ108" s="37">
        <v>4.4000000000000004</v>
      </c>
      <c r="CR108" s="37">
        <v>5.4</v>
      </c>
      <c r="CS108" s="37">
        <v>89.1</v>
      </c>
      <c r="CT108" s="37">
        <v>1</v>
      </c>
      <c r="CU108" s="37" t="s">
        <v>8913</v>
      </c>
      <c r="CV108" s="37"/>
      <c r="CW108" s="37" t="s">
        <v>8912</v>
      </c>
      <c r="CX108" s="37"/>
      <c r="CY108" s="37"/>
      <c r="CZ108" s="37"/>
      <c r="DA108" s="37" t="s">
        <v>8915</v>
      </c>
      <c r="DB108" s="37" t="s">
        <v>8914</v>
      </c>
      <c r="DC108" s="37"/>
      <c r="DD108" s="37"/>
      <c r="DE108" s="37" t="s">
        <v>8913</v>
      </c>
      <c r="DF108" s="37"/>
      <c r="DG108" s="37"/>
      <c r="DH108" s="37"/>
      <c r="DI108" s="37"/>
      <c r="DJ108" s="37" t="s">
        <v>8912</v>
      </c>
      <c r="DK108" s="37"/>
      <c r="DL108" s="37">
        <v>3.8999999999999999E-4</v>
      </c>
      <c r="DM108" s="37"/>
      <c r="DN108" s="37"/>
      <c r="DO108" s="37"/>
      <c r="DP108" s="37">
        <v>3.7000000000000002E-3</v>
      </c>
      <c r="DQ108" s="37">
        <v>0.04</v>
      </c>
      <c r="DR108" s="37"/>
      <c r="DS108" s="37">
        <v>4.3700000000000003E-2</v>
      </c>
      <c r="DT108" s="37">
        <v>4.3700000000000003E-2</v>
      </c>
    </row>
    <row r="109" spans="1:124" s="32" customFormat="1" ht="16.5">
      <c r="A109" s="37">
        <v>80</v>
      </c>
      <c r="B109" s="36" t="s">
        <v>8911</v>
      </c>
      <c r="C109" s="36" t="s">
        <v>8910</v>
      </c>
      <c r="D109" s="37" t="s">
        <v>8909</v>
      </c>
      <c r="E109" s="37" t="s">
        <v>8908</v>
      </c>
      <c r="F109" s="37" t="str">
        <f>IF(ISERROR(FIND('ヒアリングシート（記入例あり）'!$C$22,物質リスト!D109)),"",ROW())</f>
        <v/>
      </c>
      <c r="G109" s="37" t="e" cm="1">
        <f t="array" ref="G109">INDEX(D:D,SMALL(F:F,ROW(D109)))</f>
        <v>#NUM!</v>
      </c>
      <c r="H109" s="38" t="s">
        <v>10800</v>
      </c>
      <c r="I109" s="37" t="s">
        <v>223</v>
      </c>
      <c r="J109" s="37" t="s">
        <v>360</v>
      </c>
      <c r="K109" s="37" t="s">
        <v>360</v>
      </c>
      <c r="L109" s="37" t="s">
        <v>8836</v>
      </c>
      <c r="M109" s="37">
        <v>106.17</v>
      </c>
      <c r="N109" s="37" t="s">
        <v>8907</v>
      </c>
      <c r="O109" s="36" t="s">
        <v>8906</v>
      </c>
      <c r="P109" s="37" t="s">
        <v>217</v>
      </c>
      <c r="Q109" s="36" t="s">
        <v>8905</v>
      </c>
      <c r="R109" s="37"/>
      <c r="S109" s="36" t="s">
        <v>8904</v>
      </c>
      <c r="T109" s="36" t="s">
        <v>8903</v>
      </c>
      <c r="U109" s="36">
        <v>3.12</v>
      </c>
      <c r="V109" s="37">
        <v>3.15</v>
      </c>
      <c r="W109" s="37">
        <v>2</v>
      </c>
      <c r="X109" s="36" t="s">
        <v>8902</v>
      </c>
      <c r="Y109" s="36" t="s">
        <v>212</v>
      </c>
      <c r="Z109" s="36" t="s">
        <v>8901</v>
      </c>
      <c r="AA109" s="37" t="s">
        <v>8900</v>
      </c>
      <c r="AB109" s="37" t="s">
        <v>8899</v>
      </c>
      <c r="AC109" s="37" t="s">
        <v>8898</v>
      </c>
      <c r="AD109" s="41" t="s">
        <v>203</v>
      </c>
      <c r="AE109" s="41" t="s">
        <v>207</v>
      </c>
      <c r="AF109" s="41" t="s">
        <v>206</v>
      </c>
      <c r="AG109" s="41" t="s">
        <v>207</v>
      </c>
      <c r="AH109" s="41" t="s">
        <v>201</v>
      </c>
      <c r="AI109" s="41" t="s">
        <v>201</v>
      </c>
      <c r="AJ109" s="41" t="s">
        <v>205</v>
      </c>
      <c r="AK109" s="41" t="s">
        <v>205</v>
      </c>
      <c r="AL109" s="41" t="s">
        <v>201</v>
      </c>
      <c r="AM109" s="41" t="s">
        <v>201</v>
      </c>
      <c r="AN109" s="41" t="s">
        <v>201</v>
      </c>
      <c r="AO109" s="41" t="s">
        <v>201</v>
      </c>
      <c r="AP109" s="41" t="s">
        <v>291</v>
      </c>
      <c r="AQ109" s="41" t="s">
        <v>8897</v>
      </c>
      <c r="AR109" s="41" t="s">
        <v>1379</v>
      </c>
      <c r="AS109" s="41" t="s">
        <v>377</v>
      </c>
      <c r="AT109" s="37" t="s">
        <v>8896</v>
      </c>
      <c r="AU109" s="37"/>
      <c r="AV109" s="37" t="s">
        <v>1602</v>
      </c>
      <c r="AW109" s="37" t="s">
        <v>8895</v>
      </c>
      <c r="AX109" s="37" t="s">
        <v>8894</v>
      </c>
      <c r="AY109" s="37" t="s">
        <v>245</v>
      </c>
      <c r="AZ109" s="37" t="s">
        <v>8893</v>
      </c>
      <c r="BA109" s="37" t="s">
        <v>8892</v>
      </c>
      <c r="BB109" s="37" t="s">
        <v>8891</v>
      </c>
      <c r="BC109" s="37" t="s">
        <v>8890</v>
      </c>
      <c r="BD109" s="37"/>
      <c r="BE109" s="37">
        <v>26938866</v>
      </c>
      <c r="BF109" s="37">
        <v>8080277</v>
      </c>
      <c r="BG109" s="37">
        <v>35019143</v>
      </c>
      <c r="BH109" s="37" t="s">
        <v>8889</v>
      </c>
      <c r="BI109" s="37">
        <v>222</v>
      </c>
      <c r="BJ109" s="37">
        <v>572172.6</v>
      </c>
      <c r="BK109" s="37">
        <v>5.5</v>
      </c>
      <c r="BL109" s="37">
        <v>0</v>
      </c>
      <c r="BM109" s="37">
        <v>0</v>
      </c>
      <c r="BN109" s="37">
        <v>78.3</v>
      </c>
      <c r="BO109" s="37">
        <v>307137.39999999997</v>
      </c>
      <c r="BP109" s="37">
        <v>570000000</v>
      </c>
      <c r="BQ109" s="37">
        <v>10087730</v>
      </c>
      <c r="BR109" s="37">
        <v>24707376</v>
      </c>
      <c r="BS109" s="37">
        <v>572178.1</v>
      </c>
      <c r="BT109" s="37">
        <v>307215.7</v>
      </c>
      <c r="BU109" s="37">
        <v>604795106</v>
      </c>
      <c r="BV109" s="37">
        <v>107</v>
      </c>
      <c r="BW109" s="37">
        <v>1277512.6000000001</v>
      </c>
      <c r="BX109" s="37">
        <v>97.4</v>
      </c>
      <c r="BY109" s="37">
        <v>0</v>
      </c>
      <c r="BZ109" s="37">
        <v>0</v>
      </c>
      <c r="CA109" s="37">
        <v>1277610</v>
      </c>
      <c r="CB109" s="37">
        <v>633529100</v>
      </c>
      <c r="CC109" s="37">
        <v>829</v>
      </c>
      <c r="CD109" s="37">
        <v>697753</v>
      </c>
      <c r="CE109" s="37">
        <v>13</v>
      </c>
      <c r="CF109" s="37">
        <v>0</v>
      </c>
      <c r="CG109" s="37">
        <v>0</v>
      </c>
      <c r="CH109" s="37">
        <v>697766</v>
      </c>
      <c r="CI109" s="37">
        <v>81215480</v>
      </c>
      <c r="CJ109" s="37">
        <v>109</v>
      </c>
      <c r="CK109" s="37">
        <v>684874.3</v>
      </c>
      <c r="CL109" s="37">
        <v>230.4</v>
      </c>
      <c r="CM109" s="37">
        <v>0</v>
      </c>
      <c r="CN109" s="37">
        <v>0</v>
      </c>
      <c r="CO109" s="37">
        <v>685104.70000000007</v>
      </c>
      <c r="CP109" s="37">
        <v>7074951</v>
      </c>
      <c r="CQ109" s="37">
        <v>99</v>
      </c>
      <c r="CR109" s="37">
        <v>0.8</v>
      </c>
      <c r="CS109" s="37">
        <v>0.2</v>
      </c>
      <c r="CT109" s="37">
        <v>0.05</v>
      </c>
      <c r="CU109" s="37" t="s">
        <v>8888</v>
      </c>
      <c r="CV109" s="37" t="s">
        <v>8887</v>
      </c>
      <c r="CW109" s="37" t="s">
        <v>8886</v>
      </c>
      <c r="CX109" s="37"/>
      <c r="CY109" s="37"/>
      <c r="CZ109" s="37"/>
      <c r="DA109" s="37" t="s">
        <v>8885</v>
      </c>
      <c r="DB109" s="37" t="s">
        <v>8884</v>
      </c>
      <c r="DC109" s="37" t="s">
        <v>8883</v>
      </c>
      <c r="DD109" s="37" t="s">
        <v>8882</v>
      </c>
      <c r="DE109" s="37" t="s">
        <v>8881</v>
      </c>
      <c r="DF109" s="37" t="s">
        <v>8880</v>
      </c>
      <c r="DG109" s="37" t="s">
        <v>8879</v>
      </c>
      <c r="DH109" s="37" t="s">
        <v>8878</v>
      </c>
      <c r="DI109" s="37" t="s">
        <v>8877</v>
      </c>
      <c r="DJ109" s="37" t="s">
        <v>8876</v>
      </c>
      <c r="DK109" s="37"/>
      <c r="DL109" s="37">
        <v>10</v>
      </c>
      <c r="DM109" s="37">
        <v>34</v>
      </c>
      <c r="DN109" s="37">
        <v>1.6</v>
      </c>
      <c r="DO109" s="37"/>
      <c r="DP109" s="37"/>
      <c r="DQ109" s="37">
        <v>0.44</v>
      </c>
      <c r="DR109" s="37"/>
      <c r="DS109" s="37">
        <v>2.04</v>
      </c>
      <c r="DT109" s="37">
        <v>12.04</v>
      </c>
    </row>
    <row r="110" spans="1:124" s="31" customFormat="1" ht="16.5">
      <c r="A110" s="37">
        <v>80</v>
      </c>
      <c r="B110" s="36" t="s">
        <v>8875</v>
      </c>
      <c r="C110" s="36" t="s">
        <v>8838</v>
      </c>
      <c r="D110" s="37" t="s">
        <v>8874</v>
      </c>
      <c r="E110" s="37"/>
      <c r="F110" s="37" t="str">
        <f>IF(ISERROR(FIND('ヒアリングシート（記入例あり）'!$C$22,物質リスト!D110)),"",ROW())</f>
        <v/>
      </c>
      <c r="G110" s="37" t="e" cm="1">
        <f t="array" ref="G110">INDEX(D:D,SMALL(F:F,ROW(D110)))</f>
        <v>#NUM!</v>
      </c>
      <c r="H110" s="38" t="s">
        <v>10800</v>
      </c>
      <c r="I110" s="37" t="s">
        <v>223</v>
      </c>
      <c r="J110" s="37" t="s">
        <v>360</v>
      </c>
      <c r="K110" s="37" t="s">
        <v>360</v>
      </c>
      <c r="L110" s="37" t="s">
        <v>8836</v>
      </c>
      <c r="M110" s="37">
        <v>106.17</v>
      </c>
      <c r="N110" s="37" t="s">
        <v>8873</v>
      </c>
      <c r="O110" s="36" t="s">
        <v>8872</v>
      </c>
      <c r="P110" s="37" t="s">
        <v>217</v>
      </c>
      <c r="Q110" s="36"/>
      <c r="R110" s="37" t="s">
        <v>8871</v>
      </c>
      <c r="S110" s="36" t="s">
        <v>8870</v>
      </c>
      <c r="T110" s="36"/>
      <c r="U110" s="36" t="s">
        <v>480</v>
      </c>
      <c r="V110" s="37">
        <v>3.2</v>
      </c>
      <c r="W110" s="37">
        <v>2</v>
      </c>
      <c r="X110" s="36" t="s">
        <v>432</v>
      </c>
      <c r="Y110" s="36"/>
      <c r="Z110" s="36" t="s">
        <v>8869</v>
      </c>
      <c r="AA110" s="37" t="s">
        <v>8868</v>
      </c>
      <c r="AB110" s="37" t="s">
        <v>209</v>
      </c>
      <c r="AC110" s="37" t="s">
        <v>8867</v>
      </c>
      <c r="AD110" s="41" t="s">
        <v>203</v>
      </c>
      <c r="AE110" s="41" t="s">
        <v>201</v>
      </c>
      <c r="AF110" s="41" t="s">
        <v>206</v>
      </c>
      <c r="AG110" s="41" t="s">
        <v>207</v>
      </c>
      <c r="AH110" s="41" t="s">
        <v>201</v>
      </c>
      <c r="AI110" s="41" t="s">
        <v>201</v>
      </c>
      <c r="AJ110" s="41" t="s">
        <v>205</v>
      </c>
      <c r="AK110" s="41" t="s">
        <v>201</v>
      </c>
      <c r="AL110" s="41" t="s">
        <v>201</v>
      </c>
      <c r="AM110" s="41" t="s">
        <v>201</v>
      </c>
      <c r="AN110" s="41" t="s">
        <v>201</v>
      </c>
      <c r="AO110" s="41" t="s">
        <v>201</v>
      </c>
      <c r="AP110" s="41" t="s">
        <v>205</v>
      </c>
      <c r="AQ110" s="41" t="s">
        <v>5431</v>
      </c>
      <c r="AR110" s="41" t="s">
        <v>201</v>
      </c>
      <c r="AS110" s="41" t="s">
        <v>377</v>
      </c>
      <c r="AT110" s="37" t="s">
        <v>6281</v>
      </c>
      <c r="AU110" s="37" t="s">
        <v>8866</v>
      </c>
      <c r="AV110" s="37" t="s">
        <v>8865</v>
      </c>
      <c r="AW110" s="37"/>
      <c r="AX110" s="37"/>
      <c r="AY110" s="37" t="s">
        <v>245</v>
      </c>
      <c r="AZ110" s="37"/>
      <c r="BA110" s="37" t="s">
        <v>8864</v>
      </c>
      <c r="BB110" s="37"/>
      <c r="BC110" s="37">
        <v>56</v>
      </c>
      <c r="BD110" s="37" t="s">
        <v>8863</v>
      </c>
      <c r="BE110" s="40"/>
      <c r="BF110" s="40"/>
      <c r="BG110" s="40"/>
      <c r="BH110" s="37" t="s">
        <v>8862</v>
      </c>
      <c r="BI110" s="37"/>
      <c r="BJ110" s="37"/>
      <c r="BK110" s="37"/>
      <c r="BL110" s="37"/>
      <c r="BM110" s="37"/>
      <c r="BN110" s="37"/>
      <c r="BO110" s="37"/>
      <c r="BP110" s="37"/>
      <c r="BQ110" s="37"/>
      <c r="BR110" s="37"/>
      <c r="BS110" s="37"/>
      <c r="BT110" s="37"/>
      <c r="BU110" s="37"/>
      <c r="BV110" s="37"/>
      <c r="BW110" s="37"/>
      <c r="BX110" s="37"/>
      <c r="BY110" s="37"/>
      <c r="BZ110" s="37"/>
      <c r="CA110" s="37"/>
      <c r="CB110" s="37"/>
      <c r="CC110" s="37"/>
      <c r="CD110" s="37"/>
      <c r="CE110" s="37"/>
      <c r="CF110" s="37"/>
      <c r="CG110" s="37"/>
      <c r="CH110" s="37"/>
      <c r="CI110" s="37"/>
      <c r="CJ110" s="37"/>
      <c r="CK110" s="37"/>
      <c r="CL110" s="37"/>
      <c r="CM110" s="37"/>
      <c r="CN110" s="37"/>
      <c r="CO110" s="37"/>
      <c r="CP110" s="37"/>
      <c r="CQ110" s="37">
        <v>45</v>
      </c>
      <c r="CR110" s="37">
        <v>0.5</v>
      </c>
      <c r="CS110" s="37">
        <v>54.5</v>
      </c>
      <c r="CT110" s="37">
        <v>0</v>
      </c>
      <c r="CU110" s="37"/>
      <c r="CV110" s="37"/>
      <c r="CW110" s="37"/>
      <c r="CX110" s="37"/>
      <c r="CY110" s="37"/>
      <c r="CZ110" s="37"/>
      <c r="DA110" s="37" t="s">
        <v>3053</v>
      </c>
      <c r="DB110" s="37" t="s">
        <v>8861</v>
      </c>
      <c r="DC110" s="37" t="s">
        <v>8860</v>
      </c>
      <c r="DD110" s="37" t="s">
        <v>8859</v>
      </c>
      <c r="DE110" s="37"/>
      <c r="DF110" s="37"/>
      <c r="DG110" s="37"/>
      <c r="DH110" s="37"/>
      <c r="DI110" s="37"/>
      <c r="DJ110" s="37"/>
      <c r="DK110" s="37"/>
      <c r="DL110" s="37"/>
      <c r="DM110" s="37"/>
      <c r="DN110" s="37"/>
      <c r="DO110" s="37"/>
      <c r="DP110" s="37"/>
      <c r="DQ110" s="37"/>
      <c r="DR110" s="37"/>
      <c r="DS110" s="37"/>
      <c r="DT110" s="37"/>
    </row>
    <row r="111" spans="1:124" s="31" customFormat="1" ht="16.5">
      <c r="A111" s="37">
        <v>80</v>
      </c>
      <c r="B111" s="36" t="s">
        <v>8858</v>
      </c>
      <c r="C111" s="36" t="s">
        <v>8838</v>
      </c>
      <c r="D111" s="37" t="s">
        <v>8857</v>
      </c>
      <c r="E111" s="37"/>
      <c r="F111" s="37" t="str">
        <f>IF(ISERROR(FIND('ヒアリングシート（記入例あり）'!$C$22,物質リスト!D111)),"",ROW())</f>
        <v/>
      </c>
      <c r="G111" s="37" t="e" cm="1">
        <f t="array" ref="G111">INDEX(D:D,SMALL(F:F,ROW(D111)))</f>
        <v>#NUM!</v>
      </c>
      <c r="H111" s="38" t="s">
        <v>10800</v>
      </c>
      <c r="I111" s="37" t="s">
        <v>223</v>
      </c>
      <c r="J111" s="37" t="s">
        <v>360</v>
      </c>
      <c r="K111" s="37" t="s">
        <v>360</v>
      </c>
      <c r="L111" s="37" t="s">
        <v>8836</v>
      </c>
      <c r="M111" s="37">
        <v>106.17</v>
      </c>
      <c r="N111" s="37" t="s">
        <v>8856</v>
      </c>
      <c r="O111" s="36" t="s">
        <v>8855</v>
      </c>
      <c r="P111" s="37" t="s">
        <v>217</v>
      </c>
      <c r="Q111" s="36"/>
      <c r="R111" s="37" t="s">
        <v>8854</v>
      </c>
      <c r="S111" s="36" t="s">
        <v>8853</v>
      </c>
      <c r="T111" s="36"/>
      <c r="U111" s="36" t="s">
        <v>8852</v>
      </c>
      <c r="V111" s="37">
        <v>3.12</v>
      </c>
      <c r="W111" s="37">
        <v>2</v>
      </c>
      <c r="X111" s="36" t="s">
        <v>432</v>
      </c>
      <c r="Y111" s="36"/>
      <c r="Z111" s="36" t="s">
        <v>8851</v>
      </c>
      <c r="AA111" s="37" t="s">
        <v>8850</v>
      </c>
      <c r="AB111" s="37" t="s">
        <v>8849</v>
      </c>
      <c r="AC111" s="37" t="s">
        <v>8848</v>
      </c>
      <c r="AD111" s="41" t="s">
        <v>203</v>
      </c>
      <c r="AE111" s="41" t="s">
        <v>203</v>
      </c>
      <c r="AF111" s="41" t="s">
        <v>206</v>
      </c>
      <c r="AG111" s="41" t="s">
        <v>207</v>
      </c>
      <c r="AH111" s="41" t="s">
        <v>201</v>
      </c>
      <c r="AI111" s="41" t="s">
        <v>201</v>
      </c>
      <c r="AJ111" s="41" t="s">
        <v>205</v>
      </c>
      <c r="AK111" s="41" t="s">
        <v>205</v>
      </c>
      <c r="AL111" s="41" t="s">
        <v>201</v>
      </c>
      <c r="AM111" s="41" t="s">
        <v>201</v>
      </c>
      <c r="AN111" s="41" t="s">
        <v>201</v>
      </c>
      <c r="AO111" s="41" t="s">
        <v>201</v>
      </c>
      <c r="AP111" s="41" t="s">
        <v>201</v>
      </c>
      <c r="AQ111" s="41" t="s">
        <v>8847</v>
      </c>
      <c r="AR111" s="41" t="s">
        <v>1379</v>
      </c>
      <c r="AS111" s="41" t="s">
        <v>377</v>
      </c>
      <c r="AT111" s="37"/>
      <c r="AU111" s="37"/>
      <c r="AV111" s="37"/>
      <c r="AW111" s="37"/>
      <c r="AX111" s="37"/>
      <c r="AY111" s="37" t="s">
        <v>245</v>
      </c>
      <c r="AZ111" s="37"/>
      <c r="BA111" s="37" t="s">
        <v>8846</v>
      </c>
      <c r="BB111" s="37" t="s">
        <v>8845</v>
      </c>
      <c r="BC111" s="37">
        <v>60</v>
      </c>
      <c r="BD111" s="37" t="s">
        <v>8844</v>
      </c>
      <c r="BE111" s="40"/>
      <c r="BF111" s="40"/>
      <c r="BG111" s="40"/>
      <c r="BH111" s="37" t="s">
        <v>8843</v>
      </c>
      <c r="BI111" s="37"/>
      <c r="BJ111" s="37"/>
      <c r="BK111" s="37"/>
      <c r="BL111" s="37"/>
      <c r="BM111" s="37"/>
      <c r="BN111" s="37"/>
      <c r="BO111" s="37"/>
      <c r="BP111" s="37"/>
      <c r="BQ111" s="37"/>
      <c r="BR111" s="37"/>
      <c r="BS111" s="37"/>
      <c r="BT111" s="37"/>
      <c r="BU111" s="37"/>
      <c r="BV111" s="37"/>
      <c r="BW111" s="37"/>
      <c r="BX111" s="37"/>
      <c r="BY111" s="37"/>
      <c r="BZ111" s="37"/>
      <c r="CA111" s="37"/>
      <c r="CB111" s="37"/>
      <c r="CC111" s="37"/>
      <c r="CD111" s="37"/>
      <c r="CE111" s="37"/>
      <c r="CF111" s="37"/>
      <c r="CG111" s="37"/>
      <c r="CH111" s="37"/>
      <c r="CI111" s="37"/>
      <c r="CJ111" s="37"/>
      <c r="CK111" s="37"/>
      <c r="CL111" s="37"/>
      <c r="CM111" s="37"/>
      <c r="CN111" s="37"/>
      <c r="CO111" s="37"/>
      <c r="CP111" s="37"/>
      <c r="CQ111" s="37">
        <v>53.9</v>
      </c>
      <c r="CR111" s="37">
        <v>0.5</v>
      </c>
      <c r="CS111" s="37">
        <v>45.5</v>
      </c>
      <c r="CT111" s="37">
        <v>0</v>
      </c>
      <c r="CU111" s="37"/>
      <c r="CV111" s="37"/>
      <c r="CW111" s="37"/>
      <c r="CX111" s="37"/>
      <c r="CY111" s="37"/>
      <c r="CZ111" s="37"/>
      <c r="DA111" s="37" t="s">
        <v>3053</v>
      </c>
      <c r="DB111" s="37" t="s">
        <v>8842</v>
      </c>
      <c r="DC111" s="37" t="s">
        <v>8841</v>
      </c>
      <c r="DD111" s="37" t="s">
        <v>8840</v>
      </c>
      <c r="DE111" s="37"/>
      <c r="DF111" s="37"/>
      <c r="DG111" s="37"/>
      <c r="DH111" s="37"/>
      <c r="DI111" s="37"/>
      <c r="DJ111" s="37"/>
      <c r="DK111" s="37"/>
      <c r="DL111" s="37"/>
      <c r="DM111" s="37"/>
      <c r="DN111" s="37"/>
      <c r="DO111" s="37"/>
      <c r="DP111" s="37"/>
      <c r="DQ111" s="37"/>
      <c r="DR111" s="37"/>
      <c r="DS111" s="37"/>
      <c r="DT111" s="37"/>
    </row>
    <row r="112" spans="1:124" s="31" customFormat="1" ht="16.5">
      <c r="A112" s="37">
        <v>80</v>
      </c>
      <c r="B112" s="36" t="s">
        <v>8839</v>
      </c>
      <c r="C112" s="36" t="s">
        <v>8838</v>
      </c>
      <c r="D112" s="37" t="s">
        <v>8837</v>
      </c>
      <c r="E112" s="37"/>
      <c r="F112" s="37" t="str">
        <f>IF(ISERROR(FIND('ヒアリングシート（記入例あり）'!$C$22,物質リスト!D112)),"",ROW())</f>
        <v/>
      </c>
      <c r="G112" s="37" t="e" cm="1">
        <f t="array" ref="G112">INDEX(D:D,SMALL(F:F,ROW(D112)))</f>
        <v>#NUM!</v>
      </c>
      <c r="H112" s="38" t="s">
        <v>10800</v>
      </c>
      <c r="I112" s="37" t="s">
        <v>223</v>
      </c>
      <c r="J112" s="37" t="s">
        <v>360</v>
      </c>
      <c r="K112" s="37" t="s">
        <v>360</v>
      </c>
      <c r="L112" s="37" t="s">
        <v>8836</v>
      </c>
      <c r="M112" s="37">
        <v>106.17</v>
      </c>
      <c r="N112" s="37" t="s">
        <v>8835</v>
      </c>
      <c r="O112" s="36" t="s">
        <v>8834</v>
      </c>
      <c r="P112" s="37" t="s">
        <v>217</v>
      </c>
      <c r="Q112" s="36"/>
      <c r="R112" s="37" t="s">
        <v>8833</v>
      </c>
      <c r="S112" s="36" t="s">
        <v>8832</v>
      </c>
      <c r="T112" s="36"/>
      <c r="U112" s="36" t="s">
        <v>8831</v>
      </c>
      <c r="V112" s="37">
        <v>3.12</v>
      </c>
      <c r="W112" s="37">
        <v>2</v>
      </c>
      <c r="X112" s="36" t="s">
        <v>432</v>
      </c>
      <c r="Y112" s="36"/>
      <c r="Z112" s="36" t="s">
        <v>8830</v>
      </c>
      <c r="AA112" s="37" t="s">
        <v>2154</v>
      </c>
      <c r="AB112" s="37" t="s">
        <v>8829</v>
      </c>
      <c r="AC112" s="37" t="s">
        <v>8828</v>
      </c>
      <c r="AD112" s="41" t="s">
        <v>203</v>
      </c>
      <c r="AE112" s="41" t="s">
        <v>203</v>
      </c>
      <c r="AF112" s="41" t="s">
        <v>206</v>
      </c>
      <c r="AG112" s="41" t="s">
        <v>207</v>
      </c>
      <c r="AH112" s="41" t="s">
        <v>201</v>
      </c>
      <c r="AI112" s="41" t="s">
        <v>201</v>
      </c>
      <c r="AJ112" s="41" t="s">
        <v>201</v>
      </c>
      <c r="AK112" s="41" t="s">
        <v>201</v>
      </c>
      <c r="AL112" s="41" t="s">
        <v>201</v>
      </c>
      <c r="AM112" s="41" t="s">
        <v>201</v>
      </c>
      <c r="AN112" s="41" t="s">
        <v>201</v>
      </c>
      <c r="AO112" s="41" t="s">
        <v>201</v>
      </c>
      <c r="AP112" s="41" t="s">
        <v>201</v>
      </c>
      <c r="AQ112" s="41" t="s">
        <v>5431</v>
      </c>
      <c r="AR112" s="41" t="s">
        <v>201</v>
      </c>
      <c r="AS112" s="41" t="s">
        <v>377</v>
      </c>
      <c r="AT112" s="37"/>
      <c r="AU112" s="37"/>
      <c r="AV112" s="37"/>
      <c r="AW112" s="37"/>
      <c r="AX112" s="37"/>
      <c r="AY112" s="37" t="s">
        <v>245</v>
      </c>
      <c r="AZ112" s="37"/>
      <c r="BA112" s="37" t="s">
        <v>8827</v>
      </c>
      <c r="BB112" s="37"/>
      <c r="BC112" s="37">
        <v>53</v>
      </c>
      <c r="BD112" s="37" t="s">
        <v>8826</v>
      </c>
      <c r="BE112" s="40"/>
      <c r="BF112" s="37"/>
      <c r="BG112" s="40"/>
      <c r="BH112" s="37" t="s">
        <v>8825</v>
      </c>
      <c r="BI112" s="37"/>
      <c r="BJ112" s="37"/>
      <c r="BK112" s="37"/>
      <c r="BL112" s="37"/>
      <c r="BM112" s="37"/>
      <c r="BN112" s="37"/>
      <c r="BO112" s="37"/>
      <c r="BP112" s="37"/>
      <c r="BQ112" s="37"/>
      <c r="BR112" s="37"/>
      <c r="BS112" s="37"/>
      <c r="BT112" s="37"/>
      <c r="BU112" s="37"/>
      <c r="BV112" s="37"/>
      <c r="BW112" s="37"/>
      <c r="BX112" s="37"/>
      <c r="BY112" s="37"/>
      <c r="BZ112" s="37"/>
      <c r="CA112" s="37"/>
      <c r="CB112" s="37"/>
      <c r="CC112" s="37"/>
      <c r="CD112" s="37"/>
      <c r="CE112" s="37"/>
      <c r="CF112" s="37"/>
      <c r="CG112" s="37"/>
      <c r="CH112" s="37"/>
      <c r="CI112" s="37"/>
      <c r="CJ112" s="37"/>
      <c r="CK112" s="37"/>
      <c r="CL112" s="37"/>
      <c r="CM112" s="37"/>
      <c r="CN112" s="37"/>
      <c r="CO112" s="37"/>
      <c r="CP112" s="37"/>
      <c r="CQ112" s="37">
        <v>66.3</v>
      </c>
      <c r="CR112" s="37">
        <v>0.8</v>
      </c>
      <c r="CS112" s="37">
        <v>32.9</v>
      </c>
      <c r="CT112" s="37">
        <v>0</v>
      </c>
      <c r="CU112" s="37"/>
      <c r="CV112" s="37"/>
      <c r="CW112" s="37"/>
      <c r="CX112" s="37"/>
      <c r="CY112" s="37"/>
      <c r="CZ112" s="37"/>
      <c r="DA112" s="37" t="s">
        <v>8824</v>
      </c>
      <c r="DB112" s="37" t="s">
        <v>8823</v>
      </c>
      <c r="DC112" s="37" t="s">
        <v>8822</v>
      </c>
      <c r="DD112" s="37" t="s">
        <v>8821</v>
      </c>
      <c r="DE112" s="37"/>
      <c r="DF112" s="37"/>
      <c r="DG112" s="37"/>
      <c r="DH112" s="37"/>
      <c r="DI112" s="37"/>
      <c r="DJ112" s="37"/>
      <c r="DK112" s="37"/>
      <c r="DL112" s="37"/>
      <c r="DM112" s="37"/>
      <c r="DN112" s="37"/>
      <c r="DO112" s="37"/>
      <c r="DP112" s="37"/>
      <c r="DQ112" s="37"/>
      <c r="DR112" s="37"/>
      <c r="DS112" s="37"/>
      <c r="DT112" s="37"/>
    </row>
    <row r="113" spans="1:124" s="31" customFormat="1" ht="16.5">
      <c r="A113" s="37">
        <v>81</v>
      </c>
      <c r="B113" s="36" t="s">
        <v>8820</v>
      </c>
      <c r="C113" s="36" t="s">
        <v>1221</v>
      </c>
      <c r="D113" s="37" t="s">
        <v>8819</v>
      </c>
      <c r="E113" s="37" t="s">
        <v>8818</v>
      </c>
      <c r="F113" s="37" t="str">
        <f>IF(ISERROR(FIND('ヒアリングシート（記入例あり）'!$C$22,物質リスト!D113)),"",ROW())</f>
        <v/>
      </c>
      <c r="G113" s="37" t="e" cm="1">
        <f t="array" ref="G113">INDEX(D:D,SMALL(F:F,ROW(D113)))</f>
        <v>#NUM!</v>
      </c>
      <c r="H113" s="38" t="s">
        <v>10796</v>
      </c>
      <c r="I113" s="37" t="s">
        <v>223</v>
      </c>
      <c r="J113" s="37" t="s">
        <v>360</v>
      </c>
      <c r="K113" s="37" t="s">
        <v>221</v>
      </c>
      <c r="L113" s="37" t="s">
        <v>8817</v>
      </c>
      <c r="M113" s="37">
        <v>129.16</v>
      </c>
      <c r="N113" s="43" t="s">
        <v>8816</v>
      </c>
      <c r="O113" s="36" t="s">
        <v>8815</v>
      </c>
      <c r="P113" s="37" t="s">
        <v>217</v>
      </c>
      <c r="Q113" s="36"/>
      <c r="R113" s="37" t="s">
        <v>8814</v>
      </c>
      <c r="S113" s="36" t="s">
        <v>8813</v>
      </c>
      <c r="T113" s="36">
        <v>5.28</v>
      </c>
      <c r="U113" s="36" t="s">
        <v>8812</v>
      </c>
      <c r="V113" s="37">
        <v>2.0299999999999998</v>
      </c>
      <c r="W113" s="37">
        <v>1</v>
      </c>
      <c r="X113" s="36" t="s">
        <v>432</v>
      </c>
      <c r="Y113" s="36">
        <v>4.9000000000000004</v>
      </c>
      <c r="Z113" s="36" t="s">
        <v>8811</v>
      </c>
      <c r="AA113" s="37" t="s">
        <v>8810</v>
      </c>
      <c r="AB113" s="37" t="s">
        <v>7380</v>
      </c>
      <c r="AC113" s="37" t="s">
        <v>209</v>
      </c>
      <c r="AD113" s="41" t="s">
        <v>207</v>
      </c>
      <c r="AE113" s="41" t="s">
        <v>378</v>
      </c>
      <c r="AF113" s="41" t="s">
        <v>206</v>
      </c>
      <c r="AG113" s="41" t="s">
        <v>201</v>
      </c>
      <c r="AH113" s="41" t="s">
        <v>201</v>
      </c>
      <c r="AI113" s="41" t="s">
        <v>201</v>
      </c>
      <c r="AJ113" s="41" t="s">
        <v>205</v>
      </c>
      <c r="AK113" s="41" t="s">
        <v>204</v>
      </c>
      <c r="AL113" s="41" t="s">
        <v>201</v>
      </c>
      <c r="AM113" s="41" t="s">
        <v>201</v>
      </c>
      <c r="AN113" s="41" t="s">
        <v>205</v>
      </c>
      <c r="AO113" s="41" t="s">
        <v>291</v>
      </c>
      <c r="AP113" s="41" t="s">
        <v>201</v>
      </c>
      <c r="AQ113" s="41" t="s">
        <v>3061</v>
      </c>
      <c r="AR113" s="41" t="s">
        <v>4640</v>
      </c>
      <c r="AS113" s="41" t="s">
        <v>201</v>
      </c>
      <c r="AT113" s="37" t="s">
        <v>1234</v>
      </c>
      <c r="AU113" s="37" t="s">
        <v>8809</v>
      </c>
      <c r="AV113" s="37" t="s">
        <v>432</v>
      </c>
      <c r="AW113" s="37"/>
      <c r="AX113" s="37"/>
      <c r="AY113" s="37"/>
      <c r="AZ113" s="37"/>
      <c r="BA113" s="37" t="s">
        <v>8808</v>
      </c>
      <c r="BB113" s="37" t="s">
        <v>8807</v>
      </c>
      <c r="BC113" s="37" t="s">
        <v>8806</v>
      </c>
      <c r="BD113" s="40">
        <v>1500</v>
      </c>
      <c r="BE113" s="37">
        <v>10</v>
      </c>
      <c r="BF113" s="37">
        <v>6000</v>
      </c>
      <c r="BG113" s="37">
        <v>6010</v>
      </c>
      <c r="BH113" s="37" t="s">
        <v>8805</v>
      </c>
      <c r="BI113" s="37">
        <v>1</v>
      </c>
      <c r="BJ113" s="37">
        <v>0</v>
      </c>
      <c r="BK113" s="37">
        <v>0</v>
      </c>
      <c r="BL113" s="37">
        <v>0</v>
      </c>
      <c r="BM113" s="37">
        <v>0</v>
      </c>
      <c r="BN113" s="37">
        <v>0</v>
      </c>
      <c r="BO113" s="37">
        <v>3000</v>
      </c>
      <c r="BP113" s="37">
        <v>0</v>
      </c>
      <c r="BQ113" s="37">
        <v>3000</v>
      </c>
      <c r="BR113" s="37">
        <v>0</v>
      </c>
      <c r="BS113" s="37">
        <v>0</v>
      </c>
      <c r="BT113" s="37">
        <v>3000</v>
      </c>
      <c r="BU113" s="37">
        <v>3000</v>
      </c>
      <c r="BV113" s="37">
        <v>0</v>
      </c>
      <c r="BW113" s="37">
        <v>0</v>
      </c>
      <c r="BX113" s="37">
        <v>0</v>
      </c>
      <c r="BY113" s="37">
        <v>0</v>
      </c>
      <c r="BZ113" s="37">
        <v>0</v>
      </c>
      <c r="CA113" s="37">
        <v>0</v>
      </c>
      <c r="CB113" s="37">
        <v>0</v>
      </c>
      <c r="CC113" s="37">
        <v>1</v>
      </c>
      <c r="CD113" s="37">
        <v>0</v>
      </c>
      <c r="CE113" s="37">
        <v>0</v>
      </c>
      <c r="CF113" s="37">
        <v>0</v>
      </c>
      <c r="CG113" s="37">
        <v>0</v>
      </c>
      <c r="CH113" s="37">
        <v>0</v>
      </c>
      <c r="CI113" s="37">
        <v>1200</v>
      </c>
      <c r="CJ113" s="37">
        <v>0</v>
      </c>
      <c r="CK113" s="37">
        <v>0</v>
      </c>
      <c r="CL113" s="37">
        <v>0</v>
      </c>
      <c r="CM113" s="37">
        <v>0</v>
      </c>
      <c r="CN113" s="37">
        <v>0</v>
      </c>
      <c r="CO113" s="37">
        <v>0</v>
      </c>
      <c r="CP113" s="37">
        <v>0</v>
      </c>
      <c r="CQ113" s="37">
        <v>0.6</v>
      </c>
      <c r="CR113" s="37">
        <v>6.7</v>
      </c>
      <c r="CS113" s="37">
        <v>88.9</v>
      </c>
      <c r="CT113" s="37">
        <v>3.8</v>
      </c>
      <c r="CU113" s="37" t="s">
        <v>8804</v>
      </c>
      <c r="CV113" s="37"/>
      <c r="CW113" s="37"/>
      <c r="CX113" s="37"/>
      <c r="CY113" s="37"/>
      <c r="CZ113" s="37"/>
      <c r="DA113" s="37" t="s">
        <v>8803</v>
      </c>
      <c r="DB113" s="37" t="s">
        <v>8802</v>
      </c>
      <c r="DC113" s="37" t="s">
        <v>8801</v>
      </c>
      <c r="DD113" s="37" t="s">
        <v>8800</v>
      </c>
      <c r="DE113" s="37" t="s">
        <v>8799</v>
      </c>
      <c r="DF113" s="37"/>
      <c r="DG113" s="37"/>
      <c r="DH113" s="37"/>
      <c r="DI113" s="37" t="s">
        <v>8798</v>
      </c>
      <c r="DJ113" s="37"/>
      <c r="DK113" s="37"/>
      <c r="DL113" s="37">
        <v>2.0999999999999999E-3</v>
      </c>
      <c r="DM113" s="37"/>
      <c r="DN113" s="37"/>
      <c r="DO113" s="37"/>
      <c r="DP113" s="37">
        <v>3.2000000000000003E-4</v>
      </c>
      <c r="DQ113" s="37"/>
      <c r="DR113" s="37"/>
      <c r="DS113" s="37">
        <v>3.2000000000000003E-4</v>
      </c>
      <c r="DT113" s="37">
        <v>2.4199999999999998E-3</v>
      </c>
    </row>
    <row r="114" spans="1:124" s="31" customFormat="1" ht="16.5">
      <c r="A114" s="37">
        <v>82</v>
      </c>
      <c r="B114" s="36" t="s">
        <v>1455</v>
      </c>
      <c r="C114" s="36" t="s">
        <v>5448</v>
      </c>
      <c r="D114" s="37" t="s">
        <v>8797</v>
      </c>
      <c r="E114" s="37" t="s">
        <v>8796</v>
      </c>
      <c r="F114" s="37" t="str">
        <f>IF(ISERROR(FIND('ヒアリングシート（記入例あり）'!$C$22,物質リスト!D114)),"",ROW())</f>
        <v/>
      </c>
      <c r="G114" s="37" t="e" cm="1">
        <f t="array" ref="G114">INDEX(D:D,SMALL(F:F,ROW(D114)))</f>
        <v>#NUM!</v>
      </c>
      <c r="H114" s="38" t="s">
        <v>10744</v>
      </c>
      <c r="I114" s="37" t="s">
        <v>407</v>
      </c>
      <c r="J114" s="37"/>
      <c r="K114" s="37"/>
      <c r="L114" s="37"/>
      <c r="M114" s="37"/>
      <c r="N114" s="37"/>
      <c r="O114" s="36"/>
      <c r="P114" s="37"/>
      <c r="Q114" s="36"/>
      <c r="R114" s="37"/>
      <c r="S114" s="36"/>
      <c r="T114" s="36"/>
      <c r="U114" s="36"/>
      <c r="V114" s="37"/>
      <c r="W114" s="37"/>
      <c r="X114" s="36"/>
      <c r="Y114" s="36"/>
      <c r="Z114" s="36"/>
      <c r="AA114" s="37" t="s">
        <v>8795</v>
      </c>
      <c r="AB114" s="37"/>
      <c r="AC114" s="37"/>
      <c r="AD114" s="37"/>
      <c r="AE114" s="37"/>
      <c r="AF114" s="37"/>
      <c r="AG114" s="37"/>
      <c r="AH114" s="37"/>
      <c r="AI114" s="37"/>
      <c r="AJ114" s="37"/>
      <c r="AK114" s="37"/>
      <c r="AL114" s="37"/>
      <c r="AM114" s="37"/>
      <c r="AN114" s="37"/>
      <c r="AO114" s="37"/>
      <c r="AP114" s="37"/>
      <c r="AQ114" s="37"/>
      <c r="AR114" s="37"/>
      <c r="AS114" s="37"/>
      <c r="AT114" s="37"/>
      <c r="AU114" s="37"/>
      <c r="AV114" s="37"/>
      <c r="AW114" s="37" t="s">
        <v>8794</v>
      </c>
      <c r="AX114" s="37"/>
      <c r="AY114" s="37"/>
      <c r="AZ114" s="37"/>
      <c r="BA114" s="37"/>
      <c r="BB114" s="37"/>
      <c r="BC114" s="37"/>
      <c r="BD114" s="37"/>
      <c r="BE114" s="37">
        <v>6687</v>
      </c>
      <c r="BF114" s="40">
        <v>1345</v>
      </c>
      <c r="BG114" s="40">
        <v>8032</v>
      </c>
      <c r="BH114" s="37"/>
      <c r="BI114" s="37">
        <v>9</v>
      </c>
      <c r="BJ114" s="37">
        <v>1.2</v>
      </c>
      <c r="BK114" s="37">
        <v>0</v>
      </c>
      <c r="BL114" s="37">
        <v>0</v>
      </c>
      <c r="BM114" s="37">
        <v>0</v>
      </c>
      <c r="BN114" s="37">
        <v>0</v>
      </c>
      <c r="BO114" s="37">
        <v>21.299999999999997</v>
      </c>
      <c r="BP114" s="37">
        <v>0</v>
      </c>
      <c r="BQ114" s="37">
        <v>200300</v>
      </c>
      <c r="BR114" s="37">
        <v>0</v>
      </c>
      <c r="BS114" s="37">
        <v>1.2</v>
      </c>
      <c r="BT114" s="37">
        <v>21.299999999999997</v>
      </c>
      <c r="BU114" s="37">
        <v>200300</v>
      </c>
      <c r="BV114" s="37">
        <v>23</v>
      </c>
      <c r="BW114" s="37">
        <v>0</v>
      </c>
      <c r="BX114" s="37">
        <v>0</v>
      </c>
      <c r="BY114" s="37">
        <v>0</v>
      </c>
      <c r="BZ114" s="37">
        <v>0</v>
      </c>
      <c r="CA114" s="37">
        <v>0</v>
      </c>
      <c r="CB114" s="37">
        <v>28500</v>
      </c>
      <c r="CC114" s="37">
        <v>15</v>
      </c>
      <c r="CD114" s="37">
        <v>2</v>
      </c>
      <c r="CE114" s="37">
        <v>0</v>
      </c>
      <c r="CF114" s="37">
        <v>0</v>
      </c>
      <c r="CG114" s="37">
        <v>0</v>
      </c>
      <c r="CH114" s="37">
        <v>2</v>
      </c>
      <c r="CI114" s="37">
        <v>1999870</v>
      </c>
      <c r="CJ114" s="37">
        <v>14</v>
      </c>
      <c r="CK114" s="37">
        <v>11.5</v>
      </c>
      <c r="CL114" s="37">
        <v>0</v>
      </c>
      <c r="CM114" s="37">
        <v>0</v>
      </c>
      <c r="CN114" s="37">
        <v>0</v>
      </c>
      <c r="CO114" s="37">
        <v>11.5</v>
      </c>
      <c r="CP114" s="37">
        <v>866215</v>
      </c>
      <c r="CQ114" s="37"/>
      <c r="CR114" s="37"/>
      <c r="CS114" s="37"/>
      <c r="CT114" s="37"/>
      <c r="CU114" s="37" t="s">
        <v>8793</v>
      </c>
      <c r="CV114" s="37"/>
      <c r="CW114" s="37"/>
      <c r="CX114" s="37" t="s">
        <v>8792</v>
      </c>
      <c r="CY114" s="37"/>
      <c r="CZ114" s="37" t="s">
        <v>8791</v>
      </c>
      <c r="DA114" s="37" t="s">
        <v>8790</v>
      </c>
      <c r="DB114" s="37" t="s">
        <v>8789</v>
      </c>
      <c r="DC114" s="37"/>
      <c r="DD114" s="37"/>
      <c r="DE114" s="37" t="s">
        <v>8788</v>
      </c>
      <c r="DF114" s="37"/>
      <c r="DG114" s="37" t="s">
        <v>8787</v>
      </c>
      <c r="DH114" s="37"/>
      <c r="DI114" s="37" t="s">
        <v>8786</v>
      </c>
      <c r="DJ114" s="37"/>
      <c r="DK114" s="37">
        <v>0.45</v>
      </c>
      <c r="DL114" s="37">
        <v>9.8999999999999999E-4</v>
      </c>
      <c r="DM114" s="37"/>
      <c r="DN114" s="37" t="s">
        <v>8785</v>
      </c>
      <c r="DO114" s="37"/>
      <c r="DP114" s="37">
        <v>4.7999999999999996E-3</v>
      </c>
      <c r="DQ114" s="37">
        <v>5.1999999999999998E-2</v>
      </c>
      <c r="DR114" s="37">
        <v>9.8999999999999999E-4</v>
      </c>
      <c r="DS114" s="37" t="s">
        <v>8784</v>
      </c>
      <c r="DT114" s="37" t="s">
        <v>8783</v>
      </c>
    </row>
    <row r="115" spans="1:124" s="32" customFormat="1" ht="16.5">
      <c r="A115" s="37">
        <v>82</v>
      </c>
      <c r="B115" s="36" t="s">
        <v>8782</v>
      </c>
      <c r="C115" s="36" t="s">
        <v>5448</v>
      </c>
      <c r="D115" s="37" t="s">
        <v>8781</v>
      </c>
      <c r="E115" s="37" t="s">
        <v>8780</v>
      </c>
      <c r="F115" s="37" t="str">
        <f>IF(ISERROR(FIND('ヒアリングシート（記入例あり）'!$C$22,物質リスト!D115)),"",ROW())</f>
        <v/>
      </c>
      <c r="G115" s="37" t="e" cm="1">
        <f t="array" ref="G115">INDEX(D:D,SMALL(F:F,ROW(D115)))</f>
        <v>#NUM!</v>
      </c>
      <c r="H115" s="38" t="s">
        <v>10744</v>
      </c>
      <c r="I115" s="37" t="s">
        <v>407</v>
      </c>
      <c r="J115" s="37" t="s">
        <v>406</v>
      </c>
      <c r="K115" s="37" t="s">
        <v>221</v>
      </c>
      <c r="L115" s="37" t="s">
        <v>8779</v>
      </c>
      <c r="M115" s="37">
        <v>187.77</v>
      </c>
      <c r="N115" s="37" t="s">
        <v>8778</v>
      </c>
      <c r="O115" s="36" t="s">
        <v>8777</v>
      </c>
      <c r="P115" s="37" t="s">
        <v>259</v>
      </c>
      <c r="Q115" s="36"/>
      <c r="R115" s="37" t="s">
        <v>8776</v>
      </c>
      <c r="S115" s="36"/>
      <c r="T115" s="36"/>
      <c r="U115" s="36"/>
      <c r="V115" s="37"/>
      <c r="W115" s="37"/>
      <c r="X115" s="36"/>
      <c r="Y115" s="36"/>
      <c r="Z115" s="36" t="s">
        <v>8775</v>
      </c>
      <c r="AA115" s="37" t="s">
        <v>209</v>
      </c>
      <c r="AB115" s="37" t="s">
        <v>209</v>
      </c>
      <c r="AC115" s="37" t="s">
        <v>209</v>
      </c>
      <c r="AD115" s="41" t="s">
        <v>201</v>
      </c>
      <c r="AE115" s="41" t="s">
        <v>201</v>
      </c>
      <c r="AF115" s="41" t="s">
        <v>206</v>
      </c>
      <c r="AG115" s="41" t="s">
        <v>201</v>
      </c>
      <c r="AH115" s="41" t="s">
        <v>201</v>
      </c>
      <c r="AI115" s="41" t="s">
        <v>201</v>
      </c>
      <c r="AJ115" s="41" t="s">
        <v>201</v>
      </c>
      <c r="AK115" s="41" t="s">
        <v>201</v>
      </c>
      <c r="AL115" s="41" t="s">
        <v>201</v>
      </c>
      <c r="AM115" s="41" t="s">
        <v>201</v>
      </c>
      <c r="AN115" s="41" t="s">
        <v>201</v>
      </c>
      <c r="AO115" s="41" t="s">
        <v>201</v>
      </c>
      <c r="AP115" s="41" t="s">
        <v>201</v>
      </c>
      <c r="AQ115" s="41" t="s">
        <v>201</v>
      </c>
      <c r="AR115" s="41" t="s">
        <v>201</v>
      </c>
      <c r="AS115" s="41" t="s">
        <v>201</v>
      </c>
      <c r="AT115" s="37" t="s">
        <v>209</v>
      </c>
      <c r="AU115" s="37" t="s">
        <v>209</v>
      </c>
      <c r="AV115" s="37" t="s">
        <v>209</v>
      </c>
      <c r="AW115" s="37"/>
      <c r="AX115" s="37"/>
      <c r="AY115" s="37"/>
      <c r="AZ115" s="37"/>
      <c r="BA115" s="37"/>
      <c r="BB115" s="37"/>
      <c r="BC115" s="37"/>
      <c r="BD115" s="37"/>
      <c r="BE115" s="37"/>
      <c r="BF115" s="40"/>
      <c r="BG115" s="40"/>
      <c r="BH115" s="37" t="s">
        <v>209</v>
      </c>
      <c r="BI115" s="37"/>
      <c r="BJ115" s="37"/>
      <c r="BK115" s="37"/>
      <c r="BL115" s="37"/>
      <c r="BM115" s="37"/>
      <c r="BN115" s="37"/>
      <c r="BO115" s="37"/>
      <c r="BP115" s="37"/>
      <c r="BQ115" s="37"/>
      <c r="BR115" s="37"/>
      <c r="BS115" s="37"/>
      <c r="BT115" s="37"/>
      <c r="BU115" s="37"/>
      <c r="BV115" s="37"/>
      <c r="BW115" s="37"/>
      <c r="BX115" s="37"/>
      <c r="BY115" s="37"/>
      <c r="BZ115" s="37"/>
      <c r="CA115" s="37"/>
      <c r="CB115" s="37"/>
      <c r="CC115" s="37"/>
      <c r="CD115" s="37"/>
      <c r="CE115" s="37"/>
      <c r="CF115" s="37"/>
      <c r="CG115" s="37"/>
      <c r="CH115" s="37"/>
      <c r="CI115" s="37"/>
      <c r="CJ115" s="37"/>
      <c r="CK115" s="37"/>
      <c r="CL115" s="37"/>
      <c r="CM115" s="37"/>
      <c r="CN115" s="37"/>
      <c r="CO115" s="37"/>
      <c r="CP115" s="37"/>
      <c r="CQ115" s="37"/>
      <c r="CR115" s="37"/>
      <c r="CS115" s="37"/>
      <c r="CT115" s="37"/>
      <c r="CU115" s="37"/>
      <c r="CV115" s="37"/>
      <c r="CW115" s="37"/>
      <c r="CX115" s="37"/>
      <c r="CY115" s="37"/>
      <c r="CZ115" s="37"/>
      <c r="DA115" s="37"/>
      <c r="DB115" s="37"/>
      <c r="DC115" s="37"/>
      <c r="DD115" s="37"/>
      <c r="DE115" s="37"/>
      <c r="DF115" s="37"/>
      <c r="DG115" s="37"/>
      <c r="DH115" s="37"/>
      <c r="DI115" s="37"/>
      <c r="DJ115" s="37"/>
      <c r="DK115" s="37"/>
      <c r="DL115" s="37"/>
      <c r="DM115" s="37"/>
      <c r="DN115" s="37"/>
      <c r="DO115" s="37"/>
      <c r="DP115" s="37"/>
      <c r="DQ115" s="37"/>
      <c r="DR115" s="37"/>
      <c r="DS115" s="37"/>
      <c r="DT115" s="37"/>
    </row>
    <row r="116" spans="1:124" s="31" customFormat="1" ht="16.5">
      <c r="A116" s="37">
        <v>82</v>
      </c>
      <c r="B116" s="36" t="s">
        <v>8774</v>
      </c>
      <c r="C116" s="36" t="s">
        <v>5448</v>
      </c>
      <c r="D116" s="37" t="s">
        <v>8773</v>
      </c>
      <c r="E116" s="37" t="s">
        <v>8772</v>
      </c>
      <c r="F116" s="37" t="str">
        <f>IF(ISERROR(FIND('ヒアリングシート（記入例あり）'!$C$22,物質リスト!D116)),"",ROW())</f>
        <v/>
      </c>
      <c r="G116" s="37" t="e" cm="1">
        <f t="array" ref="G116">INDEX(D:D,SMALL(F:F,ROW(D116)))</f>
        <v>#NUM!</v>
      </c>
      <c r="H116" s="38" t="s">
        <v>10744</v>
      </c>
      <c r="I116" s="37" t="s">
        <v>407</v>
      </c>
      <c r="J116" s="37" t="s">
        <v>406</v>
      </c>
      <c r="K116" s="37" t="s">
        <v>221</v>
      </c>
      <c r="L116" s="37" t="s">
        <v>8771</v>
      </c>
      <c r="M116" s="37">
        <v>234.77</v>
      </c>
      <c r="N116" s="37" t="s">
        <v>8770</v>
      </c>
      <c r="O116" s="36" t="s">
        <v>8769</v>
      </c>
      <c r="P116" s="37" t="s">
        <v>259</v>
      </c>
      <c r="Q116" s="36"/>
      <c r="R116" s="37" t="s">
        <v>8768</v>
      </c>
      <c r="S116" s="36"/>
      <c r="T116" s="36"/>
      <c r="U116" s="36"/>
      <c r="V116" s="37"/>
      <c r="W116" s="37"/>
      <c r="X116" s="36"/>
      <c r="Y116" s="36"/>
      <c r="Z116" s="36" t="s">
        <v>8767</v>
      </c>
      <c r="AA116" s="37" t="s">
        <v>209</v>
      </c>
      <c r="AB116" s="37" t="s">
        <v>209</v>
      </c>
      <c r="AC116" s="37" t="s">
        <v>209</v>
      </c>
      <c r="AD116" s="41" t="s">
        <v>201</v>
      </c>
      <c r="AE116" s="41" t="s">
        <v>201</v>
      </c>
      <c r="AF116" s="41" t="s">
        <v>206</v>
      </c>
      <c r="AG116" s="41" t="s">
        <v>206</v>
      </c>
      <c r="AH116" s="41" t="s">
        <v>201</v>
      </c>
      <c r="AI116" s="41" t="s">
        <v>201</v>
      </c>
      <c r="AJ116" s="41" t="s">
        <v>201</v>
      </c>
      <c r="AK116" s="41" t="s">
        <v>201</v>
      </c>
      <c r="AL116" s="41" t="s">
        <v>201</v>
      </c>
      <c r="AM116" s="41" t="s">
        <v>201</v>
      </c>
      <c r="AN116" s="41" t="s">
        <v>201</v>
      </c>
      <c r="AO116" s="41" t="s">
        <v>201</v>
      </c>
      <c r="AP116" s="41" t="s">
        <v>8766</v>
      </c>
      <c r="AQ116" s="41" t="s">
        <v>201</v>
      </c>
      <c r="AR116" s="41" t="s">
        <v>8765</v>
      </c>
      <c r="AS116" s="41" t="s">
        <v>201</v>
      </c>
      <c r="AT116" s="37" t="s">
        <v>5065</v>
      </c>
      <c r="AU116" s="37" t="s">
        <v>8764</v>
      </c>
      <c r="AV116" s="37" t="s">
        <v>8763</v>
      </c>
      <c r="AW116" s="37"/>
      <c r="AX116" s="37"/>
      <c r="AY116" s="37"/>
      <c r="AZ116" s="37"/>
      <c r="BA116" s="37"/>
      <c r="BB116" s="37"/>
      <c r="BC116" s="37"/>
      <c r="BD116" s="37"/>
      <c r="BE116" s="37"/>
      <c r="BF116" s="40"/>
      <c r="BG116" s="40"/>
      <c r="BH116" s="37" t="s">
        <v>8762</v>
      </c>
      <c r="BI116" s="37"/>
      <c r="BJ116" s="37"/>
      <c r="BK116" s="37"/>
      <c r="BL116" s="37"/>
      <c r="BM116" s="37"/>
      <c r="BN116" s="37"/>
      <c r="BO116" s="37"/>
      <c r="BP116" s="37"/>
      <c r="BQ116" s="37"/>
      <c r="BR116" s="37"/>
      <c r="BS116" s="37"/>
      <c r="BT116" s="37"/>
      <c r="BU116" s="37"/>
      <c r="BV116" s="37"/>
      <c r="BW116" s="37"/>
      <c r="BX116" s="37"/>
      <c r="BY116" s="37"/>
      <c r="BZ116" s="37"/>
      <c r="CA116" s="37"/>
      <c r="CB116" s="37"/>
      <c r="CC116" s="37"/>
      <c r="CD116" s="37"/>
      <c r="CE116" s="37"/>
      <c r="CF116" s="37"/>
      <c r="CG116" s="37"/>
      <c r="CH116" s="37"/>
      <c r="CI116" s="37"/>
      <c r="CJ116" s="37"/>
      <c r="CK116" s="37"/>
      <c r="CL116" s="37"/>
      <c r="CM116" s="37"/>
      <c r="CN116" s="37"/>
      <c r="CO116" s="37"/>
      <c r="CP116" s="37"/>
      <c r="CQ116" s="37"/>
      <c r="CR116" s="37"/>
      <c r="CS116" s="37"/>
      <c r="CT116" s="37"/>
      <c r="CU116" s="37"/>
      <c r="CV116" s="37"/>
      <c r="CW116" s="37"/>
      <c r="CX116" s="37"/>
      <c r="CY116" s="37"/>
      <c r="CZ116" s="37"/>
      <c r="DA116" s="37"/>
      <c r="DB116" s="37"/>
      <c r="DC116" s="37"/>
      <c r="DD116" s="37"/>
      <c r="DE116" s="37"/>
      <c r="DF116" s="37"/>
      <c r="DG116" s="37"/>
      <c r="DH116" s="37"/>
      <c r="DI116" s="37"/>
      <c r="DJ116" s="37"/>
      <c r="DK116" s="37"/>
      <c r="DL116" s="37"/>
      <c r="DM116" s="37"/>
      <c r="DN116" s="37"/>
      <c r="DO116" s="37"/>
      <c r="DP116" s="37"/>
      <c r="DQ116" s="37"/>
      <c r="DR116" s="37"/>
      <c r="DS116" s="37"/>
      <c r="DT116" s="37"/>
    </row>
    <row r="117" spans="1:124" s="31" customFormat="1" ht="16.5">
      <c r="A117" s="37">
        <v>82</v>
      </c>
      <c r="B117" s="36" t="s">
        <v>8761</v>
      </c>
      <c r="C117" s="36" t="s">
        <v>5448</v>
      </c>
      <c r="D117" s="37" t="s">
        <v>8760</v>
      </c>
      <c r="E117" s="37" t="s">
        <v>8759</v>
      </c>
      <c r="F117" s="37" t="str">
        <f>IF(ISERROR(FIND('ヒアリングシート（記入例あり）'!$C$22,物質リスト!D117)),"",ROW())</f>
        <v/>
      </c>
      <c r="G117" s="37" t="e" cm="1">
        <f t="array" ref="G117">INDEX(D:D,SMALL(F:F,ROW(D117)))</f>
        <v>#NUM!</v>
      </c>
      <c r="H117" s="38" t="s">
        <v>10744</v>
      </c>
      <c r="I117" s="37" t="s">
        <v>407</v>
      </c>
      <c r="J117" s="37" t="s">
        <v>406</v>
      </c>
      <c r="K117" s="37" t="s">
        <v>221</v>
      </c>
      <c r="L117" s="37" t="s">
        <v>8758</v>
      </c>
      <c r="M117" s="37">
        <v>143.32</v>
      </c>
      <c r="N117" s="37" t="s">
        <v>8757</v>
      </c>
      <c r="O117" s="36" t="s">
        <v>8756</v>
      </c>
      <c r="P117" s="37" t="s">
        <v>259</v>
      </c>
      <c r="Q117" s="36"/>
      <c r="R117" s="37" t="s">
        <v>8755</v>
      </c>
      <c r="S117" s="36"/>
      <c r="T117" s="36"/>
      <c r="U117" s="36"/>
      <c r="V117" s="37"/>
      <c r="W117" s="37"/>
      <c r="X117" s="36"/>
      <c r="Y117" s="36"/>
      <c r="Z117" s="36" t="s">
        <v>8754</v>
      </c>
      <c r="AA117" s="37" t="s">
        <v>8753</v>
      </c>
      <c r="AB117" s="37"/>
      <c r="AC117" s="37"/>
      <c r="AD117" s="37"/>
      <c r="AE117" s="37"/>
      <c r="AF117" s="37"/>
      <c r="AG117" s="37"/>
      <c r="AH117" s="37"/>
      <c r="AI117" s="37"/>
      <c r="AJ117" s="37"/>
      <c r="AK117" s="37"/>
      <c r="AL117" s="37"/>
      <c r="AM117" s="37"/>
      <c r="AN117" s="37"/>
      <c r="AO117" s="37"/>
      <c r="AP117" s="37"/>
      <c r="AQ117" s="37"/>
      <c r="AR117" s="37"/>
      <c r="AS117" s="37"/>
      <c r="AT117" s="37"/>
      <c r="AU117" s="37"/>
      <c r="AV117" s="37"/>
      <c r="AW117" s="37"/>
      <c r="AX117" s="37"/>
      <c r="AY117" s="37"/>
      <c r="AZ117" s="37"/>
      <c r="BA117" s="37"/>
      <c r="BB117" s="37"/>
      <c r="BC117" s="37"/>
      <c r="BD117" s="37"/>
      <c r="BE117" s="37"/>
      <c r="BF117" s="40"/>
      <c r="BG117" s="40"/>
      <c r="BH117" s="37"/>
      <c r="BI117" s="37"/>
      <c r="BJ117" s="37"/>
      <c r="BK117" s="37"/>
      <c r="BL117" s="37"/>
      <c r="BM117" s="37"/>
      <c r="BN117" s="37"/>
      <c r="BO117" s="37"/>
      <c r="BP117" s="37"/>
      <c r="BQ117" s="37"/>
      <c r="BR117" s="37"/>
      <c r="BS117" s="37"/>
      <c r="BT117" s="37"/>
      <c r="BU117" s="37"/>
      <c r="BV117" s="37"/>
      <c r="BW117" s="37"/>
      <c r="BX117" s="37"/>
      <c r="BY117" s="37"/>
      <c r="BZ117" s="37"/>
      <c r="CA117" s="37"/>
      <c r="CB117" s="37"/>
      <c r="CC117" s="37"/>
      <c r="CD117" s="37"/>
      <c r="CE117" s="37"/>
      <c r="CF117" s="37"/>
      <c r="CG117" s="37"/>
      <c r="CH117" s="37"/>
      <c r="CI117" s="37"/>
      <c r="CJ117" s="37"/>
      <c r="CK117" s="37"/>
      <c r="CL117" s="37"/>
      <c r="CM117" s="37"/>
      <c r="CN117" s="37"/>
      <c r="CO117" s="37"/>
      <c r="CP117" s="37"/>
      <c r="CQ117" s="37"/>
      <c r="CR117" s="37"/>
      <c r="CS117" s="37"/>
      <c r="CT117" s="37"/>
      <c r="CU117" s="37"/>
      <c r="CV117" s="37"/>
      <c r="CW117" s="37"/>
      <c r="CX117" s="37"/>
      <c r="CY117" s="37"/>
      <c r="CZ117" s="37"/>
      <c r="DA117" s="37"/>
      <c r="DB117" s="37"/>
      <c r="DC117" s="37"/>
      <c r="DD117" s="37"/>
      <c r="DE117" s="37"/>
      <c r="DF117" s="37"/>
      <c r="DG117" s="37"/>
      <c r="DH117" s="37"/>
      <c r="DI117" s="37"/>
      <c r="DJ117" s="37"/>
      <c r="DK117" s="37"/>
      <c r="DL117" s="37"/>
      <c r="DM117" s="37"/>
      <c r="DN117" s="37"/>
      <c r="DO117" s="37"/>
      <c r="DP117" s="37"/>
      <c r="DQ117" s="37"/>
      <c r="DR117" s="37"/>
      <c r="DS117" s="37"/>
      <c r="DT117" s="37"/>
    </row>
    <row r="118" spans="1:124" s="31" customFormat="1" ht="16.5">
      <c r="A118" s="37">
        <v>82</v>
      </c>
      <c r="B118" s="36" t="s">
        <v>8752</v>
      </c>
      <c r="C118" s="36" t="s">
        <v>5448</v>
      </c>
      <c r="D118" s="37" t="s">
        <v>8751</v>
      </c>
      <c r="E118" s="37" t="s">
        <v>8750</v>
      </c>
      <c r="F118" s="37" t="str">
        <f>IF(ISERROR(FIND('ヒアリングシート（記入例あり）'!$C$22,物質リスト!D118)),"",ROW())</f>
        <v/>
      </c>
      <c r="G118" s="37" t="e" cm="1">
        <f t="array" ref="G118">INDEX(D:D,SMALL(F:F,ROW(D118)))</f>
        <v>#NUM!</v>
      </c>
      <c r="H118" s="38" t="s">
        <v>10744</v>
      </c>
      <c r="I118" s="37" t="s">
        <v>407</v>
      </c>
      <c r="J118" s="37" t="s">
        <v>406</v>
      </c>
      <c r="K118" s="37" t="s">
        <v>221</v>
      </c>
      <c r="L118" s="37" t="s">
        <v>8749</v>
      </c>
      <c r="M118" s="37">
        <v>107.87</v>
      </c>
      <c r="N118" s="37" t="s">
        <v>8748</v>
      </c>
      <c r="O118" s="36" t="s">
        <v>8747</v>
      </c>
      <c r="P118" s="37" t="s">
        <v>259</v>
      </c>
      <c r="Q118" s="36"/>
      <c r="R118" s="37" t="s">
        <v>8746</v>
      </c>
      <c r="S118" s="36"/>
      <c r="T118" s="36" t="s">
        <v>8745</v>
      </c>
      <c r="U118" s="36"/>
      <c r="V118" s="37"/>
      <c r="W118" s="37"/>
      <c r="X118" s="36"/>
      <c r="Y118" s="36"/>
      <c r="Z118" s="36"/>
      <c r="AA118" s="37" t="s">
        <v>8744</v>
      </c>
      <c r="AB118" s="37" t="s">
        <v>8743</v>
      </c>
      <c r="AC118" s="37" t="s">
        <v>209</v>
      </c>
      <c r="AD118" s="41" t="s">
        <v>203</v>
      </c>
      <c r="AE118" s="41" t="s">
        <v>203</v>
      </c>
      <c r="AF118" s="41" t="s">
        <v>206</v>
      </c>
      <c r="AG118" s="41" t="s">
        <v>201</v>
      </c>
      <c r="AH118" s="41" t="s">
        <v>201</v>
      </c>
      <c r="AI118" s="41" t="s">
        <v>201</v>
      </c>
      <c r="AJ118" s="41" t="s">
        <v>203</v>
      </c>
      <c r="AK118" s="41" t="s">
        <v>250</v>
      </c>
      <c r="AL118" s="41" t="s">
        <v>201</v>
      </c>
      <c r="AM118" s="41" t="s">
        <v>377</v>
      </c>
      <c r="AN118" s="41" t="s">
        <v>201</v>
      </c>
      <c r="AO118" s="41" t="s">
        <v>201</v>
      </c>
      <c r="AP118" s="41" t="s">
        <v>201</v>
      </c>
      <c r="AQ118" s="41" t="s">
        <v>1646</v>
      </c>
      <c r="AR118" s="41" t="s">
        <v>8742</v>
      </c>
      <c r="AS118" s="41" t="s">
        <v>206</v>
      </c>
      <c r="AT118" s="37" t="s">
        <v>3446</v>
      </c>
      <c r="AU118" s="37" t="s">
        <v>8741</v>
      </c>
      <c r="AV118" s="37" t="s">
        <v>209</v>
      </c>
      <c r="AW118" s="37"/>
      <c r="AX118" s="37"/>
      <c r="AY118" s="37"/>
      <c r="AZ118" s="37"/>
      <c r="BA118" s="37"/>
      <c r="BB118" s="37"/>
      <c r="BC118" s="37"/>
      <c r="BD118" s="37"/>
      <c r="BE118" s="37"/>
      <c r="BF118" s="42"/>
      <c r="BG118" s="42"/>
      <c r="BH118" s="37" t="s">
        <v>8740</v>
      </c>
      <c r="BI118" s="37"/>
      <c r="BJ118" s="37"/>
      <c r="BK118" s="37"/>
      <c r="BL118" s="37"/>
      <c r="BM118" s="37"/>
      <c r="BN118" s="37"/>
      <c r="BO118" s="37"/>
      <c r="BP118" s="37"/>
      <c r="BQ118" s="37"/>
      <c r="BR118" s="37"/>
      <c r="BS118" s="37"/>
      <c r="BT118" s="37"/>
      <c r="BU118" s="37"/>
      <c r="BV118" s="37"/>
      <c r="BW118" s="37"/>
      <c r="BX118" s="37"/>
      <c r="BY118" s="37"/>
      <c r="BZ118" s="37"/>
      <c r="CA118" s="37"/>
      <c r="CB118" s="37"/>
      <c r="CC118" s="37"/>
      <c r="CD118" s="37"/>
      <c r="CE118" s="37"/>
      <c r="CF118" s="37"/>
      <c r="CG118" s="37"/>
      <c r="CH118" s="37"/>
      <c r="CI118" s="37"/>
      <c r="CJ118" s="37"/>
      <c r="CK118" s="37"/>
      <c r="CL118" s="37"/>
      <c r="CM118" s="37"/>
      <c r="CN118" s="37"/>
      <c r="CO118" s="37"/>
      <c r="CP118" s="37"/>
      <c r="CQ118" s="37"/>
      <c r="CR118" s="37"/>
      <c r="CS118" s="37"/>
      <c r="CT118" s="37"/>
      <c r="CU118" s="37"/>
      <c r="CV118" s="37"/>
      <c r="CW118" s="37"/>
      <c r="CX118" s="37"/>
      <c r="CY118" s="37"/>
      <c r="CZ118" s="37"/>
      <c r="DA118" s="37"/>
      <c r="DB118" s="37"/>
      <c r="DC118" s="37"/>
      <c r="DD118" s="37"/>
      <c r="DE118" s="37"/>
      <c r="DF118" s="37"/>
      <c r="DG118" s="37"/>
      <c r="DH118" s="37"/>
      <c r="DI118" s="37"/>
      <c r="DJ118" s="37"/>
      <c r="DK118" s="37"/>
      <c r="DL118" s="37"/>
      <c r="DM118" s="37"/>
      <c r="DN118" s="37"/>
      <c r="DO118" s="37"/>
      <c r="DP118" s="37"/>
      <c r="DQ118" s="37"/>
      <c r="DR118" s="37"/>
      <c r="DS118" s="37"/>
      <c r="DT118" s="37"/>
    </row>
    <row r="119" spans="1:124" s="31" customFormat="1" ht="16.5">
      <c r="A119" s="37">
        <v>82</v>
      </c>
      <c r="B119" s="36" t="s">
        <v>8739</v>
      </c>
      <c r="C119" s="36" t="s">
        <v>5448</v>
      </c>
      <c r="D119" s="37" t="s">
        <v>8738</v>
      </c>
      <c r="E119" s="37" t="s">
        <v>8737</v>
      </c>
      <c r="F119" s="37" t="str">
        <f>IF(ISERROR(FIND('ヒアリングシート（記入例あり）'!$C$22,物質リスト!D119)),"",ROW())</f>
        <v/>
      </c>
      <c r="G119" s="37" t="e" cm="1">
        <f t="array" ref="G119">INDEX(D:D,SMALL(F:F,ROW(D119)))</f>
        <v>#NUM!</v>
      </c>
      <c r="H119" s="38" t="s">
        <v>10744</v>
      </c>
      <c r="I119" s="37" t="s">
        <v>407</v>
      </c>
      <c r="J119" s="37" t="s">
        <v>406</v>
      </c>
      <c r="K119" s="37" t="s">
        <v>221</v>
      </c>
      <c r="L119" s="37" t="s">
        <v>8736</v>
      </c>
      <c r="M119" s="37">
        <v>169.87</v>
      </c>
      <c r="N119" s="37" t="s">
        <v>8735</v>
      </c>
      <c r="O119" s="36" t="s">
        <v>8734</v>
      </c>
      <c r="P119" s="37" t="s">
        <v>259</v>
      </c>
      <c r="Q119" s="36"/>
      <c r="R119" s="37" t="s">
        <v>8733</v>
      </c>
      <c r="S119" s="36"/>
      <c r="T119" s="36"/>
      <c r="U119" s="36"/>
      <c r="V119" s="37"/>
      <c r="W119" s="37"/>
      <c r="X119" s="36"/>
      <c r="Y119" s="36"/>
      <c r="Z119" s="36" t="s">
        <v>8732</v>
      </c>
      <c r="AA119" s="37" t="s">
        <v>8731</v>
      </c>
      <c r="AB119" s="37" t="s">
        <v>209</v>
      </c>
      <c r="AC119" s="37" t="s">
        <v>209</v>
      </c>
      <c r="AD119" s="41" t="s">
        <v>207</v>
      </c>
      <c r="AE119" s="41" t="s">
        <v>201</v>
      </c>
      <c r="AF119" s="41" t="s">
        <v>206</v>
      </c>
      <c r="AG119" s="41" t="s">
        <v>206</v>
      </c>
      <c r="AH119" s="41" t="s">
        <v>201</v>
      </c>
      <c r="AI119" s="41" t="s">
        <v>201</v>
      </c>
      <c r="AJ119" s="41" t="s">
        <v>377</v>
      </c>
      <c r="AK119" s="41" t="s">
        <v>377</v>
      </c>
      <c r="AL119" s="41" t="s">
        <v>201</v>
      </c>
      <c r="AM119" s="41" t="s">
        <v>201</v>
      </c>
      <c r="AN119" s="41" t="s">
        <v>201</v>
      </c>
      <c r="AO119" s="41" t="s">
        <v>201</v>
      </c>
      <c r="AP119" s="41" t="s">
        <v>201</v>
      </c>
      <c r="AQ119" s="41" t="s">
        <v>456</v>
      </c>
      <c r="AR119" s="41" t="s">
        <v>644</v>
      </c>
      <c r="AS119" s="41" t="s">
        <v>201</v>
      </c>
      <c r="AT119" s="37" t="s">
        <v>8730</v>
      </c>
      <c r="AU119" s="37" t="s">
        <v>1393</v>
      </c>
      <c r="AV119" s="37" t="s">
        <v>209</v>
      </c>
      <c r="AW119" s="37"/>
      <c r="AX119" s="37"/>
      <c r="AY119" s="37"/>
      <c r="AZ119" s="37"/>
      <c r="BA119" s="37"/>
      <c r="BB119" s="37" t="s">
        <v>8729</v>
      </c>
      <c r="BC119" s="37"/>
      <c r="BD119" s="37"/>
      <c r="BE119" s="37"/>
      <c r="BF119" s="40"/>
      <c r="BG119" s="40"/>
      <c r="BH119" s="37" t="s">
        <v>8728</v>
      </c>
      <c r="BI119" s="37"/>
      <c r="BJ119" s="37"/>
      <c r="BK119" s="37"/>
      <c r="BL119" s="37"/>
      <c r="BM119" s="37"/>
      <c r="BN119" s="37"/>
      <c r="BO119" s="37"/>
      <c r="BP119" s="37"/>
      <c r="BQ119" s="37"/>
      <c r="BR119" s="37"/>
      <c r="BS119" s="37"/>
      <c r="BT119" s="37"/>
      <c r="BU119" s="37"/>
      <c r="BV119" s="37"/>
      <c r="BW119" s="37"/>
      <c r="BX119" s="37"/>
      <c r="BY119" s="37"/>
      <c r="BZ119" s="37"/>
      <c r="CA119" s="37"/>
      <c r="CB119" s="37"/>
      <c r="CC119" s="37"/>
      <c r="CD119" s="37"/>
      <c r="CE119" s="37"/>
      <c r="CF119" s="37"/>
      <c r="CG119" s="37"/>
      <c r="CH119" s="37"/>
      <c r="CI119" s="37"/>
      <c r="CJ119" s="37"/>
      <c r="CK119" s="37"/>
      <c r="CL119" s="37"/>
      <c r="CM119" s="37"/>
      <c r="CN119" s="37"/>
      <c r="CO119" s="37"/>
      <c r="CP119" s="37"/>
      <c r="CQ119" s="37"/>
      <c r="CR119" s="37"/>
      <c r="CS119" s="37"/>
      <c r="CT119" s="37"/>
      <c r="CU119" s="37"/>
      <c r="CV119" s="37"/>
      <c r="CW119" s="37"/>
      <c r="CX119" s="37"/>
      <c r="CY119" s="37"/>
      <c r="CZ119" s="37"/>
      <c r="DA119" s="37"/>
      <c r="DB119" s="37"/>
      <c r="DC119" s="37"/>
      <c r="DD119" s="37"/>
      <c r="DE119" s="37"/>
      <c r="DF119" s="37"/>
      <c r="DG119" s="37"/>
      <c r="DH119" s="37"/>
      <c r="DI119" s="37"/>
      <c r="DJ119" s="37"/>
      <c r="DK119" s="37"/>
      <c r="DL119" s="37"/>
      <c r="DM119" s="37"/>
      <c r="DN119" s="37"/>
      <c r="DO119" s="37"/>
      <c r="DP119" s="37"/>
      <c r="DQ119" s="37"/>
      <c r="DR119" s="37"/>
      <c r="DS119" s="37"/>
      <c r="DT119" s="37"/>
    </row>
    <row r="120" spans="1:124" s="31" customFormat="1" ht="16.5">
      <c r="A120" s="37">
        <v>82</v>
      </c>
      <c r="B120" s="36" t="s">
        <v>8727</v>
      </c>
      <c r="C120" s="36" t="s">
        <v>8726</v>
      </c>
      <c r="D120" s="37" t="s">
        <v>8725</v>
      </c>
      <c r="E120" s="37" t="s">
        <v>8724</v>
      </c>
      <c r="F120" s="37" t="str">
        <f>IF(ISERROR(FIND('ヒアリングシート（記入例あり）'!$C$22,物質リスト!D120)),"",ROW())</f>
        <v/>
      </c>
      <c r="G120" s="37" t="e" cm="1">
        <f t="array" ref="G120">INDEX(D:D,SMALL(F:F,ROW(D120)))</f>
        <v>#NUM!</v>
      </c>
      <c r="H120" s="38" t="s">
        <v>10744</v>
      </c>
      <c r="I120" s="37" t="s">
        <v>407</v>
      </c>
      <c r="J120" s="37"/>
      <c r="K120" s="37"/>
      <c r="L120" s="37" t="s">
        <v>8723</v>
      </c>
      <c r="M120" s="37">
        <v>231.74</v>
      </c>
      <c r="N120" s="37" t="s">
        <v>8722</v>
      </c>
      <c r="O120" s="36" t="s">
        <v>403</v>
      </c>
      <c r="P120" s="37" t="s">
        <v>259</v>
      </c>
      <c r="Q120" s="36" t="s">
        <v>8721</v>
      </c>
      <c r="R120" s="37" t="s">
        <v>8720</v>
      </c>
      <c r="S120" s="36"/>
      <c r="T120" s="36"/>
      <c r="U120" s="36"/>
      <c r="V120" s="37"/>
      <c r="W120" s="37"/>
      <c r="X120" s="36"/>
      <c r="Y120" s="36"/>
      <c r="Z120" s="36" t="s">
        <v>8719</v>
      </c>
      <c r="AA120" s="37" t="s">
        <v>8718</v>
      </c>
      <c r="AB120" s="37"/>
      <c r="AC120" s="37"/>
      <c r="AD120" s="41" t="s">
        <v>203</v>
      </c>
      <c r="AE120" s="41" t="s">
        <v>201</v>
      </c>
      <c r="AF120" s="41" t="s">
        <v>201</v>
      </c>
      <c r="AG120" s="41" t="s">
        <v>201</v>
      </c>
      <c r="AH120" s="41" t="s">
        <v>201</v>
      </c>
      <c r="AI120" s="41" t="s">
        <v>201</v>
      </c>
      <c r="AJ120" s="41" t="s">
        <v>377</v>
      </c>
      <c r="AK120" s="41" t="s">
        <v>250</v>
      </c>
      <c r="AL120" s="41" t="s">
        <v>201</v>
      </c>
      <c r="AM120" s="41" t="s">
        <v>203</v>
      </c>
      <c r="AN120" s="41" t="s">
        <v>201</v>
      </c>
      <c r="AO120" s="41" t="s">
        <v>201</v>
      </c>
      <c r="AP120" s="41" t="s">
        <v>201</v>
      </c>
      <c r="AQ120" s="37" t="s">
        <v>8717</v>
      </c>
      <c r="AR120" s="37" t="s">
        <v>8716</v>
      </c>
      <c r="AS120" s="41" t="s">
        <v>201</v>
      </c>
      <c r="AT120" s="37" t="s">
        <v>8715</v>
      </c>
      <c r="AU120" s="37"/>
      <c r="AV120" s="37"/>
      <c r="AW120" s="37"/>
      <c r="AX120" s="37"/>
      <c r="AY120" s="37"/>
      <c r="AZ120" s="37"/>
      <c r="BA120" s="37"/>
      <c r="BB120" s="37"/>
      <c r="BC120" s="37"/>
      <c r="BD120" s="37"/>
      <c r="BE120" s="37"/>
      <c r="BF120" s="40"/>
      <c r="BG120" s="40"/>
      <c r="BH120" s="37"/>
      <c r="BI120" s="37"/>
      <c r="BJ120" s="37"/>
      <c r="BK120" s="37"/>
      <c r="BL120" s="37"/>
      <c r="BM120" s="37"/>
      <c r="BN120" s="37"/>
      <c r="BO120" s="37"/>
      <c r="BP120" s="37"/>
      <c r="BQ120" s="37"/>
      <c r="BR120" s="37"/>
      <c r="BS120" s="37"/>
      <c r="BT120" s="37"/>
      <c r="BU120" s="37"/>
      <c r="BV120" s="37"/>
      <c r="BW120" s="37"/>
      <c r="BX120" s="37"/>
      <c r="BY120" s="37"/>
      <c r="BZ120" s="37"/>
      <c r="CA120" s="37"/>
      <c r="CB120" s="37"/>
      <c r="CC120" s="37"/>
      <c r="CD120" s="37"/>
      <c r="CE120" s="37"/>
      <c r="CF120" s="37"/>
      <c r="CG120" s="37"/>
      <c r="CH120" s="37"/>
      <c r="CI120" s="37"/>
      <c r="CJ120" s="37"/>
      <c r="CK120" s="37"/>
      <c r="CL120" s="37"/>
      <c r="CM120" s="37"/>
      <c r="CN120" s="37"/>
      <c r="CO120" s="37"/>
      <c r="CP120" s="37"/>
      <c r="CQ120" s="37"/>
      <c r="CR120" s="37"/>
      <c r="CS120" s="37"/>
      <c r="CT120" s="37"/>
      <c r="CU120" s="37"/>
      <c r="CV120" s="37"/>
      <c r="CW120" s="37"/>
      <c r="CX120" s="37"/>
      <c r="CY120" s="37"/>
      <c r="CZ120" s="37"/>
      <c r="DA120" s="37"/>
      <c r="DB120" s="37"/>
      <c r="DC120" s="37"/>
      <c r="DD120" s="37"/>
      <c r="DE120" s="37"/>
      <c r="DF120" s="37"/>
      <c r="DG120" s="37"/>
      <c r="DH120" s="37"/>
      <c r="DI120" s="37"/>
      <c r="DJ120" s="37"/>
      <c r="DK120" s="37"/>
      <c r="DL120" s="37"/>
      <c r="DM120" s="37"/>
      <c r="DN120" s="37"/>
      <c r="DO120" s="37"/>
      <c r="DP120" s="37"/>
      <c r="DQ120" s="37"/>
      <c r="DR120" s="37"/>
      <c r="DS120" s="37"/>
      <c r="DT120" s="37"/>
    </row>
    <row r="121" spans="1:124" s="31" customFormat="1" ht="16.5">
      <c r="A121" s="37">
        <v>83</v>
      </c>
      <c r="B121" s="36" t="s">
        <v>8714</v>
      </c>
      <c r="C121" s="36" t="s">
        <v>2333</v>
      </c>
      <c r="D121" s="37" t="s">
        <v>8713</v>
      </c>
      <c r="E121" s="37" t="s">
        <v>8712</v>
      </c>
      <c r="F121" s="37" t="str">
        <f>IF(ISERROR(FIND('ヒアリングシート（記入例あり）'!$C$22,物質リスト!D121)),"",ROW())</f>
        <v/>
      </c>
      <c r="G121" s="37" t="e" cm="1">
        <f t="array" ref="G121">INDEX(D:D,SMALL(F:F,ROW(D121)))</f>
        <v>#NUM!</v>
      </c>
      <c r="H121" s="38" t="s">
        <v>10800</v>
      </c>
      <c r="I121" s="37" t="s">
        <v>223</v>
      </c>
      <c r="J121" s="37" t="s">
        <v>360</v>
      </c>
      <c r="K121" s="37" t="s">
        <v>360</v>
      </c>
      <c r="L121" s="37" t="s">
        <v>4143</v>
      </c>
      <c r="M121" s="37">
        <v>120.19</v>
      </c>
      <c r="N121" s="43" t="s">
        <v>8711</v>
      </c>
      <c r="O121" s="36" t="s">
        <v>8710</v>
      </c>
      <c r="P121" s="37" t="s">
        <v>217</v>
      </c>
      <c r="Q121" s="36"/>
      <c r="R121" s="37" t="s">
        <v>8709</v>
      </c>
      <c r="S121" s="36" t="s">
        <v>8708</v>
      </c>
      <c r="T121" s="36">
        <v>4.91</v>
      </c>
      <c r="U121" s="36" t="s">
        <v>8707</v>
      </c>
      <c r="V121" s="37">
        <v>3.55</v>
      </c>
      <c r="W121" s="37">
        <v>2</v>
      </c>
      <c r="X121" s="36" t="s">
        <v>432</v>
      </c>
      <c r="Y121" s="36" t="s">
        <v>212</v>
      </c>
      <c r="Z121" s="36" t="s">
        <v>8706</v>
      </c>
      <c r="AA121" s="37" t="s">
        <v>8705</v>
      </c>
      <c r="AB121" s="37" t="s">
        <v>8704</v>
      </c>
      <c r="AC121" s="37" t="s">
        <v>8703</v>
      </c>
      <c r="AD121" s="41" t="s">
        <v>203</v>
      </c>
      <c r="AE121" s="41" t="s">
        <v>203</v>
      </c>
      <c r="AF121" s="41" t="s">
        <v>206</v>
      </c>
      <c r="AG121" s="41" t="s">
        <v>378</v>
      </c>
      <c r="AH121" s="41" t="s">
        <v>203</v>
      </c>
      <c r="AI121" s="41" t="s">
        <v>203</v>
      </c>
      <c r="AJ121" s="41" t="s">
        <v>203</v>
      </c>
      <c r="AK121" s="41" t="s">
        <v>250</v>
      </c>
      <c r="AL121" s="41" t="s">
        <v>201</v>
      </c>
      <c r="AM121" s="41" t="s">
        <v>203</v>
      </c>
      <c r="AN121" s="41" t="s">
        <v>203</v>
      </c>
      <c r="AO121" s="41" t="s">
        <v>205</v>
      </c>
      <c r="AP121" s="41" t="s">
        <v>201</v>
      </c>
      <c r="AQ121" s="41" t="s">
        <v>8702</v>
      </c>
      <c r="AR121" s="41" t="s">
        <v>201</v>
      </c>
      <c r="AS121" s="41" t="s">
        <v>377</v>
      </c>
      <c r="AT121" s="37" t="s">
        <v>1730</v>
      </c>
      <c r="AU121" s="37" t="s">
        <v>957</v>
      </c>
      <c r="AV121" s="37" t="s">
        <v>582</v>
      </c>
      <c r="AW121" s="37" t="s">
        <v>8701</v>
      </c>
      <c r="AX121" s="37" t="s">
        <v>8700</v>
      </c>
      <c r="AY121" s="37" t="s">
        <v>245</v>
      </c>
      <c r="AZ121" s="37"/>
      <c r="BA121" s="37" t="s">
        <v>8699</v>
      </c>
      <c r="BB121" s="37" t="s">
        <v>8698</v>
      </c>
      <c r="BC121" s="37">
        <v>120</v>
      </c>
      <c r="BD121" s="37">
        <v>884</v>
      </c>
      <c r="BE121" s="37">
        <v>119252</v>
      </c>
      <c r="BF121" s="37">
        <v>373227</v>
      </c>
      <c r="BG121" s="40">
        <v>492479</v>
      </c>
      <c r="BH121" s="37" t="s">
        <v>8697</v>
      </c>
      <c r="BI121" s="37">
        <v>15</v>
      </c>
      <c r="BJ121" s="37">
        <v>30257.3</v>
      </c>
      <c r="BK121" s="37">
        <v>2.7</v>
      </c>
      <c r="BL121" s="37">
        <v>0</v>
      </c>
      <c r="BM121" s="37">
        <v>0</v>
      </c>
      <c r="BN121" s="37">
        <v>0</v>
      </c>
      <c r="BO121" s="37">
        <v>28803</v>
      </c>
      <c r="BP121" s="37">
        <v>290000000</v>
      </c>
      <c r="BQ121" s="37">
        <v>2662900</v>
      </c>
      <c r="BR121" s="37">
        <v>2640700</v>
      </c>
      <c r="BS121" s="37">
        <v>30260</v>
      </c>
      <c r="BT121" s="37">
        <v>28803</v>
      </c>
      <c r="BU121" s="37">
        <v>295303600</v>
      </c>
      <c r="BV121" s="37">
        <v>10</v>
      </c>
      <c r="BW121" s="37">
        <v>30148.5</v>
      </c>
      <c r="BX121" s="37">
        <v>0</v>
      </c>
      <c r="BY121" s="37">
        <v>0</v>
      </c>
      <c r="BZ121" s="37">
        <v>0</v>
      </c>
      <c r="CA121" s="37">
        <v>30148.5</v>
      </c>
      <c r="CB121" s="37">
        <v>3770200</v>
      </c>
      <c r="CC121" s="37">
        <v>9</v>
      </c>
      <c r="CD121" s="37">
        <v>525</v>
      </c>
      <c r="CE121" s="37">
        <v>0</v>
      </c>
      <c r="CF121" s="37">
        <v>0</v>
      </c>
      <c r="CG121" s="37">
        <v>0</v>
      </c>
      <c r="CH121" s="37">
        <v>525</v>
      </c>
      <c r="CI121" s="37">
        <v>135970</v>
      </c>
      <c r="CJ121" s="37">
        <v>3</v>
      </c>
      <c r="CK121" s="37">
        <v>112</v>
      </c>
      <c r="CL121" s="37">
        <v>0</v>
      </c>
      <c r="CM121" s="37">
        <v>0</v>
      </c>
      <c r="CN121" s="37">
        <v>0</v>
      </c>
      <c r="CO121" s="37">
        <v>112</v>
      </c>
      <c r="CP121" s="37">
        <v>57989</v>
      </c>
      <c r="CQ121" s="37">
        <v>89.3</v>
      </c>
      <c r="CR121" s="37">
        <v>0.5</v>
      </c>
      <c r="CS121" s="37">
        <v>10.1</v>
      </c>
      <c r="CT121" s="37">
        <v>0</v>
      </c>
      <c r="CU121" s="37" t="s">
        <v>8696</v>
      </c>
      <c r="CV121" s="37" t="s">
        <v>8695</v>
      </c>
      <c r="CW121" s="37"/>
      <c r="CX121" s="37"/>
      <c r="CY121" s="37" t="s">
        <v>8694</v>
      </c>
      <c r="CZ121" s="37"/>
      <c r="DA121" s="37" t="s">
        <v>8693</v>
      </c>
      <c r="DB121" s="37" t="s">
        <v>8692</v>
      </c>
      <c r="DC121" s="37" t="s">
        <v>8691</v>
      </c>
      <c r="DD121" s="37" t="s">
        <v>8691</v>
      </c>
      <c r="DE121" s="37" t="s">
        <v>8690</v>
      </c>
      <c r="DF121" s="37" t="s">
        <v>8689</v>
      </c>
      <c r="DG121" s="37"/>
      <c r="DH121" s="37" t="s">
        <v>8688</v>
      </c>
      <c r="DI121" s="37" t="s">
        <v>8687</v>
      </c>
      <c r="DJ121" s="37"/>
      <c r="DK121" s="37"/>
      <c r="DL121" s="37">
        <v>0.11</v>
      </c>
      <c r="DM121" s="37">
        <v>1.2</v>
      </c>
      <c r="DN121" s="37"/>
      <c r="DO121" s="37">
        <v>4.0000000000000002E-4</v>
      </c>
      <c r="DP121" s="37">
        <v>1.1999999999999999E-3</v>
      </c>
      <c r="DQ121" s="37"/>
      <c r="DR121" s="37"/>
      <c r="DS121" s="37">
        <v>1.1999999999999999E-3</v>
      </c>
      <c r="DT121" s="37">
        <v>0.11119999999999999</v>
      </c>
    </row>
    <row r="122" spans="1:124" s="31" customFormat="1" ht="16.5">
      <c r="A122" s="37">
        <v>84</v>
      </c>
      <c r="B122" s="36" t="s">
        <v>8686</v>
      </c>
      <c r="C122" s="36" t="s">
        <v>2044</v>
      </c>
      <c r="D122" s="37" t="s">
        <v>8685</v>
      </c>
      <c r="E122" s="37" t="s">
        <v>8684</v>
      </c>
      <c r="F122" s="37" t="str">
        <f>IF(ISERROR(FIND('ヒアリングシート（記入例あり）'!$C$22,物質リスト!D122)),"",ROW())</f>
        <v/>
      </c>
      <c r="G122" s="37" t="e" cm="1">
        <f t="array" ref="G122">INDEX(D:D,SMALL(F:F,ROW(D122)))</f>
        <v>#NUM!</v>
      </c>
      <c r="H122" s="38" t="s">
        <v>10798</v>
      </c>
      <c r="I122" s="37" t="s">
        <v>223</v>
      </c>
      <c r="J122" s="37" t="s">
        <v>1158</v>
      </c>
      <c r="K122" s="37" t="s">
        <v>360</v>
      </c>
      <c r="L122" s="37" t="s">
        <v>8683</v>
      </c>
      <c r="M122" s="37">
        <v>58.04</v>
      </c>
      <c r="N122" s="37" t="s">
        <v>8682</v>
      </c>
      <c r="O122" s="36" t="s">
        <v>8681</v>
      </c>
      <c r="P122" s="37" t="s">
        <v>217</v>
      </c>
      <c r="Q122" s="36"/>
      <c r="R122" s="37" t="s">
        <v>8680</v>
      </c>
      <c r="S122" s="36" t="s">
        <v>8679</v>
      </c>
      <c r="T122" s="36" t="s">
        <v>8678</v>
      </c>
      <c r="U122" s="36" t="s">
        <v>8677</v>
      </c>
      <c r="V122" s="37">
        <v>-1.66</v>
      </c>
      <c r="W122" s="37">
        <v>1</v>
      </c>
      <c r="X122" s="36"/>
      <c r="Y122" s="36" t="s">
        <v>212</v>
      </c>
      <c r="Z122" s="36" t="s">
        <v>8676</v>
      </c>
      <c r="AA122" s="37" t="s">
        <v>8675</v>
      </c>
      <c r="AB122" s="37" t="s">
        <v>8674</v>
      </c>
      <c r="AC122" s="37" t="s">
        <v>8673</v>
      </c>
      <c r="AD122" s="41" t="s">
        <v>378</v>
      </c>
      <c r="AE122" s="41" t="s">
        <v>203</v>
      </c>
      <c r="AF122" s="41" t="s">
        <v>206</v>
      </c>
      <c r="AG122" s="41" t="s">
        <v>201</v>
      </c>
      <c r="AH122" s="41" t="s">
        <v>207</v>
      </c>
      <c r="AI122" s="41" t="s">
        <v>207</v>
      </c>
      <c r="AJ122" s="41" t="s">
        <v>205</v>
      </c>
      <c r="AK122" s="41" t="s">
        <v>204</v>
      </c>
      <c r="AL122" s="41" t="s">
        <v>201</v>
      </c>
      <c r="AM122" s="41" t="s">
        <v>377</v>
      </c>
      <c r="AN122" s="41" t="s">
        <v>201</v>
      </c>
      <c r="AO122" s="41" t="s">
        <v>201</v>
      </c>
      <c r="AP122" s="41" t="s">
        <v>201</v>
      </c>
      <c r="AQ122" s="41" t="s">
        <v>8672</v>
      </c>
      <c r="AR122" s="41" t="s">
        <v>426</v>
      </c>
      <c r="AS122" s="41" t="s">
        <v>201</v>
      </c>
      <c r="AT122" s="37" t="s">
        <v>200</v>
      </c>
      <c r="AU122" s="37" t="s">
        <v>1278</v>
      </c>
      <c r="AV122" s="37" t="s">
        <v>582</v>
      </c>
      <c r="AW122" s="37" t="s">
        <v>923</v>
      </c>
      <c r="AX122" s="37" t="s">
        <v>8671</v>
      </c>
      <c r="AY122" s="37" t="s">
        <v>245</v>
      </c>
      <c r="AZ122" s="37"/>
      <c r="BA122" s="37" t="s">
        <v>8670</v>
      </c>
      <c r="BB122" s="37" t="s">
        <v>8669</v>
      </c>
      <c r="BC122" s="37">
        <v>3.2</v>
      </c>
      <c r="BD122" s="37"/>
      <c r="BE122" s="37">
        <v>42</v>
      </c>
      <c r="BF122" s="37">
        <v>6823</v>
      </c>
      <c r="BG122" s="37">
        <v>6865</v>
      </c>
      <c r="BH122" s="37" t="s">
        <v>8668</v>
      </c>
      <c r="BI122" s="37">
        <v>1</v>
      </c>
      <c r="BJ122" s="37">
        <v>0</v>
      </c>
      <c r="BK122" s="37">
        <v>0</v>
      </c>
      <c r="BL122" s="37">
        <v>0</v>
      </c>
      <c r="BM122" s="37">
        <v>0</v>
      </c>
      <c r="BN122" s="37">
        <v>2.6</v>
      </c>
      <c r="BO122" s="37">
        <v>130</v>
      </c>
      <c r="BP122" s="37">
        <v>0</v>
      </c>
      <c r="BQ122" s="37">
        <v>5000</v>
      </c>
      <c r="BR122" s="37">
        <v>0</v>
      </c>
      <c r="BS122" s="37">
        <v>0</v>
      </c>
      <c r="BT122" s="37">
        <v>132.6</v>
      </c>
      <c r="BU122" s="37">
        <v>5000</v>
      </c>
      <c r="BV122" s="37">
        <v>6</v>
      </c>
      <c r="BW122" s="37">
        <v>0</v>
      </c>
      <c r="BX122" s="37">
        <v>0</v>
      </c>
      <c r="BY122" s="37">
        <v>0</v>
      </c>
      <c r="BZ122" s="37">
        <v>0</v>
      </c>
      <c r="CA122" s="37">
        <v>0</v>
      </c>
      <c r="CB122" s="37">
        <v>16000</v>
      </c>
      <c r="CC122" s="37">
        <v>1</v>
      </c>
      <c r="CD122" s="37">
        <v>0</v>
      </c>
      <c r="CE122" s="37">
        <v>0</v>
      </c>
      <c r="CF122" s="37">
        <v>0</v>
      </c>
      <c r="CG122" s="37">
        <v>0</v>
      </c>
      <c r="CH122" s="37">
        <v>0</v>
      </c>
      <c r="CI122" s="37">
        <v>3610</v>
      </c>
      <c r="CJ122" s="37">
        <v>2</v>
      </c>
      <c r="CK122" s="37">
        <v>0</v>
      </c>
      <c r="CL122" s="37">
        <v>0</v>
      </c>
      <c r="CM122" s="37">
        <v>0</v>
      </c>
      <c r="CN122" s="37">
        <v>0</v>
      </c>
      <c r="CO122" s="37">
        <v>0</v>
      </c>
      <c r="CP122" s="37">
        <v>2894</v>
      </c>
      <c r="CQ122" s="37">
        <v>3</v>
      </c>
      <c r="CR122" s="37">
        <v>96.2</v>
      </c>
      <c r="CS122" s="37">
        <v>0.1</v>
      </c>
      <c r="CT122" s="37">
        <v>0.7</v>
      </c>
      <c r="CU122" s="37"/>
      <c r="CV122" s="37"/>
      <c r="CW122" s="37" t="s">
        <v>8667</v>
      </c>
      <c r="CX122" s="37"/>
      <c r="CY122" s="37" t="s">
        <v>8665</v>
      </c>
      <c r="CZ122" s="37"/>
      <c r="DA122" s="37" t="s">
        <v>8666</v>
      </c>
      <c r="DB122" s="37" t="s">
        <v>8665</v>
      </c>
      <c r="DC122" s="37" t="s">
        <v>8664</v>
      </c>
      <c r="DD122" s="37" t="s">
        <v>8663</v>
      </c>
      <c r="DE122" s="37"/>
      <c r="DF122" s="37"/>
      <c r="DG122" s="37"/>
      <c r="DH122" s="37" t="s">
        <v>8662</v>
      </c>
      <c r="DI122" s="37" t="s">
        <v>8661</v>
      </c>
      <c r="DJ122" s="37" t="s">
        <v>8660</v>
      </c>
      <c r="DK122" s="37"/>
      <c r="DL122" s="37"/>
      <c r="DM122" s="37"/>
      <c r="DN122" s="37"/>
      <c r="DO122" s="37">
        <v>1.2E-2</v>
      </c>
      <c r="DP122" s="37"/>
      <c r="DQ122" s="37">
        <v>4</v>
      </c>
      <c r="DR122" s="37"/>
      <c r="DS122" s="37">
        <v>4.0119999999999996</v>
      </c>
      <c r="DT122" s="37"/>
    </row>
    <row r="123" spans="1:124" s="31" customFormat="1" ht="16.5">
      <c r="A123" s="37">
        <v>85</v>
      </c>
      <c r="B123" s="36" t="s">
        <v>8659</v>
      </c>
      <c r="C123" s="36" t="s">
        <v>8658</v>
      </c>
      <c r="D123" s="37" t="s">
        <v>8657</v>
      </c>
      <c r="E123" s="37" t="s">
        <v>8656</v>
      </c>
      <c r="F123" s="37" t="str">
        <f>IF(ISERROR(FIND('ヒアリングシート（記入例あり）'!$C$22,物質リスト!D123)),"",ROW())</f>
        <v/>
      </c>
      <c r="G123" s="37" t="e" cm="1">
        <f t="array" ref="G123">INDEX(D:D,SMALL(F:F,ROW(D123)))</f>
        <v>#NUM!</v>
      </c>
      <c r="H123" s="38" t="s">
        <v>10796</v>
      </c>
      <c r="I123" s="37" t="s">
        <v>223</v>
      </c>
      <c r="J123" s="37" t="s">
        <v>360</v>
      </c>
      <c r="K123" s="37" t="s">
        <v>221</v>
      </c>
      <c r="L123" s="37" t="s">
        <v>1218</v>
      </c>
      <c r="M123" s="37">
        <v>100.12</v>
      </c>
      <c r="N123" s="43" t="s">
        <v>8655</v>
      </c>
      <c r="O123" s="36" t="s">
        <v>8654</v>
      </c>
      <c r="P123" s="37" t="s">
        <v>217</v>
      </c>
      <c r="Q123" s="36"/>
      <c r="R123" s="37" t="s">
        <v>8653</v>
      </c>
      <c r="S123" s="36" t="s">
        <v>8652</v>
      </c>
      <c r="T123" s="36">
        <v>4.09</v>
      </c>
      <c r="U123" s="36" t="s">
        <v>8651</v>
      </c>
      <c r="V123" s="37">
        <v>-0.22</v>
      </c>
      <c r="W123" s="37">
        <v>1</v>
      </c>
      <c r="X123" s="36" t="s">
        <v>8650</v>
      </c>
      <c r="Y123" s="36" t="s">
        <v>212</v>
      </c>
      <c r="Z123" s="36" t="s">
        <v>8649</v>
      </c>
      <c r="AA123" s="37" t="s">
        <v>8648</v>
      </c>
      <c r="AB123" s="37" t="s">
        <v>8647</v>
      </c>
      <c r="AC123" s="37" t="s">
        <v>8646</v>
      </c>
      <c r="AD123" s="41" t="s">
        <v>378</v>
      </c>
      <c r="AE123" s="41" t="s">
        <v>207</v>
      </c>
      <c r="AF123" s="41" t="s">
        <v>206</v>
      </c>
      <c r="AG123" s="41" t="s">
        <v>377</v>
      </c>
      <c r="AH123" s="41" t="s">
        <v>205</v>
      </c>
      <c r="AI123" s="41" t="s">
        <v>205</v>
      </c>
      <c r="AJ123" s="41" t="s">
        <v>377</v>
      </c>
      <c r="AK123" s="41" t="s">
        <v>377</v>
      </c>
      <c r="AL123" s="41" t="s">
        <v>377</v>
      </c>
      <c r="AM123" s="41" t="s">
        <v>377</v>
      </c>
      <c r="AN123" s="41" t="s">
        <v>203</v>
      </c>
      <c r="AO123" s="41" t="s">
        <v>203</v>
      </c>
      <c r="AP123" s="41" t="s">
        <v>203</v>
      </c>
      <c r="AQ123" s="41" t="s">
        <v>8645</v>
      </c>
      <c r="AR123" s="41" t="s">
        <v>8644</v>
      </c>
      <c r="AS123" s="41" t="s">
        <v>201</v>
      </c>
      <c r="AT123" s="37" t="s">
        <v>8643</v>
      </c>
      <c r="AU123" s="37" t="s">
        <v>2097</v>
      </c>
      <c r="AV123" s="37" t="s">
        <v>8642</v>
      </c>
      <c r="AW123" s="37" t="s">
        <v>285</v>
      </c>
      <c r="AX123" s="37" t="s">
        <v>8641</v>
      </c>
      <c r="AY123" s="37" t="s">
        <v>245</v>
      </c>
      <c r="AZ123" s="37"/>
      <c r="BA123" s="37" t="s">
        <v>8640</v>
      </c>
      <c r="BB123" s="37" t="s">
        <v>8639</v>
      </c>
      <c r="BC123" s="37">
        <v>3.2</v>
      </c>
      <c r="BD123" s="37" t="s">
        <v>8638</v>
      </c>
      <c r="BE123" s="37">
        <v>88</v>
      </c>
      <c r="BF123" s="37">
        <v>1918</v>
      </c>
      <c r="BG123" s="37">
        <v>2005</v>
      </c>
      <c r="BH123" s="37" t="s">
        <v>8637</v>
      </c>
      <c r="BI123" s="37">
        <v>3</v>
      </c>
      <c r="BJ123" s="37">
        <v>7</v>
      </c>
      <c r="BK123" s="37">
        <v>0</v>
      </c>
      <c r="BL123" s="37">
        <v>0</v>
      </c>
      <c r="BM123" s="37">
        <v>0</v>
      </c>
      <c r="BN123" s="37">
        <v>14.7</v>
      </c>
      <c r="BO123" s="37">
        <v>1252</v>
      </c>
      <c r="BP123" s="37">
        <v>0</v>
      </c>
      <c r="BQ123" s="37">
        <v>34600</v>
      </c>
      <c r="BR123" s="37">
        <v>5000</v>
      </c>
      <c r="BS123" s="37">
        <v>7</v>
      </c>
      <c r="BT123" s="37">
        <v>1266.7</v>
      </c>
      <c r="BU123" s="37">
        <v>39600</v>
      </c>
      <c r="BV123" s="37">
        <v>0</v>
      </c>
      <c r="BW123" s="37">
        <v>0</v>
      </c>
      <c r="BX123" s="37">
        <v>0</v>
      </c>
      <c r="BY123" s="37">
        <v>0</v>
      </c>
      <c r="BZ123" s="37">
        <v>0</v>
      </c>
      <c r="CA123" s="37">
        <v>0</v>
      </c>
      <c r="CB123" s="37">
        <v>0</v>
      </c>
      <c r="CC123" s="37">
        <v>2</v>
      </c>
      <c r="CD123" s="37">
        <v>0</v>
      </c>
      <c r="CE123" s="37">
        <v>49</v>
      </c>
      <c r="CF123" s="37">
        <v>0</v>
      </c>
      <c r="CG123" s="37">
        <v>0</v>
      </c>
      <c r="CH123" s="37">
        <v>49</v>
      </c>
      <c r="CI123" s="37">
        <v>11160</v>
      </c>
      <c r="CJ123" s="37">
        <v>1</v>
      </c>
      <c r="CK123" s="37">
        <v>0</v>
      </c>
      <c r="CL123" s="37">
        <v>0</v>
      </c>
      <c r="CM123" s="37">
        <v>0</v>
      </c>
      <c r="CN123" s="37">
        <v>0</v>
      </c>
      <c r="CO123" s="37">
        <v>0</v>
      </c>
      <c r="CP123" s="37">
        <v>2038</v>
      </c>
      <c r="CQ123" s="37">
        <v>0.1</v>
      </c>
      <c r="CR123" s="37">
        <v>92.5</v>
      </c>
      <c r="CS123" s="37">
        <v>0.1</v>
      </c>
      <c r="CT123" s="37">
        <v>7.2</v>
      </c>
      <c r="CU123" s="37" t="s">
        <v>8636</v>
      </c>
      <c r="CV123" s="37"/>
      <c r="CW123" s="37"/>
      <c r="CX123" s="37"/>
      <c r="CY123" s="37" t="s">
        <v>8634</v>
      </c>
      <c r="CZ123" s="37"/>
      <c r="DA123" s="37" t="s">
        <v>8635</v>
      </c>
      <c r="DB123" s="37" t="s">
        <v>8634</v>
      </c>
      <c r="DC123" s="37" t="s">
        <v>8633</v>
      </c>
      <c r="DD123" s="37" t="s">
        <v>8633</v>
      </c>
      <c r="DE123" s="37" t="s">
        <v>8632</v>
      </c>
      <c r="DF123" s="37"/>
      <c r="DG123" s="37"/>
      <c r="DH123" s="37" t="s">
        <v>8631</v>
      </c>
      <c r="DI123" s="37" t="s">
        <v>8630</v>
      </c>
      <c r="DJ123" s="37"/>
      <c r="DK123" s="37"/>
      <c r="DL123" s="37">
        <v>2.5999999999999999E-3</v>
      </c>
      <c r="DM123" s="37"/>
      <c r="DN123" s="37"/>
      <c r="DO123" s="37">
        <v>1.2E-2</v>
      </c>
      <c r="DP123" s="37">
        <v>1.6E-2</v>
      </c>
      <c r="DQ123" s="37"/>
      <c r="DR123" s="37"/>
      <c r="DS123" s="37">
        <v>1.6E-2</v>
      </c>
      <c r="DT123" s="37">
        <v>2.5999999999999999E-3</v>
      </c>
    </row>
    <row r="124" spans="1:124" s="29" customFormat="1" ht="16.5">
      <c r="A124" s="37">
        <v>86</v>
      </c>
      <c r="B124" s="36" t="s">
        <v>1455</v>
      </c>
      <c r="C124" s="36"/>
      <c r="D124" s="37" t="s">
        <v>8629</v>
      </c>
      <c r="E124" s="37" t="s">
        <v>8628</v>
      </c>
      <c r="F124" s="37" t="str">
        <f>IF(ISERROR(FIND('ヒアリングシート（記入例あり）'!$C$22,物質リスト!D124)),"",ROW())</f>
        <v/>
      </c>
      <c r="G124" s="37" t="e" cm="1">
        <f t="array" ref="G124">INDEX(D:D,SMALL(F:F,ROW(D124)))</f>
        <v>#NUM!</v>
      </c>
      <c r="H124" s="38" t="s">
        <v>10796</v>
      </c>
      <c r="I124" s="37" t="s">
        <v>223</v>
      </c>
      <c r="J124" s="37"/>
      <c r="K124" s="37" t="s">
        <v>221</v>
      </c>
      <c r="L124" s="37"/>
      <c r="M124" s="37"/>
      <c r="N124" s="37"/>
      <c r="O124" s="36" t="s">
        <v>8627</v>
      </c>
      <c r="P124" s="37"/>
      <c r="Q124" s="36"/>
      <c r="R124" s="37"/>
      <c r="S124" s="36"/>
      <c r="T124" s="36"/>
      <c r="U124" s="36" t="s">
        <v>8618</v>
      </c>
      <c r="V124" s="37">
        <v>1.95</v>
      </c>
      <c r="W124" s="37">
        <v>1</v>
      </c>
      <c r="X124" s="36"/>
      <c r="Y124" s="36"/>
      <c r="Z124" s="36"/>
      <c r="AA124" s="37"/>
      <c r="AB124" s="37"/>
      <c r="AC124" s="37"/>
      <c r="AD124" s="37"/>
      <c r="AE124" s="37"/>
      <c r="AF124" s="37"/>
      <c r="AG124" s="37"/>
      <c r="AH124" s="37"/>
      <c r="AI124" s="37"/>
      <c r="AJ124" s="37"/>
      <c r="AK124" s="37"/>
      <c r="AL124" s="37"/>
      <c r="AM124" s="37"/>
      <c r="AN124" s="37"/>
      <c r="AO124" s="37"/>
      <c r="AP124" s="37"/>
      <c r="AQ124" s="37"/>
      <c r="AR124" s="37"/>
      <c r="AS124" s="37"/>
      <c r="AT124" s="37"/>
      <c r="AU124" s="37"/>
      <c r="AV124" s="37"/>
      <c r="AW124" s="37"/>
      <c r="AX124" s="37"/>
      <c r="AY124" s="37" t="s">
        <v>8626</v>
      </c>
      <c r="AZ124" s="37"/>
      <c r="BA124" s="37"/>
      <c r="BB124" s="37"/>
      <c r="BC124" s="37"/>
      <c r="BD124" s="37"/>
      <c r="BE124" s="37">
        <v>32206</v>
      </c>
      <c r="BF124" s="37">
        <v>405857</v>
      </c>
      <c r="BG124" s="37">
        <v>438063</v>
      </c>
      <c r="BH124" s="37"/>
      <c r="BI124" s="37">
        <v>9</v>
      </c>
      <c r="BJ124" s="37">
        <v>3.6999999999999997</v>
      </c>
      <c r="BK124" s="37">
        <v>0</v>
      </c>
      <c r="BL124" s="37">
        <v>0</v>
      </c>
      <c r="BM124" s="37">
        <v>0</v>
      </c>
      <c r="BN124" s="37">
        <v>0</v>
      </c>
      <c r="BO124" s="37">
        <v>3981.2</v>
      </c>
      <c r="BP124" s="37">
        <v>0</v>
      </c>
      <c r="BQ124" s="37">
        <v>858700</v>
      </c>
      <c r="BR124" s="37">
        <v>0</v>
      </c>
      <c r="BS124" s="37">
        <v>3.6999999999999997</v>
      </c>
      <c r="BT124" s="37">
        <v>3981.2</v>
      </c>
      <c r="BU124" s="37">
        <v>858700</v>
      </c>
      <c r="BV124" s="37">
        <v>8</v>
      </c>
      <c r="BW124" s="37">
        <v>21.6</v>
      </c>
      <c r="BX124" s="37">
        <v>0.2</v>
      </c>
      <c r="BY124" s="37">
        <v>0</v>
      </c>
      <c r="BZ124" s="37">
        <v>0</v>
      </c>
      <c r="CA124" s="37">
        <v>21.8</v>
      </c>
      <c r="CB124" s="37">
        <v>288100</v>
      </c>
      <c r="CC124" s="37">
        <v>9</v>
      </c>
      <c r="CD124" s="37">
        <v>591</v>
      </c>
      <c r="CE124" s="37">
        <v>0</v>
      </c>
      <c r="CF124" s="37">
        <v>0</v>
      </c>
      <c r="CG124" s="37">
        <v>0</v>
      </c>
      <c r="CH124" s="37">
        <v>591</v>
      </c>
      <c r="CI124" s="37">
        <v>1020100</v>
      </c>
      <c r="CJ124" s="37">
        <v>3</v>
      </c>
      <c r="CK124" s="37">
        <v>0.5</v>
      </c>
      <c r="CL124" s="37">
        <v>0</v>
      </c>
      <c r="CM124" s="37">
        <v>0</v>
      </c>
      <c r="CN124" s="37">
        <v>0</v>
      </c>
      <c r="CO124" s="37">
        <v>0.5</v>
      </c>
      <c r="CP124" s="37">
        <v>11493</v>
      </c>
      <c r="CQ124" s="37"/>
      <c r="CR124" s="37"/>
      <c r="CS124" s="37"/>
      <c r="CT124" s="37"/>
      <c r="CU124" s="37"/>
      <c r="CV124" s="37"/>
      <c r="CW124" s="37"/>
      <c r="CX124" s="37"/>
      <c r="CY124" s="37"/>
      <c r="CZ124" s="37"/>
      <c r="DA124" s="37"/>
      <c r="DB124" s="37"/>
      <c r="DC124" s="37"/>
      <c r="DD124" s="37"/>
      <c r="DE124" s="37"/>
      <c r="DF124" s="37"/>
      <c r="DG124" s="37"/>
      <c r="DH124" s="37"/>
      <c r="DI124" s="37"/>
      <c r="DJ124" s="37"/>
      <c r="DK124" s="37"/>
      <c r="DL124" s="37"/>
      <c r="DM124" s="37"/>
      <c r="DN124" s="37"/>
      <c r="DO124" s="37"/>
      <c r="DP124" s="37"/>
      <c r="DQ124" s="37"/>
      <c r="DR124" s="37"/>
      <c r="DS124" s="37"/>
      <c r="DT124" s="37"/>
    </row>
    <row r="125" spans="1:124" s="33" customFormat="1" ht="16.5">
      <c r="A125" s="37">
        <v>86</v>
      </c>
      <c r="B125" s="36" t="s">
        <v>8625</v>
      </c>
      <c r="C125" s="36" t="s">
        <v>4043</v>
      </c>
      <c r="D125" s="37" t="s">
        <v>8624</v>
      </c>
      <c r="E125" s="37" t="s">
        <v>8623</v>
      </c>
      <c r="F125" s="37" t="str">
        <f>IF(ISERROR(FIND('ヒアリングシート（記入例あり）'!$C$22,物質リスト!D125)),"",ROW())</f>
        <v/>
      </c>
      <c r="G125" s="37" t="e" cm="1">
        <f t="array" ref="G125">INDEX(D:D,SMALL(F:F,ROW(D125)))</f>
        <v>#NUM!</v>
      </c>
      <c r="H125" s="38" t="s">
        <v>10796</v>
      </c>
      <c r="I125" s="37" t="s">
        <v>223</v>
      </c>
      <c r="J125" s="37" t="s">
        <v>360</v>
      </c>
      <c r="K125" s="37" t="s">
        <v>221</v>
      </c>
      <c r="L125" s="37" t="s">
        <v>8568</v>
      </c>
      <c r="M125" s="37">
        <v>108.14</v>
      </c>
      <c r="N125" s="37" t="s">
        <v>8622</v>
      </c>
      <c r="O125" s="36" t="s">
        <v>8621</v>
      </c>
      <c r="P125" s="37" t="s">
        <v>259</v>
      </c>
      <c r="Q125" s="36" t="s">
        <v>8620</v>
      </c>
      <c r="R125" s="37"/>
      <c r="S125" s="36" t="s">
        <v>8619</v>
      </c>
      <c r="T125" s="36" t="s">
        <v>8564</v>
      </c>
      <c r="U125" s="36" t="s">
        <v>8618</v>
      </c>
      <c r="V125" s="37">
        <v>1.95</v>
      </c>
      <c r="W125" s="37">
        <v>1</v>
      </c>
      <c r="X125" s="36" t="s">
        <v>432</v>
      </c>
      <c r="Y125" s="36" t="s">
        <v>8617</v>
      </c>
      <c r="Z125" s="36" t="s">
        <v>8616</v>
      </c>
      <c r="AA125" s="37" t="s">
        <v>8615</v>
      </c>
      <c r="AB125" s="37" t="s">
        <v>8614</v>
      </c>
      <c r="AC125" s="37" t="s">
        <v>8613</v>
      </c>
      <c r="AD125" s="41" t="s">
        <v>378</v>
      </c>
      <c r="AE125" s="41" t="s">
        <v>378</v>
      </c>
      <c r="AF125" s="41" t="s">
        <v>206</v>
      </c>
      <c r="AG125" s="41" t="s">
        <v>201</v>
      </c>
      <c r="AH125" s="41" t="s">
        <v>201</v>
      </c>
      <c r="AI125" s="41" t="s">
        <v>201</v>
      </c>
      <c r="AJ125" s="41" t="s">
        <v>377</v>
      </c>
      <c r="AK125" s="41" t="s">
        <v>377</v>
      </c>
      <c r="AL125" s="41" t="s">
        <v>201</v>
      </c>
      <c r="AM125" s="41" t="s">
        <v>201</v>
      </c>
      <c r="AN125" s="41" t="s">
        <v>201</v>
      </c>
      <c r="AO125" s="41" t="s">
        <v>205</v>
      </c>
      <c r="AP125" s="41" t="s">
        <v>201</v>
      </c>
      <c r="AQ125" s="41" t="s">
        <v>8612</v>
      </c>
      <c r="AR125" s="41" t="s">
        <v>8611</v>
      </c>
      <c r="AS125" s="41" t="s">
        <v>201</v>
      </c>
      <c r="AT125" s="37" t="s">
        <v>8610</v>
      </c>
      <c r="AU125" s="37" t="s">
        <v>8609</v>
      </c>
      <c r="AV125" s="37" t="s">
        <v>8608</v>
      </c>
      <c r="AW125" s="37" t="s">
        <v>6063</v>
      </c>
      <c r="AX125" s="37"/>
      <c r="AY125" s="37"/>
      <c r="AZ125" s="37" t="s">
        <v>8607</v>
      </c>
      <c r="BA125" s="37" t="s">
        <v>8606</v>
      </c>
      <c r="BB125" s="37" t="s">
        <v>8605</v>
      </c>
      <c r="BC125" s="37" t="s">
        <v>8604</v>
      </c>
      <c r="BD125" s="37">
        <v>21.88</v>
      </c>
      <c r="BE125" s="37"/>
      <c r="BF125" s="40"/>
      <c r="BG125" s="40"/>
      <c r="BH125" s="37" t="s">
        <v>8603</v>
      </c>
      <c r="BI125" s="37"/>
      <c r="BJ125" s="37"/>
      <c r="BK125" s="37"/>
      <c r="BL125" s="37"/>
      <c r="BM125" s="37"/>
      <c r="BN125" s="37"/>
      <c r="BO125" s="37"/>
      <c r="BP125" s="37"/>
      <c r="BQ125" s="37"/>
      <c r="BR125" s="37"/>
      <c r="BS125" s="37"/>
      <c r="BT125" s="37"/>
      <c r="BU125" s="37"/>
      <c r="BV125" s="37"/>
      <c r="BW125" s="37"/>
      <c r="BX125" s="37"/>
      <c r="BY125" s="37"/>
      <c r="BZ125" s="37"/>
      <c r="CA125" s="37"/>
      <c r="CB125" s="37"/>
      <c r="CC125" s="37"/>
      <c r="CD125" s="37"/>
      <c r="CE125" s="37"/>
      <c r="CF125" s="37"/>
      <c r="CG125" s="37"/>
      <c r="CH125" s="37"/>
      <c r="CI125" s="37"/>
      <c r="CJ125" s="37"/>
      <c r="CK125" s="37"/>
      <c r="CL125" s="37"/>
      <c r="CM125" s="37"/>
      <c r="CN125" s="37"/>
      <c r="CO125" s="37"/>
      <c r="CP125" s="37"/>
      <c r="CQ125" s="37">
        <v>28.2</v>
      </c>
      <c r="CR125" s="37">
        <v>29.1</v>
      </c>
      <c r="CS125" s="37">
        <v>42.3</v>
      </c>
      <c r="CT125" s="37">
        <v>0.4</v>
      </c>
      <c r="CU125" s="37" t="s">
        <v>8602</v>
      </c>
      <c r="CV125" s="37"/>
      <c r="CW125" s="37"/>
      <c r="CX125" s="37"/>
      <c r="CY125" s="37" t="s">
        <v>8548</v>
      </c>
      <c r="CZ125" s="37"/>
      <c r="DA125" s="37" t="s">
        <v>8601</v>
      </c>
      <c r="DB125" s="37" t="s">
        <v>8548</v>
      </c>
      <c r="DC125" s="37"/>
      <c r="DD125" s="37"/>
      <c r="DE125" s="37" t="s">
        <v>8600</v>
      </c>
      <c r="DF125" s="37"/>
      <c r="DG125" s="37"/>
      <c r="DH125" s="37" t="s">
        <v>8546</v>
      </c>
      <c r="DI125" s="37" t="s">
        <v>8599</v>
      </c>
      <c r="DJ125" s="37"/>
      <c r="DK125" s="37"/>
      <c r="DL125" s="37"/>
      <c r="DM125" s="37"/>
      <c r="DN125" s="37"/>
      <c r="DO125" s="37">
        <v>1.1999999999999999E-3</v>
      </c>
      <c r="DP125" s="37"/>
      <c r="DQ125" s="37"/>
      <c r="DR125" s="37"/>
      <c r="DS125" s="37">
        <v>1.1999999999999999E-3</v>
      </c>
      <c r="DT125" s="37">
        <v>1.1999999999999999E-3</v>
      </c>
    </row>
    <row r="126" spans="1:124" s="29" customFormat="1" ht="18">
      <c r="A126" s="37">
        <v>86</v>
      </c>
      <c r="B126" s="36" t="s">
        <v>8598</v>
      </c>
      <c r="C126" s="36" t="s">
        <v>8597</v>
      </c>
      <c r="D126" s="37" t="s">
        <v>8596</v>
      </c>
      <c r="E126" s="37" t="s">
        <v>8595</v>
      </c>
      <c r="F126" s="37" t="str">
        <f>IF(ISERROR(FIND('ヒアリングシート（記入例あり）'!$C$22,物質リスト!D126)),"",ROW())</f>
        <v/>
      </c>
      <c r="G126" s="37" t="e" cm="1">
        <f t="array" ref="G126">INDEX(D:D,SMALL(F:F,ROW(D126)))</f>
        <v>#NUM!</v>
      </c>
      <c r="H126" s="38" t="s">
        <v>10796</v>
      </c>
      <c r="I126" s="37" t="s">
        <v>223</v>
      </c>
      <c r="J126" s="37" t="s">
        <v>360</v>
      </c>
      <c r="K126" s="37" t="s">
        <v>221</v>
      </c>
      <c r="L126" s="37" t="s">
        <v>8568</v>
      </c>
      <c r="M126" s="37">
        <v>108.14</v>
      </c>
      <c r="N126" s="37" t="s">
        <v>8594</v>
      </c>
      <c r="O126" s="36" t="s">
        <v>8593</v>
      </c>
      <c r="P126" s="37" t="s">
        <v>259</v>
      </c>
      <c r="Q126" s="36" t="s">
        <v>8592</v>
      </c>
      <c r="R126" s="37"/>
      <c r="S126" s="36" t="s">
        <v>8591</v>
      </c>
      <c r="T126" s="36" t="s">
        <v>8564</v>
      </c>
      <c r="U126" s="36" t="s">
        <v>8590</v>
      </c>
      <c r="V126" s="37">
        <v>1.94</v>
      </c>
      <c r="W126" s="37">
        <v>1</v>
      </c>
      <c r="X126" s="36" t="s">
        <v>432</v>
      </c>
      <c r="Y126" s="36" t="s">
        <v>8589</v>
      </c>
      <c r="Z126" s="36" t="s">
        <v>10806</v>
      </c>
      <c r="AA126" s="37" t="s">
        <v>8588</v>
      </c>
      <c r="AB126" s="37" t="s">
        <v>3721</v>
      </c>
      <c r="AC126" s="37" t="s">
        <v>8587</v>
      </c>
      <c r="AD126" s="41" t="s">
        <v>378</v>
      </c>
      <c r="AE126" s="41" t="s">
        <v>378</v>
      </c>
      <c r="AF126" s="41" t="s">
        <v>206</v>
      </c>
      <c r="AG126" s="41" t="s">
        <v>206</v>
      </c>
      <c r="AH126" s="41" t="s">
        <v>201</v>
      </c>
      <c r="AI126" s="41" t="s">
        <v>201</v>
      </c>
      <c r="AJ126" s="41" t="s">
        <v>377</v>
      </c>
      <c r="AK126" s="41" t="s">
        <v>377</v>
      </c>
      <c r="AL126" s="41" t="s">
        <v>201</v>
      </c>
      <c r="AM126" s="41" t="s">
        <v>201</v>
      </c>
      <c r="AN126" s="41" t="s">
        <v>201</v>
      </c>
      <c r="AO126" s="41" t="s">
        <v>205</v>
      </c>
      <c r="AP126" s="41" t="s">
        <v>201</v>
      </c>
      <c r="AQ126" s="41" t="s">
        <v>5319</v>
      </c>
      <c r="AR126" s="41" t="s">
        <v>8558</v>
      </c>
      <c r="AS126" s="41" t="s">
        <v>201</v>
      </c>
      <c r="AT126" s="37" t="s">
        <v>8586</v>
      </c>
      <c r="AU126" s="37" t="s">
        <v>8556</v>
      </c>
      <c r="AV126" s="37" t="s">
        <v>6240</v>
      </c>
      <c r="AW126" s="37" t="s">
        <v>6063</v>
      </c>
      <c r="AX126" s="37"/>
      <c r="AY126" s="37" t="s">
        <v>8585</v>
      </c>
      <c r="AZ126" s="37" t="s">
        <v>8584</v>
      </c>
      <c r="BA126" s="37" t="s">
        <v>8583</v>
      </c>
      <c r="BB126" s="37"/>
      <c r="BC126" s="37">
        <v>6.2</v>
      </c>
      <c r="BD126" s="37" t="s">
        <v>8582</v>
      </c>
      <c r="BE126" s="37"/>
      <c r="BF126" s="40"/>
      <c r="BG126" s="40"/>
      <c r="BH126" s="37" t="s">
        <v>8581</v>
      </c>
      <c r="BI126" s="37"/>
      <c r="BJ126" s="37"/>
      <c r="BK126" s="37"/>
      <c r="BL126" s="37"/>
      <c r="BM126" s="37"/>
      <c r="BN126" s="37"/>
      <c r="BO126" s="37"/>
      <c r="BP126" s="37"/>
      <c r="BQ126" s="37"/>
      <c r="BR126" s="37"/>
      <c r="BS126" s="37"/>
      <c r="BT126" s="37"/>
      <c r="BU126" s="37"/>
      <c r="BV126" s="37"/>
      <c r="BW126" s="37"/>
      <c r="BX126" s="37"/>
      <c r="BY126" s="37"/>
      <c r="BZ126" s="37"/>
      <c r="CA126" s="37"/>
      <c r="CB126" s="37"/>
      <c r="CC126" s="37"/>
      <c r="CD126" s="37"/>
      <c r="CE126" s="37"/>
      <c r="CF126" s="37"/>
      <c r="CG126" s="37"/>
      <c r="CH126" s="37"/>
      <c r="CI126" s="37"/>
      <c r="CJ126" s="37"/>
      <c r="CK126" s="37"/>
      <c r="CL126" s="37"/>
      <c r="CM126" s="37"/>
      <c r="CN126" s="37"/>
      <c r="CO126" s="37"/>
      <c r="CP126" s="37"/>
      <c r="CQ126" s="37">
        <v>12.5</v>
      </c>
      <c r="CR126" s="37">
        <v>12.2</v>
      </c>
      <c r="CS126" s="37">
        <v>74.7</v>
      </c>
      <c r="CT126" s="37">
        <v>0.6</v>
      </c>
      <c r="CU126" s="37" t="s">
        <v>8580</v>
      </c>
      <c r="CV126" s="37" t="s">
        <v>8579</v>
      </c>
      <c r="CW126" s="37"/>
      <c r="CX126" s="37"/>
      <c r="CY126" s="37" t="s">
        <v>8578</v>
      </c>
      <c r="CZ126" s="37"/>
      <c r="DA126" s="37" t="s">
        <v>8577</v>
      </c>
      <c r="DB126" s="37" t="s">
        <v>8577</v>
      </c>
      <c r="DC126" s="37" t="s">
        <v>8576</v>
      </c>
      <c r="DD126" s="37" t="s">
        <v>8575</v>
      </c>
      <c r="DE126" s="37" t="s">
        <v>8574</v>
      </c>
      <c r="DF126" s="37"/>
      <c r="DG126" s="37"/>
      <c r="DH126" s="37" t="s">
        <v>8573</v>
      </c>
      <c r="DI126" s="37" t="s">
        <v>8572</v>
      </c>
      <c r="DJ126" s="37"/>
      <c r="DK126" s="37"/>
      <c r="DL126" s="37"/>
      <c r="DM126" s="37"/>
      <c r="DN126" s="37"/>
      <c r="DO126" s="37">
        <v>2.4E-2</v>
      </c>
      <c r="DP126" s="37"/>
      <c r="DQ126" s="37"/>
      <c r="DR126" s="37"/>
      <c r="DS126" s="37">
        <v>2.4E-2</v>
      </c>
      <c r="DT126" s="37">
        <v>2.4E-2</v>
      </c>
    </row>
    <row r="127" spans="1:124" s="29" customFormat="1" ht="16.5">
      <c r="A127" s="37">
        <v>86</v>
      </c>
      <c r="B127" s="36" t="s">
        <v>8571</v>
      </c>
      <c r="C127" s="36" t="s">
        <v>4043</v>
      </c>
      <c r="D127" s="37" t="s">
        <v>8570</v>
      </c>
      <c r="E127" s="37" t="s">
        <v>8569</v>
      </c>
      <c r="F127" s="37" t="str">
        <f>IF(ISERROR(FIND('ヒアリングシート（記入例あり）'!$C$22,物質リスト!D127)),"",ROW())</f>
        <v/>
      </c>
      <c r="G127" s="37" t="e" cm="1">
        <f t="array" ref="G127">INDEX(D:D,SMALL(F:F,ROW(D127)))</f>
        <v>#NUM!</v>
      </c>
      <c r="H127" s="38" t="s">
        <v>10796</v>
      </c>
      <c r="I127" s="37" t="s">
        <v>223</v>
      </c>
      <c r="J127" s="37" t="s">
        <v>360</v>
      </c>
      <c r="K127" s="37" t="s">
        <v>221</v>
      </c>
      <c r="L127" s="37" t="s">
        <v>8568</v>
      </c>
      <c r="M127" s="37">
        <v>108.14</v>
      </c>
      <c r="N127" s="37" t="s">
        <v>8567</v>
      </c>
      <c r="O127" s="36" t="s">
        <v>1355</v>
      </c>
      <c r="P127" s="37" t="s">
        <v>217</v>
      </c>
      <c r="Q127" s="36" t="s">
        <v>8566</v>
      </c>
      <c r="R127" s="37"/>
      <c r="S127" s="36" t="s">
        <v>8565</v>
      </c>
      <c r="T127" s="36" t="s">
        <v>8564</v>
      </c>
      <c r="U127" s="36" t="s">
        <v>3210</v>
      </c>
      <c r="V127" s="37">
        <v>1.96</v>
      </c>
      <c r="W127" s="37">
        <v>1</v>
      </c>
      <c r="X127" s="36" t="s">
        <v>432</v>
      </c>
      <c r="Y127" s="36" t="s">
        <v>8563</v>
      </c>
      <c r="Z127" s="36" t="s">
        <v>8562</v>
      </c>
      <c r="AA127" s="37" t="s">
        <v>8561</v>
      </c>
      <c r="AB127" s="37" t="s">
        <v>8560</v>
      </c>
      <c r="AC127" s="37" t="s">
        <v>8559</v>
      </c>
      <c r="AD127" s="41" t="s">
        <v>378</v>
      </c>
      <c r="AE127" s="41" t="s">
        <v>378</v>
      </c>
      <c r="AF127" s="41" t="s">
        <v>206</v>
      </c>
      <c r="AG127" s="41" t="s">
        <v>201</v>
      </c>
      <c r="AH127" s="41" t="s">
        <v>201</v>
      </c>
      <c r="AI127" s="41" t="s">
        <v>201</v>
      </c>
      <c r="AJ127" s="41" t="s">
        <v>377</v>
      </c>
      <c r="AK127" s="41" t="s">
        <v>377</v>
      </c>
      <c r="AL127" s="41" t="s">
        <v>201</v>
      </c>
      <c r="AM127" s="41" t="s">
        <v>201</v>
      </c>
      <c r="AN127" s="41" t="s">
        <v>201</v>
      </c>
      <c r="AO127" s="41" t="s">
        <v>205</v>
      </c>
      <c r="AP127" s="41" t="s">
        <v>201</v>
      </c>
      <c r="AQ127" s="41" t="s">
        <v>8360</v>
      </c>
      <c r="AR127" s="41" t="s">
        <v>8558</v>
      </c>
      <c r="AS127" s="41" t="s">
        <v>201</v>
      </c>
      <c r="AT127" s="37" t="s">
        <v>8557</v>
      </c>
      <c r="AU127" s="37" t="s">
        <v>8556</v>
      </c>
      <c r="AV127" s="37" t="s">
        <v>582</v>
      </c>
      <c r="AW127" s="37" t="s">
        <v>6063</v>
      </c>
      <c r="AX127" s="37"/>
      <c r="AY127" s="37" t="s">
        <v>8555</v>
      </c>
      <c r="AZ127" s="37" t="s">
        <v>8554</v>
      </c>
      <c r="BA127" s="37" t="s">
        <v>8553</v>
      </c>
      <c r="BB127" s="37"/>
      <c r="BC127" s="37" t="s">
        <v>8552</v>
      </c>
      <c r="BD127" s="37" t="s">
        <v>8551</v>
      </c>
      <c r="BE127" s="37"/>
      <c r="BF127" s="40"/>
      <c r="BG127" s="40"/>
      <c r="BH127" s="37" t="s">
        <v>8550</v>
      </c>
      <c r="BI127" s="37"/>
      <c r="BJ127" s="37"/>
      <c r="BK127" s="37"/>
      <c r="BL127" s="37"/>
      <c r="BM127" s="37"/>
      <c r="BN127" s="37"/>
      <c r="BO127" s="37"/>
      <c r="BP127" s="37"/>
      <c r="BQ127" s="37"/>
      <c r="BR127" s="37"/>
      <c r="BS127" s="37"/>
      <c r="BT127" s="37"/>
      <c r="BU127" s="37"/>
      <c r="BV127" s="37"/>
      <c r="BW127" s="37"/>
      <c r="BX127" s="37"/>
      <c r="BY127" s="37"/>
      <c r="BZ127" s="37"/>
      <c r="CA127" s="37"/>
      <c r="CB127" s="37"/>
      <c r="CC127" s="37"/>
      <c r="CD127" s="37"/>
      <c r="CE127" s="37"/>
      <c r="CF127" s="37"/>
      <c r="CG127" s="37"/>
      <c r="CH127" s="37"/>
      <c r="CI127" s="37"/>
      <c r="CJ127" s="37"/>
      <c r="CK127" s="37"/>
      <c r="CL127" s="37"/>
      <c r="CM127" s="37"/>
      <c r="CN127" s="37"/>
      <c r="CO127" s="37"/>
      <c r="CP127" s="37"/>
      <c r="CQ127" s="44">
        <v>17.7</v>
      </c>
      <c r="CR127" s="37">
        <v>23.7</v>
      </c>
      <c r="CS127" s="37">
        <v>58.1</v>
      </c>
      <c r="CT127" s="37">
        <v>0.4</v>
      </c>
      <c r="CU127" s="37" t="s">
        <v>8549</v>
      </c>
      <c r="CV127" s="37"/>
      <c r="CW127" s="37"/>
      <c r="CX127" s="37"/>
      <c r="CY127" s="37" t="s">
        <v>8548</v>
      </c>
      <c r="CZ127" s="37"/>
      <c r="DA127" s="37" t="s">
        <v>8548</v>
      </c>
      <c r="DB127" s="37" t="s">
        <v>8548</v>
      </c>
      <c r="DC127" s="37"/>
      <c r="DD127" s="37"/>
      <c r="DE127" s="37" t="s">
        <v>8547</v>
      </c>
      <c r="DF127" s="37"/>
      <c r="DG127" s="37"/>
      <c r="DH127" s="37" t="s">
        <v>8546</v>
      </c>
      <c r="DI127" s="37" t="s">
        <v>8546</v>
      </c>
      <c r="DJ127" s="37"/>
      <c r="DK127" s="37"/>
      <c r="DL127" s="37"/>
      <c r="DM127" s="37"/>
      <c r="DN127" s="37"/>
      <c r="DO127" s="37">
        <v>1.1999999999999999E-3</v>
      </c>
      <c r="DP127" s="37"/>
      <c r="DQ127" s="37"/>
      <c r="DR127" s="37"/>
      <c r="DS127" s="37">
        <v>1.1999999999999999E-3</v>
      </c>
      <c r="DT127" s="37">
        <v>1.1999999999999999E-3</v>
      </c>
    </row>
    <row r="128" spans="1:124" s="31" customFormat="1" ht="16.5">
      <c r="A128" s="37">
        <v>87</v>
      </c>
      <c r="B128" s="36" t="s">
        <v>1455</v>
      </c>
      <c r="C128" s="36" t="s">
        <v>1657</v>
      </c>
      <c r="D128" s="37" t="s">
        <v>8545</v>
      </c>
      <c r="E128" s="37" t="s">
        <v>8544</v>
      </c>
      <c r="F128" s="37" t="str">
        <f>IF(ISERROR(FIND('ヒアリングシート（記入例あり）'!$C$22,物質リスト!D128)),"",ROW())</f>
        <v/>
      </c>
      <c r="G128" s="37" t="e" cm="1">
        <f t="array" ref="G128">INDEX(D:D,SMALL(F:F,ROW(D128)))</f>
        <v>#NUM!</v>
      </c>
      <c r="H128" s="38" t="s">
        <v>10744</v>
      </c>
      <c r="I128" s="37" t="s">
        <v>407</v>
      </c>
      <c r="J128" s="37"/>
      <c r="K128" s="37"/>
      <c r="L128" s="37"/>
      <c r="M128" s="37"/>
      <c r="N128" s="37"/>
      <c r="O128" s="36"/>
      <c r="P128" s="37"/>
      <c r="Q128" s="36"/>
      <c r="R128" s="37"/>
      <c r="S128" s="36"/>
      <c r="T128" s="36"/>
      <c r="U128" s="36"/>
      <c r="V128" s="37"/>
      <c r="W128" s="37"/>
      <c r="X128" s="36"/>
      <c r="Y128" s="36"/>
      <c r="Z128" s="36"/>
      <c r="AA128" s="37"/>
      <c r="AB128" s="37"/>
      <c r="AC128" s="37"/>
      <c r="AD128" s="37"/>
      <c r="AE128" s="37"/>
      <c r="AF128" s="37"/>
      <c r="AG128" s="37"/>
      <c r="AH128" s="37"/>
      <c r="AI128" s="37"/>
      <c r="AJ128" s="37"/>
      <c r="AK128" s="37"/>
      <c r="AL128" s="37"/>
      <c r="AM128" s="37"/>
      <c r="AN128" s="37"/>
      <c r="AO128" s="37" t="s">
        <v>577</v>
      </c>
      <c r="AP128" s="37"/>
      <c r="AQ128" s="37"/>
      <c r="AR128" s="37"/>
      <c r="AS128" s="37"/>
      <c r="AT128" s="37" t="s">
        <v>8543</v>
      </c>
      <c r="AU128" s="37" t="s">
        <v>1900</v>
      </c>
      <c r="AV128" s="37" t="s">
        <v>3031</v>
      </c>
      <c r="AW128" s="37" t="s">
        <v>8542</v>
      </c>
      <c r="AX128" s="37" t="s">
        <v>3545</v>
      </c>
      <c r="AY128" s="37"/>
      <c r="AZ128" s="37"/>
      <c r="BA128" s="37"/>
      <c r="BB128" s="37"/>
      <c r="BC128" s="37"/>
      <c r="BD128" s="37"/>
      <c r="BE128" s="40">
        <v>130039</v>
      </c>
      <c r="BF128" s="40">
        <v>19023797</v>
      </c>
      <c r="BG128" s="37">
        <v>19153836</v>
      </c>
      <c r="BH128" s="37" t="s">
        <v>8541</v>
      </c>
      <c r="BI128" s="37">
        <v>68</v>
      </c>
      <c r="BJ128" s="37">
        <v>84.6</v>
      </c>
      <c r="BK128" s="37">
        <v>3.8</v>
      </c>
      <c r="BL128" s="37">
        <v>0</v>
      </c>
      <c r="BM128" s="37">
        <v>0</v>
      </c>
      <c r="BN128" s="37">
        <v>172.2</v>
      </c>
      <c r="BO128" s="37">
        <v>239407.39999999997</v>
      </c>
      <c r="BP128" s="37">
        <v>108330</v>
      </c>
      <c r="BQ128" s="37">
        <v>13909800</v>
      </c>
      <c r="BR128" s="37">
        <v>1810690</v>
      </c>
      <c r="BS128" s="37">
        <v>88.399999999999991</v>
      </c>
      <c r="BT128" s="37">
        <v>239579.59999999998</v>
      </c>
      <c r="BU128" s="37">
        <v>15828820</v>
      </c>
      <c r="BV128" s="37">
        <v>47</v>
      </c>
      <c r="BW128" s="37">
        <v>459.70000000000005</v>
      </c>
      <c r="BX128" s="37">
        <v>833.80000000000007</v>
      </c>
      <c r="BY128" s="37">
        <v>0</v>
      </c>
      <c r="BZ128" s="37">
        <v>0</v>
      </c>
      <c r="CA128" s="37">
        <v>1293.5</v>
      </c>
      <c r="CB128" s="37">
        <v>135662000</v>
      </c>
      <c r="CC128" s="37">
        <v>125</v>
      </c>
      <c r="CD128" s="37">
        <v>241</v>
      </c>
      <c r="CE128" s="37">
        <v>2343</v>
      </c>
      <c r="CF128" s="37">
        <v>0</v>
      </c>
      <c r="CG128" s="37">
        <v>0</v>
      </c>
      <c r="CH128" s="37">
        <v>2584</v>
      </c>
      <c r="CI128" s="37">
        <v>2444950</v>
      </c>
      <c r="CJ128" s="37">
        <v>24</v>
      </c>
      <c r="CK128" s="37">
        <v>0</v>
      </c>
      <c r="CL128" s="37">
        <v>28</v>
      </c>
      <c r="CM128" s="37">
        <v>0</v>
      </c>
      <c r="CN128" s="37">
        <v>0</v>
      </c>
      <c r="CO128" s="37">
        <v>28</v>
      </c>
      <c r="CP128" s="37">
        <v>1530123</v>
      </c>
      <c r="CQ128" s="37"/>
      <c r="CR128" s="37"/>
      <c r="CS128" s="37"/>
      <c r="CT128" s="37"/>
      <c r="CU128" s="37" t="s">
        <v>8540</v>
      </c>
      <c r="CV128" s="37"/>
      <c r="CW128" s="37"/>
      <c r="CX128" s="37"/>
      <c r="CY128" s="37" t="s">
        <v>8539</v>
      </c>
      <c r="CZ128" s="37" t="s">
        <v>4768</v>
      </c>
      <c r="DA128" s="37" t="s">
        <v>8538</v>
      </c>
      <c r="DB128" s="37" t="s">
        <v>8537</v>
      </c>
      <c r="DC128" s="37"/>
      <c r="DD128" s="37"/>
      <c r="DE128" s="37" t="s">
        <v>8536</v>
      </c>
      <c r="DF128" s="37"/>
      <c r="DG128" s="37"/>
      <c r="DH128" s="37"/>
      <c r="DI128" s="37" t="s">
        <v>7411</v>
      </c>
      <c r="DJ128" s="37"/>
      <c r="DK128" s="37">
        <v>230</v>
      </c>
      <c r="DL128" s="37">
        <v>2.8000000000000001E-2</v>
      </c>
      <c r="DM128" s="37"/>
      <c r="DN128" s="37"/>
      <c r="DO128" s="37"/>
      <c r="DP128" s="37">
        <v>0.52</v>
      </c>
      <c r="DQ128" s="37">
        <v>1.5</v>
      </c>
      <c r="DR128" s="37">
        <v>0.69</v>
      </c>
      <c r="DS128" s="37">
        <v>2.71</v>
      </c>
      <c r="DT128" s="37">
        <v>2.738</v>
      </c>
    </row>
    <row r="129" spans="1:124" s="32" customFormat="1" ht="16.5">
      <c r="A129" s="37">
        <v>87</v>
      </c>
      <c r="B129" s="36" t="s">
        <v>8535</v>
      </c>
      <c r="C129" s="36" t="s">
        <v>1801</v>
      </c>
      <c r="D129" s="37" t="s">
        <v>8534</v>
      </c>
      <c r="E129" s="37"/>
      <c r="F129" s="37" t="str">
        <f>IF(ISERROR(FIND('ヒアリングシート（記入例あり）'!$C$22,物質リスト!D129)),"",ROW())</f>
        <v/>
      </c>
      <c r="G129" s="37" t="e" cm="1">
        <f t="array" ref="G129">INDEX(D:D,SMALL(F:F,ROW(D129)))</f>
        <v>#NUM!</v>
      </c>
      <c r="H129" s="38" t="s">
        <v>10744</v>
      </c>
      <c r="I129" s="37" t="s">
        <v>407</v>
      </c>
      <c r="J129" s="37" t="s">
        <v>406</v>
      </c>
      <c r="K129" s="37" t="s">
        <v>221</v>
      </c>
      <c r="L129" s="37" t="s">
        <v>8533</v>
      </c>
      <c r="M129" s="37">
        <v>158.35</v>
      </c>
      <c r="N129" s="37" t="s">
        <v>8532</v>
      </c>
      <c r="O129" s="36" t="s">
        <v>8531</v>
      </c>
      <c r="P129" s="37" t="s">
        <v>259</v>
      </c>
      <c r="Q129" s="36"/>
      <c r="R129" s="37"/>
      <c r="S129" s="36"/>
      <c r="T129" s="36" t="s">
        <v>8530</v>
      </c>
      <c r="U129" s="36"/>
      <c r="V129" s="37"/>
      <c r="W129" s="37"/>
      <c r="X129" s="36"/>
      <c r="Y129" s="36"/>
      <c r="Z129" s="36" t="s">
        <v>8529</v>
      </c>
      <c r="AA129" s="37" t="s">
        <v>8528</v>
      </c>
      <c r="AB129" s="37" t="s">
        <v>209</v>
      </c>
      <c r="AC129" s="37" t="s">
        <v>209</v>
      </c>
      <c r="AD129" s="41" t="s">
        <v>201</v>
      </c>
      <c r="AE129" s="41" t="s">
        <v>201</v>
      </c>
      <c r="AF129" s="41" t="s">
        <v>206</v>
      </c>
      <c r="AG129" s="41" t="s">
        <v>206</v>
      </c>
      <c r="AH129" s="41" t="s">
        <v>201</v>
      </c>
      <c r="AI129" s="41" t="s">
        <v>201</v>
      </c>
      <c r="AJ129" s="41" t="s">
        <v>201</v>
      </c>
      <c r="AK129" s="41" t="s">
        <v>201</v>
      </c>
      <c r="AL129" s="41" t="s">
        <v>377</v>
      </c>
      <c r="AM129" s="41" t="s">
        <v>377</v>
      </c>
      <c r="AN129" s="41" t="s">
        <v>201</v>
      </c>
      <c r="AO129" s="41" t="s">
        <v>201</v>
      </c>
      <c r="AP129" s="41" t="s">
        <v>201</v>
      </c>
      <c r="AQ129" s="41" t="s">
        <v>201</v>
      </c>
      <c r="AR129" s="41" t="s">
        <v>201</v>
      </c>
      <c r="AS129" s="41" t="s">
        <v>201</v>
      </c>
      <c r="AT129" s="37" t="s">
        <v>5005</v>
      </c>
      <c r="AU129" s="37" t="s">
        <v>248</v>
      </c>
      <c r="AV129" s="37" t="s">
        <v>8527</v>
      </c>
      <c r="AW129" s="37" t="s">
        <v>3695</v>
      </c>
      <c r="AX129" s="37"/>
      <c r="AY129" s="37"/>
      <c r="AZ129" s="37"/>
      <c r="BA129" s="37"/>
      <c r="BB129" s="37"/>
      <c r="BC129" s="37"/>
      <c r="BD129" s="37"/>
      <c r="BE129" s="40"/>
      <c r="BF129" s="40"/>
      <c r="BG129" s="37"/>
      <c r="BH129" s="37" t="s">
        <v>8526</v>
      </c>
      <c r="BI129" s="37"/>
      <c r="BJ129" s="37"/>
      <c r="BK129" s="37"/>
      <c r="BL129" s="37"/>
      <c r="BM129" s="37"/>
      <c r="BN129" s="37"/>
      <c r="BO129" s="37"/>
      <c r="BP129" s="37"/>
      <c r="BQ129" s="37"/>
      <c r="BR129" s="37"/>
      <c r="BS129" s="37"/>
      <c r="BT129" s="37"/>
      <c r="BU129" s="37"/>
      <c r="BV129" s="37"/>
      <c r="BW129" s="37"/>
      <c r="BX129" s="37"/>
      <c r="BY129" s="37"/>
      <c r="BZ129" s="37"/>
      <c r="CA129" s="37"/>
      <c r="CB129" s="37"/>
      <c r="CC129" s="37"/>
      <c r="CD129" s="37"/>
      <c r="CE129" s="37"/>
      <c r="CF129" s="37"/>
      <c r="CG129" s="37"/>
      <c r="CH129" s="37"/>
      <c r="CI129" s="37"/>
      <c r="CJ129" s="37"/>
      <c r="CK129" s="37"/>
      <c r="CL129" s="37"/>
      <c r="CM129" s="37"/>
      <c r="CN129" s="37"/>
      <c r="CO129" s="37"/>
      <c r="CP129" s="37"/>
      <c r="CQ129" s="37"/>
      <c r="CR129" s="37"/>
      <c r="CS129" s="37"/>
      <c r="CT129" s="37"/>
      <c r="CU129" s="37"/>
      <c r="CV129" s="37"/>
      <c r="CW129" s="37"/>
      <c r="CX129" s="37"/>
      <c r="CY129" s="37"/>
      <c r="CZ129" s="37"/>
      <c r="DA129" s="37"/>
      <c r="DB129" s="37"/>
      <c r="DC129" s="37"/>
      <c r="DD129" s="37"/>
      <c r="DE129" s="37"/>
      <c r="DF129" s="37"/>
      <c r="DG129" s="37"/>
      <c r="DH129" s="37"/>
      <c r="DI129" s="37"/>
      <c r="DJ129" s="37"/>
      <c r="DK129" s="37"/>
      <c r="DL129" s="37"/>
      <c r="DM129" s="37"/>
      <c r="DN129" s="37"/>
      <c r="DO129" s="37"/>
      <c r="DP129" s="37"/>
      <c r="DQ129" s="37"/>
      <c r="DR129" s="37"/>
      <c r="DS129" s="37"/>
      <c r="DT129" s="37"/>
    </row>
    <row r="130" spans="1:124" s="31" customFormat="1" ht="16.5">
      <c r="A130" s="37">
        <v>87</v>
      </c>
      <c r="B130" s="36" t="s">
        <v>8525</v>
      </c>
      <c r="C130" s="36" t="s">
        <v>1801</v>
      </c>
      <c r="D130" s="37" t="s">
        <v>8524</v>
      </c>
      <c r="E130" s="37" t="s">
        <v>8523</v>
      </c>
      <c r="F130" s="37" t="str">
        <f>IF(ISERROR(FIND('ヒアリングシート（記入例あり）'!$C$22,物質リスト!D130)),"",ROW())</f>
        <v/>
      </c>
      <c r="G130" s="37" t="e" cm="1">
        <f t="array" ref="G130">INDEX(D:D,SMALL(F:F,ROW(D130)))</f>
        <v>#NUM!</v>
      </c>
      <c r="H130" s="38" t="s">
        <v>10744</v>
      </c>
      <c r="I130" s="37" t="s">
        <v>407</v>
      </c>
      <c r="J130" s="37" t="s">
        <v>8522</v>
      </c>
      <c r="K130" s="37"/>
      <c r="L130" s="37" t="s">
        <v>8521</v>
      </c>
      <c r="M130" s="37">
        <v>400.21</v>
      </c>
      <c r="N130" s="37" t="s">
        <v>8520</v>
      </c>
      <c r="O130" s="36" t="s">
        <v>8519</v>
      </c>
      <c r="P130" s="37" t="s">
        <v>259</v>
      </c>
      <c r="Q130" s="36"/>
      <c r="R130" s="37"/>
      <c r="S130" s="36"/>
      <c r="T130" s="36" t="s">
        <v>8518</v>
      </c>
      <c r="U130" s="36"/>
      <c r="V130" s="37"/>
      <c r="W130" s="37"/>
      <c r="X130" s="36"/>
      <c r="Y130" s="36"/>
      <c r="Z130" s="36" t="s">
        <v>479</v>
      </c>
      <c r="AA130" s="37" t="s">
        <v>4629</v>
      </c>
      <c r="AB130" s="37"/>
      <c r="AC130" s="37"/>
      <c r="AD130" s="37"/>
      <c r="AE130" s="37"/>
      <c r="AF130" s="37"/>
      <c r="AG130" s="37"/>
      <c r="AH130" s="37"/>
      <c r="AI130" s="37"/>
      <c r="AJ130" s="37"/>
      <c r="AK130" s="37"/>
      <c r="AL130" s="37"/>
      <c r="AM130" s="37"/>
      <c r="AN130" s="37"/>
      <c r="AO130" s="37" t="s">
        <v>577</v>
      </c>
      <c r="AP130" s="37"/>
      <c r="AQ130" s="37"/>
      <c r="AR130" s="37"/>
      <c r="AS130" s="37"/>
      <c r="AT130" s="37" t="s">
        <v>8517</v>
      </c>
      <c r="AU130" s="37" t="s">
        <v>8516</v>
      </c>
      <c r="AV130" s="37" t="s">
        <v>209</v>
      </c>
      <c r="AW130" s="37"/>
      <c r="AX130" s="37" t="s">
        <v>8515</v>
      </c>
      <c r="AY130" s="37"/>
      <c r="AZ130" s="37"/>
      <c r="BA130" s="37"/>
      <c r="BB130" s="37"/>
      <c r="BC130" s="37"/>
      <c r="BD130" s="37"/>
      <c r="BE130" s="40"/>
      <c r="BF130" s="40"/>
      <c r="BG130" s="37"/>
      <c r="BH130" s="37"/>
      <c r="BI130" s="37"/>
      <c r="BJ130" s="37"/>
      <c r="BK130" s="37"/>
      <c r="BL130" s="37"/>
      <c r="BM130" s="37"/>
      <c r="BN130" s="37"/>
      <c r="BO130" s="37"/>
      <c r="BP130" s="37"/>
      <c r="BQ130" s="37"/>
      <c r="BR130" s="37"/>
      <c r="BS130" s="37"/>
      <c r="BT130" s="37"/>
      <c r="BU130" s="37"/>
      <c r="BV130" s="37"/>
      <c r="BW130" s="37"/>
      <c r="BX130" s="37"/>
      <c r="BY130" s="37"/>
      <c r="BZ130" s="37"/>
      <c r="CA130" s="37"/>
      <c r="CB130" s="37"/>
      <c r="CC130" s="37"/>
      <c r="CD130" s="37"/>
      <c r="CE130" s="37"/>
      <c r="CF130" s="37"/>
      <c r="CG130" s="37"/>
      <c r="CH130" s="37"/>
      <c r="CI130" s="37"/>
      <c r="CJ130" s="37"/>
      <c r="CK130" s="37"/>
      <c r="CL130" s="37"/>
      <c r="CM130" s="37"/>
      <c r="CN130" s="37"/>
      <c r="CO130" s="37"/>
      <c r="CP130" s="37"/>
      <c r="CQ130" s="37"/>
      <c r="CR130" s="37"/>
      <c r="CS130" s="37"/>
      <c r="CT130" s="37"/>
      <c r="CU130" s="37"/>
      <c r="CV130" s="37"/>
      <c r="CW130" s="37"/>
      <c r="CX130" s="37"/>
      <c r="CY130" s="37"/>
      <c r="CZ130" s="37"/>
      <c r="DA130" s="37"/>
      <c r="DB130" s="37"/>
      <c r="DC130" s="37"/>
      <c r="DD130" s="37"/>
      <c r="DE130" s="37"/>
      <c r="DF130" s="37"/>
      <c r="DG130" s="37"/>
      <c r="DH130" s="37"/>
      <c r="DI130" s="37"/>
      <c r="DJ130" s="37"/>
      <c r="DK130" s="37"/>
      <c r="DL130" s="37"/>
      <c r="DM130" s="37"/>
      <c r="DN130" s="37"/>
      <c r="DO130" s="37"/>
      <c r="DP130" s="37"/>
      <c r="DQ130" s="37"/>
      <c r="DR130" s="37"/>
      <c r="DS130" s="37"/>
      <c r="DT130" s="37"/>
    </row>
    <row r="131" spans="1:124" s="31" customFormat="1" ht="16.5">
      <c r="A131" s="37">
        <v>87</v>
      </c>
      <c r="B131" s="36" t="s">
        <v>8514</v>
      </c>
      <c r="C131" s="36" t="s">
        <v>1801</v>
      </c>
      <c r="D131" s="37" t="s">
        <v>8513</v>
      </c>
      <c r="E131" s="37"/>
      <c r="F131" s="37" t="str">
        <f>IF(ISERROR(FIND('ヒアリングシート（記入例あり）'!$C$22,物質リスト!D131)),"",ROW())</f>
        <v/>
      </c>
      <c r="G131" s="37" t="e" cm="1">
        <f t="array" ref="G131">INDEX(D:D,SMALL(F:F,ROW(D131)))</f>
        <v>#NUM!</v>
      </c>
      <c r="H131" s="38" t="s">
        <v>10744</v>
      </c>
      <c r="I131" s="37" t="s">
        <v>407</v>
      </c>
      <c r="J131" s="37" t="s">
        <v>406</v>
      </c>
      <c r="K131" s="37" t="s">
        <v>221</v>
      </c>
      <c r="L131" s="37" t="s">
        <v>8512</v>
      </c>
      <c r="M131" s="37">
        <v>151.99</v>
      </c>
      <c r="N131" s="37" t="s">
        <v>8511</v>
      </c>
      <c r="O131" s="36" t="s">
        <v>8510</v>
      </c>
      <c r="P131" s="37" t="s">
        <v>259</v>
      </c>
      <c r="Q131" s="36"/>
      <c r="R131" s="37"/>
      <c r="S131" s="36"/>
      <c r="T131" s="36" t="s">
        <v>8509</v>
      </c>
      <c r="U131" s="36"/>
      <c r="V131" s="37"/>
      <c r="W131" s="37"/>
      <c r="X131" s="36"/>
      <c r="Y131" s="36"/>
      <c r="Z131" s="36" t="s">
        <v>503</v>
      </c>
      <c r="AA131" s="37" t="s">
        <v>1019</v>
      </c>
      <c r="AB131" s="37" t="s">
        <v>209</v>
      </c>
      <c r="AC131" s="37" t="s">
        <v>209</v>
      </c>
      <c r="AD131" s="41" t="s">
        <v>203</v>
      </c>
      <c r="AE131" s="41" t="s">
        <v>201</v>
      </c>
      <c r="AF131" s="41" t="s">
        <v>206</v>
      </c>
      <c r="AG131" s="41" t="s">
        <v>206</v>
      </c>
      <c r="AH131" s="41" t="s">
        <v>201</v>
      </c>
      <c r="AI131" s="41" t="s">
        <v>201</v>
      </c>
      <c r="AJ131" s="41" t="s">
        <v>203</v>
      </c>
      <c r="AK131" s="41" t="s">
        <v>203</v>
      </c>
      <c r="AL131" s="41" t="s">
        <v>377</v>
      </c>
      <c r="AM131" s="41" t="s">
        <v>377</v>
      </c>
      <c r="AN131" s="41" t="s">
        <v>201</v>
      </c>
      <c r="AO131" s="41" t="s">
        <v>201</v>
      </c>
      <c r="AP131" s="41" t="s">
        <v>201</v>
      </c>
      <c r="AQ131" s="41" t="s">
        <v>201</v>
      </c>
      <c r="AR131" s="41" t="s">
        <v>644</v>
      </c>
      <c r="AS131" s="41" t="s">
        <v>201</v>
      </c>
      <c r="AT131" s="37" t="s">
        <v>5005</v>
      </c>
      <c r="AU131" s="37" t="s">
        <v>8508</v>
      </c>
      <c r="AV131" s="37" t="s">
        <v>248</v>
      </c>
      <c r="AW131" s="37" t="s">
        <v>8507</v>
      </c>
      <c r="AX131" s="37" t="s">
        <v>8506</v>
      </c>
      <c r="AY131" s="37"/>
      <c r="AZ131" s="37"/>
      <c r="BA131" s="37"/>
      <c r="BB131" s="37"/>
      <c r="BC131" s="37"/>
      <c r="BD131" s="37"/>
      <c r="BE131" s="40"/>
      <c r="BF131" s="40"/>
      <c r="BG131" s="37"/>
      <c r="BH131" s="37" t="s">
        <v>8505</v>
      </c>
      <c r="BI131" s="37"/>
      <c r="BJ131" s="37"/>
      <c r="BK131" s="37"/>
      <c r="BL131" s="37"/>
      <c r="BM131" s="37"/>
      <c r="BN131" s="37"/>
      <c r="BO131" s="37"/>
      <c r="BP131" s="37"/>
      <c r="BQ131" s="37"/>
      <c r="BR131" s="37"/>
      <c r="BS131" s="37"/>
      <c r="BT131" s="37"/>
      <c r="BU131" s="37"/>
      <c r="BV131" s="37"/>
      <c r="BW131" s="37"/>
      <c r="BX131" s="37"/>
      <c r="BY131" s="37"/>
      <c r="BZ131" s="37"/>
      <c r="CA131" s="37"/>
      <c r="CB131" s="37"/>
      <c r="CC131" s="37"/>
      <c r="CD131" s="37"/>
      <c r="CE131" s="37"/>
      <c r="CF131" s="37"/>
      <c r="CG131" s="37"/>
      <c r="CH131" s="37"/>
      <c r="CI131" s="37"/>
      <c r="CJ131" s="37"/>
      <c r="CK131" s="37"/>
      <c r="CL131" s="37"/>
      <c r="CM131" s="37"/>
      <c r="CN131" s="37"/>
      <c r="CO131" s="37"/>
      <c r="CP131" s="37"/>
      <c r="CQ131" s="37"/>
      <c r="CR131" s="37"/>
      <c r="CS131" s="37"/>
      <c r="CT131" s="37"/>
      <c r="CU131" s="37"/>
      <c r="CV131" s="37"/>
      <c r="CW131" s="37"/>
      <c r="CX131" s="37"/>
      <c r="CY131" s="37"/>
      <c r="CZ131" s="37"/>
      <c r="DA131" s="37"/>
      <c r="DB131" s="37"/>
      <c r="DC131" s="37"/>
      <c r="DD131" s="37"/>
      <c r="DE131" s="37"/>
      <c r="DF131" s="37"/>
      <c r="DG131" s="37"/>
      <c r="DH131" s="37"/>
      <c r="DI131" s="37"/>
      <c r="DJ131" s="37"/>
      <c r="DK131" s="37"/>
      <c r="DL131" s="37"/>
      <c r="DM131" s="37"/>
      <c r="DN131" s="37"/>
      <c r="DO131" s="37"/>
      <c r="DP131" s="37"/>
      <c r="DQ131" s="37"/>
      <c r="DR131" s="37"/>
      <c r="DS131" s="37"/>
      <c r="DT131" s="37"/>
    </row>
    <row r="132" spans="1:124" s="31" customFormat="1" ht="18">
      <c r="A132" s="37">
        <v>87</v>
      </c>
      <c r="B132" s="36" t="s">
        <v>8504</v>
      </c>
      <c r="C132" s="36" t="s">
        <v>1801</v>
      </c>
      <c r="D132" s="37" t="s">
        <v>8503</v>
      </c>
      <c r="E132" s="37" t="s">
        <v>8502</v>
      </c>
      <c r="F132" s="37" t="str">
        <f>IF(ISERROR(FIND('ヒアリングシート（記入例あり）'!$C$22,物質リスト!D132)),"",ROW())</f>
        <v/>
      </c>
      <c r="G132" s="37" t="e" cm="1">
        <f t="array" ref="G132">INDEX(D:D,SMALL(F:F,ROW(D132)))</f>
        <v>#NUM!</v>
      </c>
      <c r="H132" s="38" t="s">
        <v>10744</v>
      </c>
      <c r="I132" s="37" t="s">
        <v>407</v>
      </c>
      <c r="J132" s="37"/>
      <c r="K132" s="37"/>
      <c r="L132" s="37" t="s">
        <v>8501</v>
      </c>
      <c r="M132" s="37">
        <v>229.13</v>
      </c>
      <c r="N132" s="37"/>
      <c r="O132" s="36"/>
      <c r="P132" s="37" t="s">
        <v>259</v>
      </c>
      <c r="Q132" s="36"/>
      <c r="R132" s="37"/>
      <c r="S132" s="36" t="s">
        <v>10754</v>
      </c>
      <c r="T132" s="36" t="s">
        <v>8500</v>
      </c>
      <c r="U132" s="36" t="s">
        <v>8499</v>
      </c>
      <c r="V132" s="37">
        <v>-0.98</v>
      </c>
      <c r="W132" s="37">
        <v>1</v>
      </c>
      <c r="X132" s="36"/>
      <c r="Y132" s="36"/>
      <c r="Z132" s="36" t="s">
        <v>10755</v>
      </c>
      <c r="AA132" s="37" t="s">
        <v>8498</v>
      </c>
      <c r="AB132" s="37"/>
      <c r="AC132" s="37"/>
      <c r="AD132" s="37"/>
      <c r="AE132" s="37"/>
      <c r="AF132" s="37"/>
      <c r="AG132" s="37"/>
      <c r="AH132" s="37"/>
      <c r="AI132" s="37"/>
      <c r="AJ132" s="37"/>
      <c r="AK132" s="37"/>
      <c r="AL132" s="37"/>
      <c r="AM132" s="37"/>
      <c r="AN132" s="37"/>
      <c r="AO132" s="37" t="s">
        <v>577</v>
      </c>
      <c r="AP132" s="37"/>
      <c r="AQ132" s="37"/>
      <c r="AR132" s="37"/>
      <c r="AS132" s="37"/>
      <c r="AT132" s="37" t="s">
        <v>209</v>
      </c>
      <c r="AU132" s="37" t="s">
        <v>8497</v>
      </c>
      <c r="AV132" s="37" t="s">
        <v>209</v>
      </c>
      <c r="AW132" s="37" t="s">
        <v>2673</v>
      </c>
      <c r="AX132" s="37"/>
      <c r="AY132" s="37"/>
      <c r="AZ132" s="37"/>
      <c r="BA132" s="37"/>
      <c r="BB132" s="37"/>
      <c r="BC132" s="37"/>
      <c r="BD132" s="37"/>
      <c r="BE132" s="40"/>
      <c r="BF132" s="40"/>
      <c r="BG132" s="37"/>
      <c r="BH132" s="37"/>
      <c r="BI132" s="37"/>
      <c r="BJ132" s="37"/>
      <c r="BK132" s="37"/>
      <c r="BL132" s="37"/>
      <c r="BM132" s="37"/>
      <c r="BN132" s="37"/>
      <c r="BO132" s="37"/>
      <c r="BP132" s="37"/>
      <c r="BQ132" s="37"/>
      <c r="BR132" s="37"/>
      <c r="BS132" s="37"/>
      <c r="BT132" s="37"/>
      <c r="BU132" s="37"/>
      <c r="BV132" s="37"/>
      <c r="BW132" s="37"/>
      <c r="BX132" s="37"/>
      <c r="BY132" s="37"/>
      <c r="BZ132" s="37"/>
      <c r="CA132" s="37"/>
      <c r="CB132" s="37"/>
      <c r="CC132" s="37"/>
      <c r="CD132" s="37"/>
      <c r="CE132" s="37"/>
      <c r="CF132" s="37"/>
      <c r="CG132" s="37"/>
      <c r="CH132" s="37"/>
      <c r="CI132" s="37"/>
      <c r="CJ132" s="37"/>
      <c r="CK132" s="37"/>
      <c r="CL132" s="37"/>
      <c r="CM132" s="37"/>
      <c r="CN132" s="37"/>
      <c r="CO132" s="37"/>
      <c r="CP132" s="37"/>
      <c r="CQ132" s="37"/>
      <c r="CR132" s="37"/>
      <c r="CS132" s="37"/>
      <c r="CT132" s="37"/>
      <c r="CU132" s="37"/>
      <c r="CV132" s="37"/>
      <c r="CW132" s="37"/>
      <c r="CX132" s="37"/>
      <c r="CY132" s="37"/>
      <c r="CZ132" s="37"/>
      <c r="DA132" s="37"/>
      <c r="DB132" s="37"/>
      <c r="DC132" s="37"/>
      <c r="DD132" s="37"/>
      <c r="DE132" s="37"/>
      <c r="DF132" s="37"/>
      <c r="DG132" s="37"/>
      <c r="DH132" s="37"/>
      <c r="DI132" s="37"/>
      <c r="DJ132" s="37"/>
      <c r="DK132" s="37"/>
      <c r="DL132" s="37"/>
      <c r="DM132" s="37"/>
      <c r="DN132" s="37"/>
      <c r="DO132" s="37"/>
      <c r="DP132" s="37"/>
      <c r="DQ132" s="37"/>
      <c r="DR132" s="37"/>
      <c r="DS132" s="37"/>
      <c r="DT132" s="37"/>
    </row>
    <row r="133" spans="1:124" s="31" customFormat="1" ht="16.5">
      <c r="A133" s="37">
        <v>87</v>
      </c>
      <c r="B133" s="36" t="s">
        <v>8496</v>
      </c>
      <c r="C133" s="36" t="s">
        <v>1657</v>
      </c>
      <c r="D133" s="37" t="s">
        <v>8495</v>
      </c>
      <c r="E133" s="37" t="s">
        <v>8494</v>
      </c>
      <c r="F133" s="37" t="str">
        <f>IF(ISERROR(FIND('ヒアリングシート（記入例あり）'!$C$22,物質リスト!D133)),"",ROW())</f>
        <v/>
      </c>
      <c r="G133" s="37" t="e" cm="1">
        <f t="array" ref="G133">INDEX(D:D,SMALL(F:F,ROW(D133)))</f>
        <v>#NUM!</v>
      </c>
      <c r="H133" s="38" t="s">
        <v>10744</v>
      </c>
      <c r="I133" s="37" t="s">
        <v>407</v>
      </c>
      <c r="J133" s="37"/>
      <c r="K133" s="37" t="s">
        <v>221</v>
      </c>
      <c r="L133" s="37" t="s">
        <v>8493</v>
      </c>
      <c r="M133" s="37">
        <v>103.02</v>
      </c>
      <c r="N133" s="37" t="s">
        <v>8492</v>
      </c>
      <c r="O133" s="36"/>
      <c r="P133" s="37" t="s">
        <v>259</v>
      </c>
      <c r="Q133" s="36"/>
      <c r="R133" s="37"/>
      <c r="S133" s="36"/>
      <c r="T133" s="36"/>
      <c r="U133" s="36"/>
      <c r="V133" s="37"/>
      <c r="W133" s="37"/>
      <c r="X133" s="36"/>
      <c r="Y133" s="36"/>
      <c r="Z133" s="36" t="s">
        <v>503</v>
      </c>
      <c r="AA133" s="37" t="s">
        <v>1019</v>
      </c>
      <c r="AB133" s="37" t="s">
        <v>209</v>
      </c>
      <c r="AC133" s="37" t="s">
        <v>8491</v>
      </c>
      <c r="AD133" s="41" t="s">
        <v>203</v>
      </c>
      <c r="AE133" s="41" t="s">
        <v>201</v>
      </c>
      <c r="AF133" s="41" t="s">
        <v>206</v>
      </c>
      <c r="AG133" s="41" t="s">
        <v>206</v>
      </c>
      <c r="AH133" s="41" t="s">
        <v>203</v>
      </c>
      <c r="AI133" s="41" t="s">
        <v>203</v>
      </c>
      <c r="AJ133" s="41" t="s">
        <v>201</v>
      </c>
      <c r="AK133" s="41" t="s">
        <v>201</v>
      </c>
      <c r="AL133" s="41" t="s">
        <v>377</v>
      </c>
      <c r="AM133" s="41" t="s">
        <v>377</v>
      </c>
      <c r="AN133" s="41" t="s">
        <v>201</v>
      </c>
      <c r="AO133" s="41" t="s">
        <v>201</v>
      </c>
      <c r="AP133" s="41" t="s">
        <v>201</v>
      </c>
      <c r="AQ133" s="41" t="s">
        <v>201</v>
      </c>
      <c r="AR133" s="41" t="s">
        <v>201</v>
      </c>
      <c r="AS133" s="41" t="s">
        <v>201</v>
      </c>
      <c r="AT133" s="37"/>
      <c r="AU133" s="37"/>
      <c r="AV133" s="37"/>
      <c r="AW133" s="37"/>
      <c r="AX133" s="37"/>
      <c r="AY133" s="37"/>
      <c r="AZ133" s="37"/>
      <c r="BA133" s="37"/>
      <c r="BB133" s="37"/>
      <c r="BC133" s="37"/>
      <c r="BD133" s="37"/>
      <c r="BE133" s="40"/>
      <c r="BF133" s="40"/>
      <c r="BG133" s="37"/>
      <c r="BH133" s="37" t="s">
        <v>209</v>
      </c>
      <c r="BI133" s="37"/>
      <c r="BJ133" s="37"/>
      <c r="BK133" s="37"/>
      <c r="BL133" s="37"/>
      <c r="BM133" s="37"/>
      <c r="BN133" s="37"/>
      <c r="BO133" s="37"/>
      <c r="BP133" s="37"/>
      <c r="BQ133" s="37"/>
      <c r="BR133" s="37"/>
      <c r="BS133" s="37"/>
      <c r="BT133" s="37"/>
      <c r="BU133" s="37"/>
      <c r="BV133" s="37"/>
      <c r="BW133" s="37"/>
      <c r="BX133" s="37"/>
      <c r="BY133" s="37"/>
      <c r="BZ133" s="37"/>
      <c r="CA133" s="37"/>
      <c r="CB133" s="37"/>
      <c r="CC133" s="37"/>
      <c r="CD133" s="37"/>
      <c r="CE133" s="37"/>
      <c r="CF133" s="37"/>
      <c r="CG133" s="37"/>
      <c r="CH133" s="37"/>
      <c r="CI133" s="37"/>
      <c r="CJ133" s="37"/>
      <c r="CK133" s="37"/>
      <c r="CL133" s="37"/>
      <c r="CM133" s="37"/>
      <c r="CN133" s="37"/>
      <c r="CO133" s="37"/>
      <c r="CP133" s="37"/>
      <c r="CQ133" s="37"/>
      <c r="CR133" s="37"/>
      <c r="CS133" s="37"/>
      <c r="CT133" s="37"/>
      <c r="CU133" s="37"/>
      <c r="CV133" s="37"/>
      <c r="CW133" s="37"/>
      <c r="CX133" s="37"/>
      <c r="CY133" s="37"/>
      <c r="CZ133" s="37"/>
      <c r="DA133" s="37"/>
      <c r="DB133" s="37"/>
      <c r="DC133" s="37"/>
      <c r="DD133" s="37"/>
      <c r="DE133" s="37"/>
      <c r="DF133" s="37"/>
      <c r="DG133" s="37"/>
      <c r="DH133" s="37"/>
      <c r="DI133" s="37"/>
      <c r="DJ133" s="37"/>
      <c r="DK133" s="37"/>
      <c r="DL133" s="37"/>
      <c r="DM133" s="37"/>
      <c r="DN133" s="37"/>
      <c r="DO133" s="37"/>
      <c r="DP133" s="37"/>
      <c r="DQ133" s="37"/>
      <c r="DR133" s="37"/>
      <c r="DS133" s="37"/>
      <c r="DT133" s="37"/>
    </row>
    <row r="134" spans="1:124" s="31" customFormat="1" ht="16.5">
      <c r="A134" s="37">
        <v>87</v>
      </c>
      <c r="B134" s="36" t="s">
        <v>8490</v>
      </c>
      <c r="C134" s="36" t="s">
        <v>1801</v>
      </c>
      <c r="D134" s="37" t="s">
        <v>8489</v>
      </c>
      <c r="E134" s="37" t="s">
        <v>8488</v>
      </c>
      <c r="F134" s="37" t="str">
        <f>IF(ISERROR(FIND('ヒアリングシート（記入例あり）'!$C$22,物質リスト!D134)),"",ROW())</f>
        <v/>
      </c>
      <c r="G134" s="37" t="e" cm="1">
        <f t="array" ref="G134">INDEX(D:D,SMALL(F:F,ROW(D134)))</f>
        <v>#NUM!</v>
      </c>
      <c r="H134" s="38" t="s">
        <v>10744</v>
      </c>
      <c r="I134" s="37" t="s">
        <v>407</v>
      </c>
      <c r="J134" s="37"/>
      <c r="K134" s="37"/>
      <c r="L134" s="37" t="s">
        <v>8487</v>
      </c>
      <c r="M134" s="37">
        <v>392.18</v>
      </c>
      <c r="N134" s="37"/>
      <c r="O134" s="36"/>
      <c r="P134" s="37" t="s">
        <v>259</v>
      </c>
      <c r="Q134" s="36"/>
      <c r="R134" s="37"/>
      <c r="S134" s="36"/>
      <c r="T134" s="36"/>
      <c r="U134" s="36"/>
      <c r="V134" s="37"/>
      <c r="W134" s="37"/>
      <c r="X134" s="36"/>
      <c r="Y134" s="36"/>
      <c r="Z134" s="36"/>
      <c r="AA134" s="37" t="s">
        <v>209</v>
      </c>
      <c r="AB134" s="37" t="s">
        <v>209</v>
      </c>
      <c r="AC134" s="37" t="s">
        <v>209</v>
      </c>
      <c r="AD134" s="41" t="s">
        <v>201</v>
      </c>
      <c r="AE134" s="41" t="s">
        <v>201</v>
      </c>
      <c r="AF134" s="41" t="s">
        <v>206</v>
      </c>
      <c r="AG134" s="41" t="s">
        <v>206</v>
      </c>
      <c r="AH134" s="41" t="s">
        <v>201</v>
      </c>
      <c r="AI134" s="41" t="s">
        <v>201</v>
      </c>
      <c r="AJ134" s="41" t="s">
        <v>201</v>
      </c>
      <c r="AK134" s="41" t="s">
        <v>201</v>
      </c>
      <c r="AL134" s="41" t="s">
        <v>291</v>
      </c>
      <c r="AM134" s="41" t="s">
        <v>1328</v>
      </c>
      <c r="AN134" s="41" t="s">
        <v>201</v>
      </c>
      <c r="AO134" s="41" t="s">
        <v>201</v>
      </c>
      <c r="AP134" s="41" t="s">
        <v>201</v>
      </c>
      <c r="AQ134" s="41" t="s">
        <v>201</v>
      </c>
      <c r="AR134" s="41" t="s">
        <v>201</v>
      </c>
      <c r="AS134" s="41" t="s">
        <v>201</v>
      </c>
      <c r="AT134" s="37" t="s">
        <v>1505</v>
      </c>
      <c r="AU134" s="37" t="s">
        <v>209</v>
      </c>
      <c r="AV134" s="37" t="s">
        <v>209</v>
      </c>
      <c r="AW134" s="37"/>
      <c r="AX134" s="37"/>
      <c r="AY134" s="37"/>
      <c r="AZ134" s="37"/>
      <c r="BA134" s="37"/>
      <c r="BB134" s="37"/>
      <c r="BC134" s="37"/>
      <c r="BD134" s="37"/>
      <c r="BE134" s="40"/>
      <c r="BF134" s="40"/>
      <c r="BG134" s="37"/>
      <c r="BH134" s="37" t="s">
        <v>8486</v>
      </c>
      <c r="BI134" s="37"/>
      <c r="BJ134" s="37"/>
      <c r="BK134" s="37"/>
      <c r="BL134" s="37"/>
      <c r="BM134" s="37"/>
      <c r="BN134" s="37"/>
      <c r="BO134" s="37"/>
      <c r="BP134" s="37"/>
      <c r="BQ134" s="37"/>
      <c r="BR134" s="37"/>
      <c r="BS134" s="37"/>
      <c r="BT134" s="37"/>
      <c r="BU134" s="37"/>
      <c r="BV134" s="37"/>
      <c r="BW134" s="37"/>
      <c r="BX134" s="37"/>
      <c r="BY134" s="37"/>
      <c r="BZ134" s="37"/>
      <c r="CA134" s="37"/>
      <c r="CB134" s="37"/>
      <c r="CC134" s="37"/>
      <c r="CD134" s="37"/>
      <c r="CE134" s="37"/>
      <c r="CF134" s="37"/>
      <c r="CG134" s="37"/>
      <c r="CH134" s="37"/>
      <c r="CI134" s="37"/>
      <c r="CJ134" s="37"/>
      <c r="CK134" s="37"/>
      <c r="CL134" s="37"/>
      <c r="CM134" s="37"/>
      <c r="CN134" s="37"/>
      <c r="CO134" s="37"/>
      <c r="CP134" s="37"/>
      <c r="CQ134" s="37"/>
      <c r="CR134" s="37"/>
      <c r="CS134" s="37"/>
      <c r="CT134" s="37"/>
      <c r="CU134" s="37"/>
      <c r="CV134" s="37"/>
      <c r="CW134" s="37"/>
      <c r="CX134" s="37"/>
      <c r="CY134" s="37"/>
      <c r="CZ134" s="37"/>
      <c r="DA134" s="37"/>
      <c r="DB134" s="37"/>
      <c r="DC134" s="37"/>
      <c r="DD134" s="37"/>
      <c r="DE134" s="37"/>
      <c r="DF134" s="37"/>
      <c r="DG134" s="37"/>
      <c r="DH134" s="37"/>
      <c r="DI134" s="37"/>
      <c r="DJ134" s="37"/>
      <c r="DK134" s="37"/>
      <c r="DL134" s="37"/>
      <c r="DM134" s="37"/>
      <c r="DN134" s="37"/>
      <c r="DO134" s="37"/>
      <c r="DP134" s="37"/>
      <c r="DQ134" s="37"/>
      <c r="DR134" s="37"/>
      <c r="DS134" s="37"/>
      <c r="DT134" s="37"/>
    </row>
    <row r="135" spans="1:124" s="31" customFormat="1" ht="16.5">
      <c r="A135" s="37">
        <v>87</v>
      </c>
      <c r="B135" s="36" t="s">
        <v>8485</v>
      </c>
      <c r="C135" s="36" t="s">
        <v>1801</v>
      </c>
      <c r="D135" s="37" t="s">
        <v>8484</v>
      </c>
      <c r="E135" s="37" t="s">
        <v>8483</v>
      </c>
      <c r="F135" s="37" t="str">
        <f>IF(ISERROR(FIND('ヒアリングシート（記入例あり）'!$C$22,物質リスト!D135)),"",ROW())</f>
        <v/>
      </c>
      <c r="G135" s="37" t="e" cm="1">
        <f t="array" ref="G135">INDEX(D:D,SMALL(F:F,ROW(D135)))</f>
        <v>#NUM!</v>
      </c>
      <c r="H135" s="38" t="s">
        <v>10744</v>
      </c>
      <c r="I135" s="37" t="s">
        <v>407</v>
      </c>
      <c r="J135" s="37" t="s">
        <v>406</v>
      </c>
      <c r="K135" s="37" t="s">
        <v>221</v>
      </c>
      <c r="L135" s="37" t="s">
        <v>8482</v>
      </c>
      <c r="M135" s="37">
        <v>165.07</v>
      </c>
      <c r="N135" s="37" t="s">
        <v>8481</v>
      </c>
      <c r="O135" s="36"/>
      <c r="P135" s="37" t="s">
        <v>259</v>
      </c>
      <c r="Q135" s="36"/>
      <c r="R135" s="37"/>
      <c r="S135" s="36"/>
      <c r="T135" s="36" t="s">
        <v>8480</v>
      </c>
      <c r="U135" s="36"/>
      <c r="V135" s="37"/>
      <c r="W135" s="37"/>
      <c r="X135" s="36"/>
      <c r="Y135" s="36"/>
      <c r="Z135" s="36" t="s">
        <v>8479</v>
      </c>
      <c r="AA135" s="37" t="s">
        <v>8478</v>
      </c>
      <c r="AB135" s="37"/>
      <c r="AC135" s="37"/>
      <c r="AD135" s="37"/>
      <c r="AE135" s="37"/>
      <c r="AF135" s="37"/>
      <c r="AG135" s="37"/>
      <c r="AH135" s="37"/>
      <c r="AI135" s="37"/>
      <c r="AJ135" s="37"/>
      <c r="AK135" s="37"/>
      <c r="AL135" s="37"/>
      <c r="AM135" s="37"/>
      <c r="AN135" s="37"/>
      <c r="AO135" s="37" t="s">
        <v>577</v>
      </c>
      <c r="AP135" s="37"/>
      <c r="AQ135" s="37"/>
      <c r="AR135" s="37"/>
      <c r="AS135" s="37"/>
      <c r="AT135" s="37" t="s">
        <v>8477</v>
      </c>
      <c r="AU135" s="37" t="s">
        <v>4439</v>
      </c>
      <c r="AV135" s="37" t="s">
        <v>209</v>
      </c>
      <c r="AW135" s="37"/>
      <c r="AX135" s="37" t="s">
        <v>1937</v>
      </c>
      <c r="AY135" s="37"/>
      <c r="AZ135" s="37"/>
      <c r="BA135" s="37"/>
      <c r="BB135" s="37"/>
      <c r="BC135" s="37"/>
      <c r="BD135" s="37"/>
      <c r="BE135" s="40"/>
      <c r="BF135" s="40"/>
      <c r="BG135" s="37"/>
      <c r="BH135" s="37"/>
      <c r="BI135" s="37"/>
      <c r="BJ135" s="37"/>
      <c r="BK135" s="37"/>
      <c r="BL135" s="37"/>
      <c r="BM135" s="37"/>
      <c r="BN135" s="37"/>
      <c r="BO135" s="37"/>
      <c r="BP135" s="37"/>
      <c r="BQ135" s="37"/>
      <c r="BR135" s="37"/>
      <c r="BS135" s="37"/>
      <c r="BT135" s="37"/>
      <c r="BU135" s="37"/>
      <c r="BV135" s="37"/>
      <c r="BW135" s="37"/>
      <c r="BX135" s="37"/>
      <c r="BY135" s="37"/>
      <c r="BZ135" s="37"/>
      <c r="CA135" s="37"/>
      <c r="CB135" s="37"/>
      <c r="CC135" s="37"/>
      <c r="CD135" s="37"/>
      <c r="CE135" s="37"/>
      <c r="CF135" s="37"/>
      <c r="CG135" s="37"/>
      <c r="CH135" s="37"/>
      <c r="CI135" s="37"/>
      <c r="CJ135" s="37"/>
      <c r="CK135" s="37"/>
      <c r="CL135" s="37"/>
      <c r="CM135" s="37"/>
      <c r="CN135" s="37"/>
      <c r="CO135" s="37"/>
      <c r="CP135" s="37"/>
      <c r="CQ135" s="37"/>
      <c r="CR135" s="37"/>
      <c r="CS135" s="37"/>
      <c r="CT135" s="37"/>
      <c r="CU135" s="37"/>
      <c r="CV135" s="37"/>
      <c r="CW135" s="37"/>
      <c r="CX135" s="37"/>
      <c r="CY135" s="37"/>
      <c r="CZ135" s="37"/>
      <c r="DA135" s="37"/>
      <c r="DB135" s="37"/>
      <c r="DC135" s="37"/>
      <c r="DD135" s="37"/>
      <c r="DE135" s="37"/>
      <c r="DF135" s="37"/>
      <c r="DG135" s="37"/>
      <c r="DH135" s="37"/>
      <c r="DI135" s="37"/>
      <c r="DJ135" s="37"/>
      <c r="DK135" s="37"/>
      <c r="DL135" s="37"/>
      <c r="DM135" s="37"/>
      <c r="DN135" s="37"/>
      <c r="DO135" s="37"/>
      <c r="DP135" s="37"/>
      <c r="DQ135" s="37"/>
      <c r="DR135" s="37"/>
      <c r="DS135" s="37"/>
      <c r="DT135" s="37"/>
    </row>
    <row r="136" spans="1:124" s="31" customFormat="1" ht="16.5">
      <c r="A136" s="37">
        <v>87</v>
      </c>
      <c r="B136" s="36" t="s">
        <v>8476</v>
      </c>
      <c r="C136" s="36" t="s">
        <v>1657</v>
      </c>
      <c r="D136" s="37" t="s">
        <v>8475</v>
      </c>
      <c r="E136" s="37" t="s">
        <v>8474</v>
      </c>
      <c r="F136" s="37" t="str">
        <f>IF(ISERROR(FIND('ヒアリングシート（記入例あり）'!$C$22,物質リスト!D136)),"",ROW())</f>
        <v/>
      </c>
      <c r="G136" s="37" t="e" cm="1">
        <f t="array" ref="G136">INDEX(D:D,SMALL(F:F,ROW(D136)))</f>
        <v>#NUM!</v>
      </c>
      <c r="H136" s="38" t="s">
        <v>10744</v>
      </c>
      <c r="I136" s="37" t="s">
        <v>407</v>
      </c>
      <c r="J136" s="37"/>
      <c r="K136" s="37"/>
      <c r="L136" s="37" t="s">
        <v>8473</v>
      </c>
      <c r="M136" s="37">
        <v>255.2</v>
      </c>
      <c r="N136" s="37"/>
      <c r="O136" s="36"/>
      <c r="P136" s="37" t="s">
        <v>259</v>
      </c>
      <c r="Q136" s="36"/>
      <c r="R136" s="37"/>
      <c r="S136" s="36"/>
      <c r="T136" s="36"/>
      <c r="U136" s="36"/>
      <c r="V136" s="37"/>
      <c r="W136" s="37"/>
      <c r="X136" s="36"/>
      <c r="Y136" s="36"/>
      <c r="Z136" s="36"/>
      <c r="AA136" s="37"/>
      <c r="AB136" s="37"/>
      <c r="AC136" s="37"/>
      <c r="AD136" s="37"/>
      <c r="AE136" s="37"/>
      <c r="AF136" s="37"/>
      <c r="AG136" s="37"/>
      <c r="AH136" s="37"/>
      <c r="AI136" s="37"/>
      <c r="AJ136" s="37"/>
      <c r="AK136" s="37"/>
      <c r="AL136" s="37"/>
      <c r="AM136" s="37"/>
      <c r="AN136" s="37"/>
      <c r="AO136" s="37"/>
      <c r="AP136" s="37"/>
      <c r="AQ136" s="37"/>
      <c r="AR136" s="37"/>
      <c r="AS136" s="37"/>
      <c r="AT136" s="37"/>
      <c r="AU136" s="37"/>
      <c r="AV136" s="37"/>
      <c r="AW136" s="37"/>
      <c r="AX136" s="37"/>
      <c r="AY136" s="37"/>
      <c r="AZ136" s="37"/>
      <c r="BA136" s="37"/>
      <c r="BB136" s="37"/>
      <c r="BC136" s="37"/>
      <c r="BD136" s="37"/>
      <c r="BE136" s="40"/>
      <c r="BF136" s="40"/>
      <c r="BG136" s="37"/>
      <c r="BH136" s="37"/>
      <c r="BI136" s="37"/>
      <c r="BJ136" s="37"/>
      <c r="BK136" s="37"/>
      <c r="BL136" s="37"/>
      <c r="BM136" s="37"/>
      <c r="BN136" s="37"/>
      <c r="BO136" s="37"/>
      <c r="BP136" s="37"/>
      <c r="BQ136" s="37"/>
      <c r="BR136" s="37"/>
      <c r="BS136" s="37"/>
      <c r="BT136" s="37"/>
      <c r="BU136" s="37"/>
      <c r="BV136" s="37"/>
      <c r="BW136" s="37"/>
      <c r="BX136" s="37"/>
      <c r="BY136" s="37"/>
      <c r="BZ136" s="37"/>
      <c r="CA136" s="37"/>
      <c r="CB136" s="37"/>
      <c r="CC136" s="37"/>
      <c r="CD136" s="37"/>
      <c r="CE136" s="37"/>
      <c r="CF136" s="37"/>
      <c r="CG136" s="37"/>
      <c r="CH136" s="37"/>
      <c r="CI136" s="37"/>
      <c r="CJ136" s="37"/>
      <c r="CK136" s="37"/>
      <c r="CL136" s="37"/>
      <c r="CM136" s="37"/>
      <c r="CN136" s="37"/>
      <c r="CO136" s="37"/>
      <c r="CP136" s="37"/>
      <c r="CQ136" s="37"/>
      <c r="CR136" s="37"/>
      <c r="CS136" s="37"/>
      <c r="CT136" s="37"/>
      <c r="CU136" s="37"/>
      <c r="CV136" s="37"/>
      <c r="CW136" s="37"/>
      <c r="CX136" s="37"/>
      <c r="CY136" s="37"/>
      <c r="CZ136" s="37"/>
      <c r="DA136" s="37"/>
      <c r="DB136" s="37"/>
      <c r="DC136" s="37"/>
      <c r="DD136" s="37"/>
      <c r="DE136" s="37"/>
      <c r="DF136" s="37"/>
      <c r="DG136" s="37"/>
      <c r="DH136" s="37"/>
      <c r="DI136" s="37"/>
      <c r="DJ136" s="37"/>
      <c r="DK136" s="37"/>
      <c r="DL136" s="37"/>
      <c r="DM136" s="37"/>
      <c r="DN136" s="37"/>
      <c r="DO136" s="37"/>
      <c r="DP136" s="37"/>
      <c r="DQ136" s="37"/>
      <c r="DR136" s="37"/>
      <c r="DS136" s="37"/>
      <c r="DT136" s="37"/>
    </row>
    <row r="137" spans="1:124" s="31" customFormat="1" ht="16.5">
      <c r="A137" s="37">
        <v>87</v>
      </c>
      <c r="B137" s="36" t="s">
        <v>8472</v>
      </c>
      <c r="C137" s="36" t="s">
        <v>1801</v>
      </c>
      <c r="D137" s="37" t="s">
        <v>8471</v>
      </c>
      <c r="E137" s="37" t="s">
        <v>8470</v>
      </c>
      <c r="F137" s="37" t="str">
        <f>IF(ISERROR(FIND('ヒアリングシート（記入例あり）'!$C$22,物質リスト!D137)),"",ROW())</f>
        <v/>
      </c>
      <c r="G137" s="37" t="e" cm="1">
        <f t="array" ref="G137">INDEX(D:D,SMALL(F:F,ROW(D137)))</f>
        <v>#NUM!</v>
      </c>
      <c r="H137" s="38" t="s">
        <v>10744</v>
      </c>
      <c r="I137" s="37" t="s">
        <v>407</v>
      </c>
      <c r="J137" s="37"/>
      <c r="K137" s="37"/>
      <c r="L137" s="37" t="s">
        <v>8469</v>
      </c>
      <c r="M137" s="37">
        <v>238.01</v>
      </c>
      <c r="N137" s="37"/>
      <c r="O137" s="36"/>
      <c r="P137" s="37" t="s">
        <v>259</v>
      </c>
      <c r="Q137" s="36"/>
      <c r="R137" s="37"/>
      <c r="S137" s="36"/>
      <c r="T137" s="36"/>
      <c r="U137" s="36"/>
      <c r="V137" s="37"/>
      <c r="W137" s="37"/>
      <c r="X137" s="36"/>
      <c r="Y137" s="36"/>
      <c r="Z137" s="36"/>
      <c r="AA137" s="37"/>
      <c r="AB137" s="37"/>
      <c r="AC137" s="37"/>
      <c r="AD137" s="41"/>
      <c r="AE137" s="41"/>
      <c r="AF137" s="41"/>
      <c r="AG137" s="41"/>
      <c r="AH137" s="41"/>
      <c r="AI137" s="41"/>
      <c r="AJ137" s="41"/>
      <c r="AK137" s="41"/>
      <c r="AL137" s="41"/>
      <c r="AM137" s="41"/>
      <c r="AN137" s="41"/>
      <c r="AO137" s="41"/>
      <c r="AP137" s="41"/>
      <c r="AQ137" s="41"/>
      <c r="AR137" s="41"/>
      <c r="AS137" s="41"/>
      <c r="AT137" s="37"/>
      <c r="AU137" s="37"/>
      <c r="AV137" s="37"/>
      <c r="AW137" s="37"/>
      <c r="AX137" s="37"/>
      <c r="AY137" s="37"/>
      <c r="AZ137" s="37"/>
      <c r="BA137" s="37"/>
      <c r="BB137" s="37"/>
      <c r="BC137" s="37"/>
      <c r="BD137" s="37"/>
      <c r="BE137" s="40"/>
      <c r="BF137" s="40"/>
      <c r="BG137" s="37"/>
      <c r="BH137" s="37"/>
      <c r="BI137" s="37"/>
      <c r="BJ137" s="37"/>
      <c r="BK137" s="37"/>
      <c r="BL137" s="37"/>
      <c r="BM137" s="37"/>
      <c r="BN137" s="37"/>
      <c r="BO137" s="37"/>
      <c r="BP137" s="37"/>
      <c r="BQ137" s="37"/>
      <c r="BR137" s="37"/>
      <c r="BS137" s="37"/>
      <c r="BT137" s="37"/>
      <c r="BU137" s="37"/>
      <c r="BV137" s="37"/>
      <c r="BW137" s="37"/>
      <c r="BX137" s="37"/>
      <c r="BY137" s="37"/>
      <c r="BZ137" s="37"/>
      <c r="CA137" s="37"/>
      <c r="CB137" s="37"/>
      <c r="CC137" s="37"/>
      <c r="CD137" s="37"/>
      <c r="CE137" s="37"/>
      <c r="CF137" s="37"/>
      <c r="CG137" s="37"/>
      <c r="CH137" s="37"/>
      <c r="CI137" s="37"/>
      <c r="CJ137" s="37"/>
      <c r="CK137" s="37"/>
      <c r="CL137" s="37"/>
      <c r="CM137" s="37"/>
      <c r="CN137" s="37"/>
      <c r="CO137" s="37"/>
      <c r="CP137" s="37"/>
      <c r="CQ137" s="37"/>
      <c r="CR137" s="37"/>
      <c r="CS137" s="37"/>
      <c r="CT137" s="37"/>
      <c r="CU137" s="37"/>
      <c r="CV137" s="37"/>
      <c r="CW137" s="37"/>
      <c r="CX137" s="37"/>
      <c r="CY137" s="37"/>
      <c r="CZ137" s="37"/>
      <c r="DA137" s="37"/>
      <c r="DB137" s="37"/>
      <c r="DC137" s="37"/>
      <c r="DD137" s="37"/>
      <c r="DE137" s="37"/>
      <c r="DF137" s="37"/>
      <c r="DG137" s="37"/>
      <c r="DH137" s="37"/>
      <c r="DI137" s="37"/>
      <c r="DJ137" s="37"/>
      <c r="DK137" s="37"/>
      <c r="DL137" s="37"/>
      <c r="DM137" s="37"/>
      <c r="DN137" s="37"/>
      <c r="DO137" s="37"/>
      <c r="DP137" s="37"/>
      <c r="DQ137" s="37"/>
      <c r="DR137" s="37"/>
      <c r="DS137" s="37"/>
      <c r="DT137" s="37"/>
    </row>
    <row r="138" spans="1:124" s="31" customFormat="1" ht="16.5">
      <c r="A138" s="37">
        <v>88</v>
      </c>
      <c r="B138" s="36" t="s">
        <v>1455</v>
      </c>
      <c r="C138" s="36" t="s">
        <v>473</v>
      </c>
      <c r="D138" s="37" t="s">
        <v>8468</v>
      </c>
      <c r="E138" s="37" t="s">
        <v>8467</v>
      </c>
      <c r="F138" s="37" t="str">
        <f>IF(ISERROR(FIND('ヒアリングシート（記入例あり）'!$C$22,物質リスト!D138)),"",ROW())</f>
        <v/>
      </c>
      <c r="G138" s="37" t="e" cm="1">
        <f t="array" ref="G138">INDEX(D:D,SMALL(F:F,ROW(D138)))</f>
        <v>#NUM!</v>
      </c>
      <c r="H138" s="38" t="s">
        <v>10744</v>
      </c>
      <c r="I138" s="37" t="s">
        <v>407</v>
      </c>
      <c r="J138" s="37"/>
      <c r="K138" s="37"/>
      <c r="L138" s="37"/>
      <c r="M138" s="37"/>
      <c r="N138" s="37"/>
      <c r="O138" s="36"/>
      <c r="P138" s="37"/>
      <c r="Q138" s="36"/>
      <c r="R138" s="37"/>
      <c r="S138" s="36"/>
      <c r="T138" s="36"/>
      <c r="U138" s="36"/>
      <c r="V138" s="37"/>
      <c r="W138" s="37"/>
      <c r="X138" s="36"/>
      <c r="Y138" s="36"/>
      <c r="Z138" s="36"/>
      <c r="AA138" s="37"/>
      <c r="AB138" s="37"/>
      <c r="AC138" s="37"/>
      <c r="AD138" s="37"/>
      <c r="AE138" s="37"/>
      <c r="AF138" s="37"/>
      <c r="AG138" s="37"/>
      <c r="AH138" s="37"/>
      <c r="AI138" s="37"/>
      <c r="AJ138" s="37"/>
      <c r="AK138" s="37"/>
      <c r="AL138" s="37"/>
      <c r="AM138" s="37"/>
      <c r="AN138" s="37"/>
      <c r="AO138" s="37"/>
      <c r="AP138" s="37"/>
      <c r="AQ138" s="37"/>
      <c r="AR138" s="37"/>
      <c r="AS138" s="37"/>
      <c r="AT138" s="37"/>
      <c r="AU138" s="37"/>
      <c r="AV138" s="37"/>
      <c r="AW138" s="37"/>
      <c r="AX138" s="37"/>
      <c r="AY138" s="37"/>
      <c r="AZ138" s="37"/>
      <c r="BA138" s="37"/>
      <c r="BB138" s="37"/>
      <c r="BC138" s="37"/>
      <c r="BD138" s="37"/>
      <c r="BE138" s="37">
        <v>10444</v>
      </c>
      <c r="BF138" s="37">
        <v>335343</v>
      </c>
      <c r="BG138" s="37">
        <v>345787</v>
      </c>
      <c r="BH138" s="37"/>
      <c r="BI138" s="37">
        <v>34</v>
      </c>
      <c r="BJ138" s="37">
        <v>6.4</v>
      </c>
      <c r="BK138" s="37">
        <v>0.8</v>
      </c>
      <c r="BL138" s="37">
        <v>0</v>
      </c>
      <c r="BM138" s="37">
        <v>0</v>
      </c>
      <c r="BN138" s="37">
        <v>7.5</v>
      </c>
      <c r="BO138" s="37">
        <v>6158.3</v>
      </c>
      <c r="BP138" s="37">
        <v>0</v>
      </c>
      <c r="BQ138" s="37">
        <v>242090</v>
      </c>
      <c r="BR138" s="37">
        <v>0</v>
      </c>
      <c r="BS138" s="37">
        <v>7.2</v>
      </c>
      <c r="BT138" s="37">
        <v>6165.8</v>
      </c>
      <c r="BU138" s="37">
        <v>242090</v>
      </c>
      <c r="BV138" s="37">
        <v>29</v>
      </c>
      <c r="BW138" s="37">
        <v>0.1</v>
      </c>
      <c r="BX138" s="37">
        <v>38.899999999999991</v>
      </c>
      <c r="BY138" s="37">
        <v>0</v>
      </c>
      <c r="BZ138" s="37">
        <v>0</v>
      </c>
      <c r="CA138" s="37">
        <v>38.999999999999993</v>
      </c>
      <c r="CB138" s="37">
        <v>784870</v>
      </c>
      <c r="CC138" s="37">
        <v>97</v>
      </c>
      <c r="CD138" s="37">
        <v>0</v>
      </c>
      <c r="CE138" s="37">
        <v>657</v>
      </c>
      <c r="CF138" s="37">
        <v>0</v>
      </c>
      <c r="CG138" s="37">
        <v>0</v>
      </c>
      <c r="CH138" s="37">
        <v>657</v>
      </c>
      <c r="CI138" s="37">
        <v>232630</v>
      </c>
      <c r="CJ138" s="37">
        <v>11</v>
      </c>
      <c r="CK138" s="37">
        <v>0</v>
      </c>
      <c r="CL138" s="37">
        <v>0</v>
      </c>
      <c r="CM138" s="37">
        <v>0</v>
      </c>
      <c r="CN138" s="37">
        <v>0</v>
      </c>
      <c r="CO138" s="37">
        <v>0</v>
      </c>
      <c r="CP138" s="37">
        <v>74598</v>
      </c>
      <c r="CQ138" s="37"/>
      <c r="CR138" s="37"/>
      <c r="CS138" s="37"/>
      <c r="CT138" s="37"/>
      <c r="CU138" s="37"/>
      <c r="CV138" s="37"/>
      <c r="CW138" s="37"/>
      <c r="CX138" s="37"/>
      <c r="CY138" s="37"/>
      <c r="CZ138" s="37"/>
      <c r="DA138" s="37"/>
      <c r="DB138" s="37"/>
      <c r="DC138" s="37"/>
      <c r="DD138" s="37"/>
      <c r="DE138" s="37"/>
      <c r="DF138" s="37"/>
      <c r="DG138" s="37"/>
      <c r="DH138" s="37"/>
      <c r="DI138" s="37"/>
      <c r="DJ138" s="37"/>
      <c r="DK138" s="37"/>
      <c r="DL138" s="37"/>
      <c r="DM138" s="37"/>
      <c r="DN138" s="37"/>
      <c r="DO138" s="37"/>
      <c r="DP138" s="37"/>
      <c r="DQ138" s="37"/>
      <c r="DR138" s="37"/>
      <c r="DS138" s="37"/>
      <c r="DT138" s="37"/>
    </row>
    <row r="139" spans="1:124" s="33" customFormat="1" ht="16.5">
      <c r="A139" s="37">
        <v>88</v>
      </c>
      <c r="B139" s="36" t="s">
        <v>8466</v>
      </c>
      <c r="C139" s="36" t="s">
        <v>473</v>
      </c>
      <c r="D139" s="37" t="s">
        <v>8465</v>
      </c>
      <c r="E139" s="37" t="s">
        <v>8464</v>
      </c>
      <c r="F139" s="37" t="str">
        <f>IF(ISERROR(FIND('ヒアリングシート（記入例あり）'!$C$22,物質リスト!D139)),"",ROW())</f>
        <v/>
      </c>
      <c r="G139" s="37" t="e" cm="1">
        <f t="array" ref="G139">INDEX(D:D,SMALL(F:F,ROW(D139)))</f>
        <v>#NUM!</v>
      </c>
      <c r="H139" s="38" t="s">
        <v>10744</v>
      </c>
      <c r="I139" s="37" t="s">
        <v>407</v>
      </c>
      <c r="J139" s="37" t="s">
        <v>406</v>
      </c>
      <c r="K139" s="37" t="s">
        <v>221</v>
      </c>
      <c r="L139" s="37" t="s">
        <v>8463</v>
      </c>
      <c r="M139" s="37">
        <v>194.15799999999999</v>
      </c>
      <c r="N139" s="37" t="s">
        <v>8462</v>
      </c>
      <c r="O139" s="36" t="s">
        <v>8461</v>
      </c>
      <c r="P139" s="37" t="s">
        <v>259</v>
      </c>
      <c r="Q139" s="36" t="s">
        <v>8460</v>
      </c>
      <c r="R139" s="37"/>
      <c r="S139" s="36" t="s">
        <v>8459</v>
      </c>
      <c r="T139" s="36"/>
      <c r="U139" s="36" t="s">
        <v>209</v>
      </c>
      <c r="V139" s="37"/>
      <c r="W139" s="37"/>
      <c r="X139" s="36"/>
      <c r="Y139" s="36"/>
      <c r="Z139" s="36" t="s">
        <v>8458</v>
      </c>
      <c r="AA139" s="37" t="s">
        <v>8457</v>
      </c>
      <c r="AB139" s="37" t="s">
        <v>209</v>
      </c>
      <c r="AC139" s="37" t="s">
        <v>209</v>
      </c>
      <c r="AD139" s="41" t="s">
        <v>378</v>
      </c>
      <c r="AE139" s="41" t="s">
        <v>201</v>
      </c>
      <c r="AF139" s="41" t="s">
        <v>206</v>
      </c>
      <c r="AG139" s="41" t="s">
        <v>206</v>
      </c>
      <c r="AH139" s="41" t="s">
        <v>201</v>
      </c>
      <c r="AI139" s="41" t="s">
        <v>201</v>
      </c>
      <c r="AJ139" s="41" t="s">
        <v>377</v>
      </c>
      <c r="AK139" s="41" t="s">
        <v>377</v>
      </c>
      <c r="AL139" s="41" t="s">
        <v>377</v>
      </c>
      <c r="AM139" s="41" t="s">
        <v>377</v>
      </c>
      <c r="AN139" s="41" t="s">
        <v>291</v>
      </c>
      <c r="AO139" s="41" t="s">
        <v>1328</v>
      </c>
      <c r="AP139" s="41" t="s">
        <v>291</v>
      </c>
      <c r="AQ139" s="41" t="s">
        <v>8360</v>
      </c>
      <c r="AR139" s="41" t="s">
        <v>644</v>
      </c>
      <c r="AS139" s="41" t="s">
        <v>201</v>
      </c>
      <c r="AT139" s="37"/>
      <c r="AU139" s="37"/>
      <c r="AV139" s="37"/>
      <c r="AW139" s="37"/>
      <c r="AX139" s="37"/>
      <c r="AY139" s="37"/>
      <c r="AZ139" s="37"/>
      <c r="BA139" s="37"/>
      <c r="BB139" s="37"/>
      <c r="BC139" s="37"/>
      <c r="BD139" s="37"/>
      <c r="BE139" s="37"/>
      <c r="BF139" s="37"/>
      <c r="BG139" s="37"/>
      <c r="BH139" s="37"/>
      <c r="BI139" s="37"/>
      <c r="BJ139" s="37"/>
      <c r="BK139" s="37"/>
      <c r="BL139" s="37"/>
      <c r="BM139" s="37"/>
      <c r="BN139" s="37"/>
      <c r="BO139" s="37"/>
      <c r="BP139" s="37"/>
      <c r="BQ139" s="37"/>
      <c r="BR139" s="37"/>
      <c r="BS139" s="37"/>
      <c r="BT139" s="37"/>
      <c r="BU139" s="37"/>
      <c r="BV139" s="37"/>
      <c r="BW139" s="37"/>
      <c r="BX139" s="37"/>
      <c r="BY139" s="37"/>
      <c r="BZ139" s="37"/>
      <c r="CA139" s="37"/>
      <c r="CB139" s="37"/>
      <c r="CC139" s="37"/>
      <c r="CD139" s="37"/>
      <c r="CE139" s="37"/>
      <c r="CF139" s="37"/>
      <c r="CG139" s="37"/>
      <c r="CH139" s="37"/>
      <c r="CI139" s="37"/>
      <c r="CJ139" s="37"/>
      <c r="CK139" s="37"/>
      <c r="CL139" s="37"/>
      <c r="CM139" s="37"/>
      <c r="CN139" s="37"/>
      <c r="CO139" s="37"/>
      <c r="CP139" s="37"/>
      <c r="CQ139" s="37"/>
      <c r="CR139" s="37"/>
      <c r="CS139" s="37"/>
      <c r="CT139" s="37"/>
      <c r="CU139" s="37"/>
      <c r="CV139" s="37"/>
      <c r="CW139" s="37"/>
      <c r="CX139" s="37"/>
      <c r="CY139" s="37"/>
      <c r="CZ139" s="37"/>
      <c r="DA139" s="37"/>
      <c r="DB139" s="37"/>
      <c r="DC139" s="37"/>
      <c r="DD139" s="37"/>
      <c r="DE139" s="37"/>
      <c r="DF139" s="37"/>
      <c r="DG139" s="37"/>
      <c r="DH139" s="37"/>
      <c r="DI139" s="37"/>
      <c r="DJ139" s="37"/>
      <c r="DK139" s="37"/>
      <c r="DL139" s="37"/>
      <c r="DM139" s="37"/>
      <c r="DN139" s="37"/>
      <c r="DO139" s="37"/>
      <c r="DP139" s="37"/>
      <c r="DQ139" s="37"/>
      <c r="DR139" s="37"/>
      <c r="DS139" s="37"/>
      <c r="DT139" s="37"/>
    </row>
    <row r="140" spans="1:124" ht="16.5">
      <c r="A140" s="37">
        <v>88</v>
      </c>
      <c r="B140" s="36" t="s">
        <v>8456</v>
      </c>
      <c r="C140" s="36" t="s">
        <v>473</v>
      </c>
      <c r="D140" s="37" t="s">
        <v>8455</v>
      </c>
      <c r="E140" s="37" t="s">
        <v>8454</v>
      </c>
      <c r="F140" s="37" t="str">
        <f>IF(ISERROR(FIND('ヒアリングシート（記入例あり）'!$C$22,物質リスト!D140)),"",ROW())</f>
        <v/>
      </c>
      <c r="G140" s="37" t="e" cm="1">
        <f t="array" ref="G140">INDEX(D:D,SMALL(F:F,ROW(D140)))</f>
        <v>#NUM!</v>
      </c>
      <c r="H140" s="38" t="s">
        <v>10744</v>
      </c>
      <c r="I140" s="37" t="s">
        <v>407</v>
      </c>
      <c r="J140" s="37" t="s">
        <v>222</v>
      </c>
      <c r="K140" s="37" t="s">
        <v>221</v>
      </c>
      <c r="L140" s="37" t="s">
        <v>8453</v>
      </c>
      <c r="M140" s="37">
        <v>99.96</v>
      </c>
      <c r="N140" s="37" t="s">
        <v>8452</v>
      </c>
      <c r="O140" s="36" t="s">
        <v>8451</v>
      </c>
      <c r="P140" s="37" t="s">
        <v>259</v>
      </c>
      <c r="Q140" s="36"/>
      <c r="R140" s="37" t="s">
        <v>8450</v>
      </c>
      <c r="S140" s="36" t="s">
        <v>209</v>
      </c>
      <c r="T140" s="36"/>
      <c r="U140" s="36" t="s">
        <v>209</v>
      </c>
      <c r="V140" s="37"/>
      <c r="W140" s="37"/>
      <c r="X140" s="36"/>
      <c r="Y140" s="36"/>
      <c r="Z140" s="36" t="s">
        <v>8449</v>
      </c>
      <c r="AA140" s="37" t="s">
        <v>8448</v>
      </c>
      <c r="AB140" s="37" t="s">
        <v>8447</v>
      </c>
      <c r="AC140" s="37" t="s">
        <v>8446</v>
      </c>
      <c r="AD140" s="41" t="s">
        <v>378</v>
      </c>
      <c r="AE140" s="41" t="s">
        <v>205</v>
      </c>
      <c r="AF140" s="41" t="s">
        <v>206</v>
      </c>
      <c r="AG140" s="41" t="s">
        <v>206</v>
      </c>
      <c r="AH140" s="41" t="s">
        <v>205</v>
      </c>
      <c r="AI140" s="41" t="s">
        <v>205</v>
      </c>
      <c r="AJ140" s="41" t="s">
        <v>377</v>
      </c>
      <c r="AK140" s="41" t="s">
        <v>377</v>
      </c>
      <c r="AL140" s="41" t="s">
        <v>377</v>
      </c>
      <c r="AM140" s="41" t="s">
        <v>377</v>
      </c>
      <c r="AN140" s="41" t="s">
        <v>291</v>
      </c>
      <c r="AO140" s="41" t="s">
        <v>1328</v>
      </c>
      <c r="AP140" s="41" t="s">
        <v>291</v>
      </c>
      <c r="AQ140" s="41" t="s">
        <v>8360</v>
      </c>
      <c r="AR140" s="41" t="s">
        <v>644</v>
      </c>
      <c r="AS140" s="41" t="s">
        <v>201</v>
      </c>
      <c r="AT140" s="37"/>
      <c r="AU140" s="37"/>
      <c r="AV140" s="37"/>
      <c r="AW140" s="37"/>
      <c r="AX140" s="37"/>
      <c r="AY140" s="37"/>
      <c r="AZ140" s="37"/>
      <c r="BA140" s="37"/>
      <c r="BB140" s="37"/>
      <c r="BC140" s="37"/>
      <c r="BD140" s="37"/>
      <c r="BE140" s="37"/>
      <c r="BF140" s="37"/>
      <c r="BG140" s="37"/>
      <c r="BH140" s="37"/>
      <c r="BI140" s="37"/>
      <c r="BJ140" s="37"/>
      <c r="BK140" s="37"/>
      <c r="BL140" s="37"/>
      <c r="BM140" s="37"/>
      <c r="BN140" s="37"/>
      <c r="BO140" s="37"/>
      <c r="BP140" s="37"/>
      <c r="BQ140" s="37"/>
      <c r="BR140" s="37"/>
      <c r="BS140" s="37"/>
      <c r="BT140" s="37"/>
      <c r="BU140" s="37"/>
      <c r="BV140" s="37"/>
      <c r="BW140" s="37"/>
      <c r="BX140" s="37"/>
      <c r="BY140" s="37"/>
      <c r="BZ140" s="37"/>
      <c r="CA140" s="37"/>
      <c r="CB140" s="37"/>
      <c r="CC140" s="37"/>
      <c r="CD140" s="37"/>
      <c r="CE140" s="37"/>
      <c r="CF140" s="37"/>
      <c r="CG140" s="37"/>
      <c r="CH140" s="37"/>
      <c r="CI140" s="37"/>
      <c r="CJ140" s="37"/>
      <c r="CK140" s="37"/>
      <c r="CL140" s="37"/>
      <c r="CM140" s="37"/>
      <c r="CN140" s="37"/>
      <c r="CO140" s="37"/>
      <c r="CP140" s="37"/>
      <c r="CQ140" s="37"/>
      <c r="CR140" s="37"/>
      <c r="CS140" s="37"/>
      <c r="CT140" s="37"/>
      <c r="CU140" s="37"/>
      <c r="CV140" s="37"/>
      <c r="CW140" s="37"/>
      <c r="CX140" s="37"/>
      <c r="CY140" s="37"/>
      <c r="CZ140" s="37"/>
      <c r="DA140" s="37"/>
      <c r="DB140" s="37"/>
      <c r="DC140" s="37"/>
      <c r="DD140" s="37"/>
      <c r="DE140" s="37"/>
      <c r="DF140" s="37"/>
      <c r="DG140" s="37"/>
      <c r="DH140" s="37"/>
      <c r="DI140" s="37"/>
      <c r="DJ140" s="37"/>
      <c r="DK140" s="37"/>
      <c r="DL140" s="37"/>
      <c r="DM140" s="37"/>
      <c r="DN140" s="37"/>
      <c r="DO140" s="37"/>
      <c r="DP140" s="37"/>
      <c r="DQ140" s="37"/>
      <c r="DR140" s="37"/>
      <c r="DS140" s="37"/>
      <c r="DT140" s="37"/>
    </row>
    <row r="141" spans="1:124" ht="16.5">
      <c r="A141" s="37">
        <v>88</v>
      </c>
      <c r="B141" s="36" t="s">
        <v>8445</v>
      </c>
      <c r="C141" s="36" t="s">
        <v>473</v>
      </c>
      <c r="D141" s="37" t="s">
        <v>8444</v>
      </c>
      <c r="E141" s="37" t="s">
        <v>8443</v>
      </c>
      <c r="F141" s="37" t="str">
        <f>IF(ISERROR(FIND('ヒアリングシート（記入例あり）'!$C$22,物質リスト!D141)),"",ROW())</f>
        <v/>
      </c>
      <c r="G141" s="37" t="e" cm="1">
        <f t="array" ref="G141">INDEX(D:D,SMALL(F:F,ROW(D141)))</f>
        <v>#NUM!</v>
      </c>
      <c r="H141" s="38" t="s">
        <v>10744</v>
      </c>
      <c r="I141" s="37" t="s">
        <v>407</v>
      </c>
      <c r="J141" s="37" t="s">
        <v>406</v>
      </c>
      <c r="K141" s="37" t="s">
        <v>221</v>
      </c>
      <c r="L141" s="37" t="s">
        <v>8442</v>
      </c>
      <c r="M141" s="37">
        <v>261.97000000000003</v>
      </c>
      <c r="N141" s="37" t="s">
        <v>8441</v>
      </c>
      <c r="O141" s="36" t="s">
        <v>8440</v>
      </c>
      <c r="P141" s="37" t="s">
        <v>259</v>
      </c>
      <c r="Q141" s="36" t="s">
        <v>8439</v>
      </c>
      <c r="R141" s="37"/>
      <c r="S141" s="36" t="s">
        <v>209</v>
      </c>
      <c r="T141" s="36"/>
      <c r="U141" s="36" t="s">
        <v>209</v>
      </c>
      <c r="V141" s="37"/>
      <c r="W141" s="37"/>
      <c r="X141" s="36"/>
      <c r="Y141" s="36"/>
      <c r="Z141" s="36" t="s">
        <v>8438</v>
      </c>
      <c r="AA141" s="37" t="s">
        <v>8437</v>
      </c>
      <c r="AB141" s="37" t="s">
        <v>8436</v>
      </c>
      <c r="AC141" s="37" t="s">
        <v>8435</v>
      </c>
      <c r="AD141" s="41" t="s">
        <v>378</v>
      </c>
      <c r="AE141" s="41" t="s">
        <v>378</v>
      </c>
      <c r="AF141" s="41" t="s">
        <v>206</v>
      </c>
      <c r="AG141" s="41" t="s">
        <v>201</v>
      </c>
      <c r="AH141" s="41" t="s">
        <v>205</v>
      </c>
      <c r="AI141" s="41" t="s">
        <v>205</v>
      </c>
      <c r="AJ141" s="41" t="s">
        <v>377</v>
      </c>
      <c r="AK141" s="41" t="s">
        <v>377</v>
      </c>
      <c r="AL141" s="41" t="s">
        <v>377</v>
      </c>
      <c r="AM141" s="41" t="s">
        <v>377</v>
      </c>
      <c r="AN141" s="41" t="s">
        <v>205</v>
      </c>
      <c r="AO141" s="41" t="s">
        <v>1328</v>
      </c>
      <c r="AP141" s="41" t="s">
        <v>203</v>
      </c>
      <c r="AQ141" s="41" t="s">
        <v>8434</v>
      </c>
      <c r="AR141" s="41" t="s">
        <v>8433</v>
      </c>
      <c r="AS141" s="41" t="s">
        <v>201</v>
      </c>
      <c r="AT141" s="37"/>
      <c r="AU141" s="37"/>
      <c r="AV141" s="37"/>
      <c r="AW141" s="37"/>
      <c r="AX141" s="37"/>
      <c r="AY141" s="37"/>
      <c r="AZ141" s="37"/>
      <c r="BA141" s="37"/>
      <c r="BB141" s="37"/>
      <c r="BC141" s="37"/>
      <c r="BD141" s="37"/>
      <c r="BE141" s="37"/>
      <c r="BF141" s="37"/>
      <c r="BG141" s="37"/>
      <c r="BH141" s="37"/>
      <c r="BI141" s="37"/>
      <c r="BJ141" s="37"/>
      <c r="BK141" s="37"/>
      <c r="BL141" s="37"/>
      <c r="BM141" s="37"/>
      <c r="BN141" s="37"/>
      <c r="BO141" s="37"/>
      <c r="BP141" s="37"/>
      <c r="BQ141" s="37"/>
      <c r="BR141" s="37"/>
      <c r="BS141" s="37"/>
      <c r="BT141" s="37"/>
      <c r="BU141" s="37"/>
      <c r="BV141" s="37"/>
      <c r="BW141" s="37"/>
      <c r="BX141" s="37"/>
      <c r="BY141" s="37"/>
      <c r="BZ141" s="37"/>
      <c r="CA141" s="37"/>
      <c r="CB141" s="37"/>
      <c r="CC141" s="37"/>
      <c r="CD141" s="37"/>
      <c r="CE141" s="37"/>
      <c r="CF141" s="37"/>
      <c r="CG141" s="37"/>
      <c r="CH141" s="37"/>
      <c r="CI141" s="37"/>
      <c r="CJ141" s="37"/>
      <c r="CK141" s="37"/>
      <c r="CL141" s="37"/>
      <c r="CM141" s="37"/>
      <c r="CN141" s="37"/>
      <c r="CO141" s="37"/>
      <c r="CP141" s="37"/>
      <c r="CQ141" s="37"/>
      <c r="CR141" s="37"/>
      <c r="CS141" s="37"/>
      <c r="CT141" s="37"/>
      <c r="CU141" s="37"/>
      <c r="CV141" s="37"/>
      <c r="CW141" s="37"/>
      <c r="CX141" s="37"/>
      <c r="CY141" s="37"/>
      <c r="CZ141" s="37"/>
      <c r="DA141" s="37"/>
      <c r="DB141" s="37"/>
      <c r="DC141" s="37"/>
      <c r="DD141" s="37"/>
      <c r="DE141" s="37"/>
      <c r="DF141" s="37"/>
      <c r="DG141" s="37"/>
      <c r="DH141" s="37"/>
      <c r="DI141" s="37"/>
      <c r="DJ141" s="37"/>
      <c r="DK141" s="37"/>
      <c r="DL141" s="37"/>
      <c r="DM141" s="37"/>
      <c r="DN141" s="37"/>
      <c r="DO141" s="37"/>
      <c r="DP141" s="37"/>
      <c r="DQ141" s="37"/>
      <c r="DR141" s="37"/>
      <c r="DS141" s="37"/>
      <c r="DT141" s="37"/>
    </row>
    <row r="142" spans="1:124" s="31" customFormat="1" ht="16.5">
      <c r="A142" s="37">
        <v>88</v>
      </c>
      <c r="B142" s="36" t="s">
        <v>8432</v>
      </c>
      <c r="C142" s="36" t="s">
        <v>473</v>
      </c>
      <c r="D142" s="37" t="s">
        <v>8431</v>
      </c>
      <c r="E142" s="37" t="s">
        <v>8430</v>
      </c>
      <c r="F142" s="37" t="str">
        <f>IF(ISERROR(FIND('ヒアリングシート（記入例あり）'!$C$22,物質リスト!D142)),"",ROW())</f>
        <v/>
      </c>
      <c r="G142" s="37" t="e" cm="1">
        <f t="array" ref="G142">INDEX(D:D,SMALL(F:F,ROW(D142)))</f>
        <v>#NUM!</v>
      </c>
      <c r="H142" s="38" t="s">
        <v>10744</v>
      </c>
      <c r="I142" s="37" t="s">
        <v>407</v>
      </c>
      <c r="J142" s="37" t="s">
        <v>406</v>
      </c>
      <c r="K142" s="37" t="s">
        <v>221</v>
      </c>
      <c r="L142" s="37" t="s">
        <v>8429</v>
      </c>
      <c r="M142" s="37">
        <v>294.12</v>
      </c>
      <c r="N142" s="37" t="s">
        <v>8428</v>
      </c>
      <c r="O142" s="36" t="s">
        <v>8427</v>
      </c>
      <c r="P142" s="37" t="s">
        <v>259</v>
      </c>
      <c r="Q142" s="36"/>
      <c r="R142" s="37" t="s">
        <v>8426</v>
      </c>
      <c r="S142" s="36" t="s">
        <v>209</v>
      </c>
      <c r="T142" s="36"/>
      <c r="U142" s="36" t="s">
        <v>209</v>
      </c>
      <c r="V142" s="37"/>
      <c r="W142" s="37"/>
      <c r="X142" s="36"/>
      <c r="Y142" s="36"/>
      <c r="Z142" s="36" t="s">
        <v>8425</v>
      </c>
      <c r="AA142" s="37" t="s">
        <v>8424</v>
      </c>
      <c r="AB142" s="37" t="s">
        <v>8423</v>
      </c>
      <c r="AC142" s="37" t="s">
        <v>8422</v>
      </c>
      <c r="AD142" s="41" t="s">
        <v>205</v>
      </c>
      <c r="AE142" s="41" t="s">
        <v>378</v>
      </c>
      <c r="AF142" s="41" t="s">
        <v>206</v>
      </c>
      <c r="AG142" s="41" t="s">
        <v>206</v>
      </c>
      <c r="AH142" s="41" t="s">
        <v>377</v>
      </c>
      <c r="AI142" s="41" t="s">
        <v>377</v>
      </c>
      <c r="AJ142" s="41" t="s">
        <v>377</v>
      </c>
      <c r="AK142" s="41" t="s">
        <v>377</v>
      </c>
      <c r="AL142" s="41" t="s">
        <v>377</v>
      </c>
      <c r="AM142" s="41" t="s">
        <v>377</v>
      </c>
      <c r="AN142" s="41" t="s">
        <v>291</v>
      </c>
      <c r="AO142" s="41" t="s">
        <v>1328</v>
      </c>
      <c r="AP142" s="41" t="s">
        <v>291</v>
      </c>
      <c r="AQ142" s="41" t="s">
        <v>8360</v>
      </c>
      <c r="AR142" s="41" t="s">
        <v>644</v>
      </c>
      <c r="AS142" s="41" t="s">
        <v>201</v>
      </c>
      <c r="AT142" s="37"/>
      <c r="AU142" s="37"/>
      <c r="AV142" s="37"/>
      <c r="AW142" s="37"/>
      <c r="AX142" s="37"/>
      <c r="AY142" s="37"/>
      <c r="AZ142" s="37"/>
      <c r="BA142" s="37"/>
      <c r="BB142" s="37"/>
      <c r="BC142" s="37"/>
      <c r="BD142" s="37"/>
      <c r="BE142" s="37"/>
      <c r="BF142" s="37"/>
      <c r="BG142" s="37"/>
      <c r="BH142" s="37"/>
      <c r="BI142" s="37"/>
      <c r="BJ142" s="37"/>
      <c r="BK142" s="37"/>
      <c r="BL142" s="37"/>
      <c r="BM142" s="37"/>
      <c r="BN142" s="37"/>
      <c r="BO142" s="37"/>
      <c r="BP142" s="37"/>
      <c r="BQ142" s="37"/>
      <c r="BR142" s="37"/>
      <c r="BS142" s="37"/>
      <c r="BT142" s="37"/>
      <c r="BU142" s="37"/>
      <c r="BV142" s="37"/>
      <c r="BW142" s="37"/>
      <c r="BX142" s="37"/>
      <c r="BY142" s="37"/>
      <c r="BZ142" s="37"/>
      <c r="CA142" s="37"/>
      <c r="CB142" s="37"/>
      <c r="CC142" s="37"/>
      <c r="CD142" s="37"/>
      <c r="CE142" s="37"/>
      <c r="CF142" s="37"/>
      <c r="CG142" s="37"/>
      <c r="CH142" s="37"/>
      <c r="CI142" s="37"/>
      <c r="CJ142" s="37"/>
      <c r="CK142" s="37"/>
      <c r="CL142" s="37"/>
      <c r="CM142" s="37"/>
      <c r="CN142" s="37"/>
      <c r="CO142" s="37"/>
      <c r="CP142" s="37"/>
      <c r="CQ142" s="37"/>
      <c r="CR142" s="37"/>
      <c r="CS142" s="37"/>
      <c r="CT142" s="37"/>
      <c r="CU142" s="37"/>
      <c r="CV142" s="37"/>
      <c r="CW142" s="37"/>
      <c r="CX142" s="37"/>
      <c r="CY142" s="37"/>
      <c r="CZ142" s="37"/>
      <c r="DA142" s="37"/>
      <c r="DB142" s="37"/>
      <c r="DC142" s="37"/>
      <c r="DD142" s="37"/>
      <c r="DE142" s="37"/>
      <c r="DF142" s="37"/>
      <c r="DG142" s="37"/>
      <c r="DH142" s="37"/>
      <c r="DI142" s="37"/>
      <c r="DJ142" s="37"/>
      <c r="DK142" s="37"/>
      <c r="DL142" s="37"/>
      <c r="DM142" s="37"/>
      <c r="DN142" s="37"/>
      <c r="DO142" s="37"/>
      <c r="DP142" s="37"/>
      <c r="DQ142" s="37"/>
      <c r="DR142" s="37"/>
      <c r="DS142" s="37"/>
      <c r="DT142" s="37"/>
    </row>
    <row r="143" spans="1:124" s="31" customFormat="1" ht="16.5">
      <c r="A143" s="37">
        <v>88</v>
      </c>
      <c r="B143" s="36" t="s">
        <v>8421</v>
      </c>
      <c r="C143" s="36" t="s">
        <v>473</v>
      </c>
      <c r="D143" s="37" t="s">
        <v>8420</v>
      </c>
      <c r="E143" s="37" t="s">
        <v>8419</v>
      </c>
      <c r="F143" s="37">
        <f>IF(ISERROR(FIND('ヒアリングシート（記入例あり）'!$C$22,物質リスト!D143)),"",ROW())</f>
        <v>143</v>
      </c>
      <c r="G143" s="37" t="e" cm="1">
        <f t="array" ref="G143">INDEX(D:D,SMALL(F:F,ROW(D143)))</f>
        <v>#NUM!</v>
      </c>
      <c r="H143" s="38" t="s">
        <v>10744</v>
      </c>
      <c r="I143" s="37" t="s">
        <v>407</v>
      </c>
      <c r="J143" s="37"/>
      <c r="K143" s="37"/>
      <c r="L143" s="37" t="s">
        <v>8418</v>
      </c>
      <c r="M143" s="37">
        <v>152.07</v>
      </c>
      <c r="N143" s="37" t="s">
        <v>209</v>
      </c>
      <c r="O143" s="36" t="s">
        <v>403</v>
      </c>
      <c r="P143" s="37" t="s">
        <v>259</v>
      </c>
      <c r="Q143" s="36" t="s">
        <v>209</v>
      </c>
      <c r="R143" s="37"/>
      <c r="S143" s="36" t="s">
        <v>8417</v>
      </c>
      <c r="T143" s="36"/>
      <c r="U143" s="36" t="s">
        <v>209</v>
      </c>
      <c r="V143" s="37"/>
      <c r="W143" s="37"/>
      <c r="X143" s="36"/>
      <c r="Y143" s="36"/>
      <c r="Z143" s="36" t="s">
        <v>5852</v>
      </c>
      <c r="AA143" s="37" t="s">
        <v>209</v>
      </c>
      <c r="AB143" s="37" t="s">
        <v>209</v>
      </c>
      <c r="AC143" s="37" t="s">
        <v>209</v>
      </c>
      <c r="AD143" s="41" t="s">
        <v>201</v>
      </c>
      <c r="AE143" s="41" t="s">
        <v>201</v>
      </c>
      <c r="AF143" s="41" t="s">
        <v>201</v>
      </c>
      <c r="AG143" s="41" t="s">
        <v>201</v>
      </c>
      <c r="AH143" s="41" t="s">
        <v>201</v>
      </c>
      <c r="AI143" s="41" t="s">
        <v>201</v>
      </c>
      <c r="AJ143" s="37" t="s">
        <v>8416</v>
      </c>
      <c r="AK143" s="37" t="s">
        <v>2417</v>
      </c>
      <c r="AL143" s="37" t="s">
        <v>2417</v>
      </c>
      <c r="AM143" s="37" t="s">
        <v>2417</v>
      </c>
      <c r="AN143" s="41" t="s">
        <v>201</v>
      </c>
      <c r="AO143" s="37" t="s">
        <v>1328</v>
      </c>
      <c r="AP143" s="41" t="s">
        <v>201</v>
      </c>
      <c r="AQ143" s="41" t="s">
        <v>201</v>
      </c>
      <c r="AR143" s="41" t="s">
        <v>201</v>
      </c>
      <c r="AS143" s="41" t="s">
        <v>201</v>
      </c>
      <c r="AT143" s="37"/>
      <c r="AU143" s="37"/>
      <c r="AV143" s="37"/>
      <c r="AW143" s="37"/>
      <c r="AX143" s="37"/>
      <c r="AY143" s="37"/>
      <c r="AZ143" s="37"/>
      <c r="BA143" s="37"/>
      <c r="BB143" s="37"/>
      <c r="BC143" s="37"/>
      <c r="BD143" s="37"/>
      <c r="BE143" s="37"/>
      <c r="BF143" s="37"/>
      <c r="BG143" s="37"/>
      <c r="BH143" s="37"/>
      <c r="BI143" s="37"/>
      <c r="BJ143" s="37"/>
      <c r="BK143" s="37"/>
      <c r="BL143" s="37"/>
      <c r="BM143" s="37"/>
      <c r="BN143" s="37"/>
      <c r="BO143" s="37"/>
      <c r="BP143" s="37"/>
      <c r="BQ143" s="37"/>
      <c r="BR143" s="37"/>
      <c r="BS143" s="37"/>
      <c r="BT143" s="37"/>
      <c r="BU143" s="37"/>
      <c r="BV143" s="37"/>
      <c r="BW143" s="37"/>
      <c r="BX143" s="37"/>
      <c r="BY143" s="37"/>
      <c r="BZ143" s="37"/>
      <c r="CA143" s="37"/>
      <c r="CB143" s="37"/>
      <c r="CC143" s="37"/>
      <c r="CD143" s="37"/>
      <c r="CE143" s="37"/>
      <c r="CF143" s="37"/>
      <c r="CG143" s="37"/>
      <c r="CH143" s="37"/>
      <c r="CI143" s="37"/>
      <c r="CJ143" s="37"/>
      <c r="CK143" s="37"/>
      <c r="CL143" s="37"/>
      <c r="CM143" s="37"/>
      <c r="CN143" s="37"/>
      <c r="CO143" s="37"/>
      <c r="CP143" s="37"/>
      <c r="CQ143" s="37"/>
      <c r="CR143" s="37"/>
      <c r="CS143" s="37"/>
      <c r="CT143" s="37"/>
      <c r="CU143" s="37"/>
      <c r="CV143" s="37"/>
      <c r="CW143" s="37"/>
      <c r="CX143" s="37"/>
      <c r="CY143" s="37"/>
      <c r="CZ143" s="37"/>
      <c r="DA143" s="37"/>
      <c r="DB143" s="37"/>
      <c r="DC143" s="37"/>
      <c r="DD143" s="37"/>
      <c r="DE143" s="37"/>
      <c r="DF143" s="37"/>
      <c r="DG143" s="37"/>
      <c r="DH143" s="37"/>
      <c r="DI143" s="37"/>
      <c r="DJ143" s="37"/>
      <c r="DK143" s="37"/>
      <c r="DL143" s="37"/>
      <c r="DM143" s="37"/>
      <c r="DN143" s="37"/>
      <c r="DO143" s="37"/>
      <c r="DP143" s="37"/>
      <c r="DQ143" s="37"/>
      <c r="DR143" s="37"/>
      <c r="DS143" s="37"/>
      <c r="DT143" s="37"/>
    </row>
    <row r="144" spans="1:124" s="31" customFormat="1" ht="16.5">
      <c r="A144" s="37">
        <v>88</v>
      </c>
      <c r="B144" s="36" t="s">
        <v>8415</v>
      </c>
      <c r="C144" s="36" t="s">
        <v>473</v>
      </c>
      <c r="D144" s="37" t="s">
        <v>8414</v>
      </c>
      <c r="E144" s="37" t="s">
        <v>8413</v>
      </c>
      <c r="F144" s="37" t="str">
        <f>IF(ISERROR(FIND('ヒアリングシート（記入例あり）'!$C$22,物質リスト!D144)),"",ROW())</f>
        <v/>
      </c>
      <c r="G144" s="37" t="e" cm="1">
        <f t="array" ref="G144">INDEX(D:D,SMALL(F:F,ROW(D144)))</f>
        <v>#NUM!</v>
      </c>
      <c r="H144" s="38" t="s">
        <v>10744</v>
      </c>
      <c r="I144" s="37" t="s">
        <v>407</v>
      </c>
      <c r="J144" s="37"/>
      <c r="K144" s="37" t="s">
        <v>221</v>
      </c>
      <c r="L144" s="37" t="s">
        <v>8412</v>
      </c>
      <c r="M144" s="37">
        <v>181.34</v>
      </c>
      <c r="N144" s="37" t="s">
        <v>8411</v>
      </c>
      <c r="O144" s="36" t="s">
        <v>403</v>
      </c>
      <c r="P144" s="37" t="s">
        <v>259</v>
      </c>
      <c r="Q144" s="36"/>
      <c r="R144" s="37" t="s">
        <v>8410</v>
      </c>
      <c r="S144" s="36" t="s">
        <v>209</v>
      </c>
      <c r="T144" s="36"/>
      <c r="U144" s="36" t="s">
        <v>209</v>
      </c>
      <c r="V144" s="37"/>
      <c r="W144" s="37"/>
      <c r="X144" s="36"/>
      <c r="Y144" s="36"/>
      <c r="Z144" s="36" t="s">
        <v>3407</v>
      </c>
      <c r="AA144" s="37" t="s">
        <v>209</v>
      </c>
      <c r="AB144" s="37" t="s">
        <v>209</v>
      </c>
      <c r="AC144" s="37" t="s">
        <v>209</v>
      </c>
      <c r="AD144" s="41" t="s">
        <v>201</v>
      </c>
      <c r="AE144" s="41" t="s">
        <v>201</v>
      </c>
      <c r="AF144" s="41" t="s">
        <v>206</v>
      </c>
      <c r="AG144" s="41" t="s">
        <v>206</v>
      </c>
      <c r="AH144" s="41" t="s">
        <v>201</v>
      </c>
      <c r="AI144" s="41" t="s">
        <v>201</v>
      </c>
      <c r="AJ144" s="41" t="s">
        <v>201</v>
      </c>
      <c r="AK144" s="41" t="s">
        <v>201</v>
      </c>
      <c r="AL144" s="41" t="s">
        <v>377</v>
      </c>
      <c r="AM144" s="41" t="s">
        <v>377</v>
      </c>
      <c r="AN144" s="41" t="s">
        <v>205</v>
      </c>
      <c r="AO144" s="41" t="s">
        <v>1328</v>
      </c>
      <c r="AP144" s="41" t="s">
        <v>205</v>
      </c>
      <c r="AQ144" s="41" t="s">
        <v>8360</v>
      </c>
      <c r="AR144" s="41" t="s">
        <v>644</v>
      </c>
      <c r="AS144" s="41" t="s">
        <v>201</v>
      </c>
      <c r="AT144" s="37"/>
      <c r="AU144" s="37"/>
      <c r="AV144" s="37"/>
      <c r="AW144" s="37"/>
      <c r="AX144" s="37"/>
      <c r="AY144" s="37"/>
      <c r="AZ144" s="37"/>
      <c r="BA144" s="37"/>
      <c r="BB144" s="37"/>
      <c r="BC144" s="37"/>
      <c r="BD144" s="37"/>
      <c r="BE144" s="37"/>
      <c r="BF144" s="37"/>
      <c r="BG144" s="37"/>
      <c r="BH144" s="37"/>
      <c r="BI144" s="37"/>
      <c r="BJ144" s="37"/>
      <c r="BK144" s="37"/>
      <c r="BL144" s="37"/>
      <c r="BM144" s="37"/>
      <c r="BN144" s="37"/>
      <c r="BO144" s="37"/>
      <c r="BP144" s="37"/>
      <c r="BQ144" s="37"/>
      <c r="BR144" s="37"/>
      <c r="BS144" s="37"/>
      <c r="BT144" s="37"/>
      <c r="BU144" s="37"/>
      <c r="BV144" s="37"/>
      <c r="BW144" s="37"/>
      <c r="BX144" s="37"/>
      <c r="BY144" s="37"/>
      <c r="BZ144" s="37"/>
      <c r="CA144" s="37"/>
      <c r="CB144" s="37"/>
      <c r="CC144" s="37"/>
      <c r="CD144" s="37"/>
      <c r="CE144" s="37"/>
      <c r="CF144" s="37"/>
      <c r="CG144" s="37"/>
      <c r="CH144" s="37"/>
      <c r="CI144" s="37"/>
      <c r="CJ144" s="37"/>
      <c r="CK144" s="37"/>
      <c r="CL144" s="37"/>
      <c r="CM144" s="37"/>
      <c r="CN144" s="37"/>
      <c r="CO144" s="37"/>
      <c r="CP144" s="37"/>
      <c r="CQ144" s="37"/>
      <c r="CR144" s="37"/>
      <c r="CS144" s="37"/>
      <c r="CT144" s="37"/>
      <c r="CU144" s="37"/>
      <c r="CV144" s="37"/>
      <c r="CW144" s="37"/>
      <c r="CX144" s="37"/>
      <c r="CY144" s="37"/>
      <c r="CZ144" s="37"/>
      <c r="DA144" s="37"/>
      <c r="DB144" s="37"/>
      <c r="DC144" s="37"/>
      <c r="DD144" s="37"/>
      <c r="DE144" s="37"/>
      <c r="DF144" s="37"/>
      <c r="DG144" s="37"/>
      <c r="DH144" s="37"/>
      <c r="DI144" s="37"/>
      <c r="DJ144" s="37"/>
      <c r="DK144" s="37"/>
      <c r="DL144" s="37"/>
      <c r="DM144" s="37"/>
      <c r="DN144" s="37"/>
      <c r="DO144" s="37"/>
      <c r="DP144" s="37"/>
      <c r="DQ144" s="37"/>
      <c r="DR144" s="37"/>
      <c r="DS144" s="37"/>
      <c r="DT144" s="37"/>
    </row>
    <row r="145" spans="1:124" s="31" customFormat="1" ht="16.5">
      <c r="A145" s="37">
        <v>88</v>
      </c>
      <c r="B145" s="36" t="s">
        <v>8409</v>
      </c>
      <c r="C145" s="36" t="s">
        <v>473</v>
      </c>
      <c r="D145" s="37" t="s">
        <v>8408</v>
      </c>
      <c r="E145" s="37" t="s">
        <v>8407</v>
      </c>
      <c r="F145" s="37" t="str">
        <f>IF(ISERROR(FIND('ヒアリングシート（記入例あり）'!$C$22,物質リスト!D145)),"",ROW())</f>
        <v/>
      </c>
      <c r="G145" s="37" t="e" cm="1">
        <f t="array" ref="G145">INDEX(D:D,SMALL(F:F,ROW(D145)))</f>
        <v>#NUM!</v>
      </c>
      <c r="H145" s="38" t="s">
        <v>10744</v>
      </c>
      <c r="I145" s="37" t="s">
        <v>407</v>
      </c>
      <c r="J145" s="37" t="s">
        <v>406</v>
      </c>
      <c r="K145" s="37" t="s">
        <v>221</v>
      </c>
      <c r="L145" s="37" t="s">
        <v>8406</v>
      </c>
      <c r="M145" s="37">
        <v>203.61</v>
      </c>
      <c r="N145" s="37" t="s">
        <v>8405</v>
      </c>
      <c r="O145" s="36" t="s">
        <v>403</v>
      </c>
      <c r="P145" s="37" t="s">
        <v>259</v>
      </c>
      <c r="Q145" s="36"/>
      <c r="R145" s="37" t="s">
        <v>3255</v>
      </c>
      <c r="S145" s="36" t="s">
        <v>209</v>
      </c>
      <c r="T145" s="36"/>
      <c r="U145" s="36" t="s">
        <v>209</v>
      </c>
      <c r="V145" s="37"/>
      <c r="W145" s="37"/>
      <c r="X145" s="36"/>
      <c r="Y145" s="36"/>
      <c r="Z145" s="36" t="s">
        <v>8404</v>
      </c>
      <c r="AA145" s="37" t="s">
        <v>8403</v>
      </c>
      <c r="AB145" s="37" t="s">
        <v>209</v>
      </c>
      <c r="AC145" s="37" t="s">
        <v>209</v>
      </c>
      <c r="AD145" s="41" t="s">
        <v>207</v>
      </c>
      <c r="AE145" s="41" t="s">
        <v>201</v>
      </c>
      <c r="AF145" s="41" t="s">
        <v>206</v>
      </c>
      <c r="AG145" s="41" t="s">
        <v>206</v>
      </c>
      <c r="AH145" s="41" t="s">
        <v>201</v>
      </c>
      <c r="AI145" s="41" t="s">
        <v>201</v>
      </c>
      <c r="AJ145" s="41" t="s">
        <v>377</v>
      </c>
      <c r="AK145" s="41" t="s">
        <v>377</v>
      </c>
      <c r="AL145" s="41" t="s">
        <v>377</v>
      </c>
      <c r="AM145" s="41" t="s">
        <v>377</v>
      </c>
      <c r="AN145" s="41" t="s">
        <v>201</v>
      </c>
      <c r="AO145" s="41" t="s">
        <v>1328</v>
      </c>
      <c r="AP145" s="41" t="s">
        <v>205</v>
      </c>
      <c r="AQ145" s="41" t="s">
        <v>8360</v>
      </c>
      <c r="AR145" s="41" t="s">
        <v>644</v>
      </c>
      <c r="AS145" s="41" t="s">
        <v>201</v>
      </c>
      <c r="AT145" s="37"/>
      <c r="AU145" s="37"/>
      <c r="AV145" s="37"/>
      <c r="AW145" s="37"/>
      <c r="AX145" s="37"/>
      <c r="AY145" s="37"/>
      <c r="AZ145" s="37"/>
      <c r="BA145" s="37"/>
      <c r="BB145" s="37"/>
      <c r="BC145" s="37"/>
      <c r="BD145" s="37"/>
      <c r="BE145" s="37"/>
      <c r="BF145" s="37"/>
      <c r="BG145" s="37"/>
      <c r="BH145" s="37"/>
      <c r="BI145" s="37"/>
      <c r="BJ145" s="37"/>
      <c r="BK145" s="37"/>
      <c r="BL145" s="37"/>
      <c r="BM145" s="37"/>
      <c r="BN145" s="37"/>
      <c r="BO145" s="37"/>
      <c r="BP145" s="37"/>
      <c r="BQ145" s="37"/>
      <c r="BR145" s="37"/>
      <c r="BS145" s="37"/>
      <c r="BT145" s="37"/>
      <c r="BU145" s="37"/>
      <c r="BV145" s="37"/>
      <c r="BW145" s="37"/>
      <c r="BX145" s="37"/>
      <c r="BY145" s="37"/>
      <c r="BZ145" s="37"/>
      <c r="CA145" s="37"/>
      <c r="CB145" s="37"/>
      <c r="CC145" s="37"/>
      <c r="CD145" s="37"/>
      <c r="CE145" s="37"/>
      <c r="CF145" s="37"/>
      <c r="CG145" s="37"/>
      <c r="CH145" s="37"/>
      <c r="CI145" s="37"/>
      <c r="CJ145" s="37"/>
      <c r="CK145" s="37"/>
      <c r="CL145" s="37"/>
      <c r="CM145" s="37"/>
      <c r="CN145" s="37"/>
      <c r="CO145" s="37"/>
      <c r="CP145" s="37"/>
      <c r="CQ145" s="37"/>
      <c r="CR145" s="37"/>
      <c r="CS145" s="37"/>
      <c r="CT145" s="37"/>
      <c r="CU145" s="37"/>
      <c r="CV145" s="37"/>
      <c r="CW145" s="37"/>
      <c r="CX145" s="37"/>
      <c r="CY145" s="37"/>
      <c r="CZ145" s="37"/>
      <c r="DA145" s="37"/>
      <c r="DB145" s="37"/>
      <c r="DC145" s="37"/>
      <c r="DD145" s="37"/>
      <c r="DE145" s="37"/>
      <c r="DF145" s="37"/>
      <c r="DG145" s="37"/>
      <c r="DH145" s="37"/>
      <c r="DI145" s="37"/>
      <c r="DJ145" s="37"/>
      <c r="DK145" s="37"/>
      <c r="DL145" s="37"/>
      <c r="DM145" s="37"/>
      <c r="DN145" s="37"/>
      <c r="DO145" s="37"/>
      <c r="DP145" s="37"/>
      <c r="DQ145" s="37"/>
      <c r="DR145" s="37"/>
      <c r="DS145" s="37"/>
      <c r="DT145" s="37"/>
    </row>
    <row r="146" spans="1:124" s="31" customFormat="1" ht="16.5">
      <c r="A146" s="37">
        <v>88</v>
      </c>
      <c r="B146" s="36" t="s">
        <v>8402</v>
      </c>
      <c r="C146" s="36" t="s">
        <v>473</v>
      </c>
      <c r="D146" s="37" t="s">
        <v>8401</v>
      </c>
      <c r="E146" s="37" t="s">
        <v>8400</v>
      </c>
      <c r="F146" s="37" t="str">
        <f>IF(ISERROR(FIND('ヒアリングシート（記入例あり）'!$C$22,物質リスト!D146)),"",ROW())</f>
        <v/>
      </c>
      <c r="G146" s="37" t="e" cm="1">
        <f t="array" ref="G146">INDEX(D:D,SMALL(F:F,ROW(D146)))</f>
        <v>#NUM!</v>
      </c>
      <c r="H146" s="38" t="s">
        <v>10744</v>
      </c>
      <c r="I146" s="37" t="s">
        <v>407</v>
      </c>
      <c r="J146" s="37" t="s">
        <v>406</v>
      </c>
      <c r="K146" s="37" t="s">
        <v>221</v>
      </c>
      <c r="L146" s="37" t="s">
        <v>8399</v>
      </c>
      <c r="M146" s="37">
        <v>156.04</v>
      </c>
      <c r="N146" s="37" t="s">
        <v>8398</v>
      </c>
      <c r="O146" s="36" t="s">
        <v>403</v>
      </c>
      <c r="P146" s="37" t="s">
        <v>259</v>
      </c>
      <c r="Q146" s="36"/>
      <c r="R146" s="37" t="s">
        <v>8397</v>
      </c>
      <c r="S146" s="36" t="s">
        <v>209</v>
      </c>
      <c r="T146" s="36"/>
      <c r="U146" s="36" t="s">
        <v>209</v>
      </c>
      <c r="V146" s="37"/>
      <c r="W146" s="37"/>
      <c r="X146" s="36"/>
      <c r="Y146" s="36"/>
      <c r="Z146" s="36" t="s">
        <v>8396</v>
      </c>
      <c r="AA146" s="37" t="s">
        <v>8395</v>
      </c>
      <c r="AB146" s="37" t="s">
        <v>209</v>
      </c>
      <c r="AC146" s="37" t="s">
        <v>209</v>
      </c>
      <c r="AD146" s="41" t="s">
        <v>378</v>
      </c>
      <c r="AE146" s="41" t="s">
        <v>201</v>
      </c>
      <c r="AF146" s="41" t="s">
        <v>206</v>
      </c>
      <c r="AG146" s="41" t="s">
        <v>206</v>
      </c>
      <c r="AH146" s="41" t="s">
        <v>201</v>
      </c>
      <c r="AI146" s="41" t="s">
        <v>201</v>
      </c>
      <c r="AJ146" s="41" t="s">
        <v>377</v>
      </c>
      <c r="AK146" s="41" t="s">
        <v>377</v>
      </c>
      <c r="AL146" s="41" t="s">
        <v>377</v>
      </c>
      <c r="AM146" s="41" t="s">
        <v>377</v>
      </c>
      <c r="AN146" s="41" t="s">
        <v>291</v>
      </c>
      <c r="AO146" s="41" t="s">
        <v>1328</v>
      </c>
      <c r="AP146" s="41" t="s">
        <v>291</v>
      </c>
      <c r="AQ146" s="41" t="s">
        <v>8360</v>
      </c>
      <c r="AR146" s="41" t="s">
        <v>644</v>
      </c>
      <c r="AS146" s="41" t="s">
        <v>201</v>
      </c>
      <c r="AT146" s="37"/>
      <c r="AU146" s="37"/>
      <c r="AV146" s="37"/>
      <c r="AW146" s="37"/>
      <c r="AX146" s="37"/>
      <c r="AY146" s="37"/>
      <c r="AZ146" s="37"/>
      <c r="BA146" s="37"/>
      <c r="BB146" s="37"/>
      <c r="BC146" s="37"/>
      <c r="BD146" s="37"/>
      <c r="BE146" s="37"/>
      <c r="BF146" s="37"/>
      <c r="BG146" s="37"/>
      <c r="BH146" s="37"/>
      <c r="BI146" s="37"/>
      <c r="BJ146" s="37"/>
      <c r="BK146" s="37"/>
      <c r="BL146" s="37"/>
      <c r="BM146" s="37"/>
      <c r="BN146" s="37"/>
      <c r="BO146" s="37"/>
      <c r="BP146" s="37"/>
      <c r="BQ146" s="37"/>
      <c r="BR146" s="37"/>
      <c r="BS146" s="37"/>
      <c r="BT146" s="37"/>
      <c r="BU146" s="37"/>
      <c r="BV146" s="37"/>
      <c r="BW146" s="37"/>
      <c r="BX146" s="37"/>
      <c r="BY146" s="37"/>
      <c r="BZ146" s="37"/>
      <c r="CA146" s="37"/>
      <c r="CB146" s="37"/>
      <c r="CC146" s="37"/>
      <c r="CD146" s="37"/>
      <c r="CE146" s="37"/>
      <c r="CF146" s="37"/>
      <c r="CG146" s="37"/>
      <c r="CH146" s="37"/>
      <c r="CI146" s="37"/>
      <c r="CJ146" s="37"/>
      <c r="CK146" s="37"/>
      <c r="CL146" s="37"/>
      <c r="CM146" s="37"/>
      <c r="CN146" s="37"/>
      <c r="CO146" s="37"/>
      <c r="CP146" s="37"/>
      <c r="CQ146" s="37"/>
      <c r="CR146" s="37"/>
      <c r="CS146" s="37"/>
      <c r="CT146" s="37"/>
      <c r="CU146" s="37"/>
      <c r="CV146" s="37"/>
      <c r="CW146" s="37"/>
      <c r="CX146" s="37"/>
      <c r="CY146" s="37"/>
      <c r="CZ146" s="37"/>
      <c r="DA146" s="37"/>
      <c r="DB146" s="37"/>
      <c r="DC146" s="37"/>
      <c r="DD146" s="37"/>
      <c r="DE146" s="37"/>
      <c r="DF146" s="37"/>
      <c r="DG146" s="37"/>
      <c r="DH146" s="37"/>
      <c r="DI146" s="37"/>
      <c r="DJ146" s="37"/>
      <c r="DK146" s="37"/>
      <c r="DL146" s="37"/>
      <c r="DM146" s="37"/>
      <c r="DN146" s="37"/>
      <c r="DO146" s="37"/>
      <c r="DP146" s="37"/>
      <c r="DQ146" s="37"/>
      <c r="DR146" s="37"/>
      <c r="DS146" s="37"/>
      <c r="DT146" s="37"/>
    </row>
    <row r="147" spans="1:124" s="31" customFormat="1" ht="16.5">
      <c r="A147" s="37">
        <v>88</v>
      </c>
      <c r="B147" s="36" t="s">
        <v>8394</v>
      </c>
      <c r="C147" s="36" t="s">
        <v>473</v>
      </c>
      <c r="D147" s="37" t="s">
        <v>8393</v>
      </c>
      <c r="E147" s="37" t="s">
        <v>8392</v>
      </c>
      <c r="F147" s="37">
        <f>IF(ISERROR(FIND('ヒアリングシート（記入例あり）'!$C$22,物質リスト!D147)),"",ROW())</f>
        <v>147</v>
      </c>
      <c r="G147" s="37" t="e" cm="1">
        <f t="array" ref="G147">INDEX(D:D,SMALL(F:F,ROW(D147)))</f>
        <v>#NUM!</v>
      </c>
      <c r="H147" s="38" t="s">
        <v>10744</v>
      </c>
      <c r="I147" s="37" t="s">
        <v>407</v>
      </c>
      <c r="J147" s="37"/>
      <c r="K147" s="37" t="s">
        <v>221</v>
      </c>
      <c r="L147" s="37" t="s">
        <v>8391</v>
      </c>
      <c r="M147" s="37">
        <v>252.00299999999999</v>
      </c>
      <c r="N147" s="37" t="s">
        <v>8390</v>
      </c>
      <c r="O147" s="36" t="s">
        <v>403</v>
      </c>
      <c r="P147" s="37" t="s">
        <v>259</v>
      </c>
      <c r="Q147" s="36" t="s">
        <v>8389</v>
      </c>
      <c r="R147" s="37"/>
      <c r="S147" s="36" t="s">
        <v>209</v>
      </c>
      <c r="T147" s="36"/>
      <c r="U147" s="36" t="s">
        <v>209</v>
      </c>
      <c r="V147" s="37"/>
      <c r="W147" s="37"/>
      <c r="X147" s="36"/>
      <c r="Y147" s="36"/>
      <c r="Z147" s="36" t="s">
        <v>8388</v>
      </c>
      <c r="AA147" s="37" t="s">
        <v>8387</v>
      </c>
      <c r="AB147" s="37" t="s">
        <v>8386</v>
      </c>
      <c r="AC147" s="37" t="s">
        <v>8385</v>
      </c>
      <c r="AD147" s="41" t="s">
        <v>205</v>
      </c>
      <c r="AE147" s="41" t="s">
        <v>378</v>
      </c>
      <c r="AF147" s="41" t="s">
        <v>206</v>
      </c>
      <c r="AG147" s="41" t="s">
        <v>206</v>
      </c>
      <c r="AH147" s="41" t="s">
        <v>205</v>
      </c>
      <c r="AI147" s="41" t="s">
        <v>205</v>
      </c>
      <c r="AJ147" s="41" t="s">
        <v>377</v>
      </c>
      <c r="AK147" s="41" t="s">
        <v>377</v>
      </c>
      <c r="AL147" s="41" t="s">
        <v>1146</v>
      </c>
      <c r="AM147" s="41" t="s">
        <v>1146</v>
      </c>
      <c r="AN147" s="41" t="s">
        <v>291</v>
      </c>
      <c r="AO147" s="41" t="s">
        <v>1328</v>
      </c>
      <c r="AP147" s="41" t="s">
        <v>291</v>
      </c>
      <c r="AQ147" s="41" t="s">
        <v>8360</v>
      </c>
      <c r="AR147" s="41" t="s">
        <v>644</v>
      </c>
      <c r="AS147" s="41" t="s">
        <v>201</v>
      </c>
      <c r="AT147" s="37"/>
      <c r="AU147" s="37"/>
      <c r="AV147" s="37"/>
      <c r="AW147" s="37"/>
      <c r="AX147" s="37"/>
      <c r="AY147" s="37"/>
      <c r="AZ147" s="37"/>
      <c r="BA147" s="37"/>
      <c r="BB147" s="37"/>
      <c r="BC147" s="37"/>
      <c r="BD147" s="37"/>
      <c r="BE147" s="37"/>
      <c r="BF147" s="37"/>
      <c r="BG147" s="37"/>
      <c r="BH147" s="37"/>
      <c r="BI147" s="37"/>
      <c r="BJ147" s="37"/>
      <c r="BK147" s="37"/>
      <c r="BL147" s="37"/>
      <c r="BM147" s="37"/>
      <c r="BN147" s="37"/>
      <c r="BO147" s="37"/>
      <c r="BP147" s="37"/>
      <c r="BQ147" s="37"/>
      <c r="BR147" s="37"/>
      <c r="BS147" s="37"/>
      <c r="BT147" s="37"/>
      <c r="BU147" s="37"/>
      <c r="BV147" s="37"/>
      <c r="BW147" s="37"/>
      <c r="BX147" s="37"/>
      <c r="BY147" s="37"/>
      <c r="BZ147" s="37"/>
      <c r="CA147" s="37"/>
      <c r="CB147" s="37"/>
      <c r="CC147" s="37"/>
      <c r="CD147" s="37"/>
      <c r="CE147" s="37"/>
      <c r="CF147" s="37"/>
      <c r="CG147" s="37"/>
      <c r="CH147" s="37"/>
      <c r="CI147" s="37"/>
      <c r="CJ147" s="37"/>
      <c r="CK147" s="37"/>
      <c r="CL147" s="37"/>
      <c r="CM147" s="37"/>
      <c r="CN147" s="37"/>
      <c r="CO147" s="37"/>
      <c r="CP147" s="37"/>
      <c r="CQ147" s="37"/>
      <c r="CR147" s="37"/>
      <c r="CS147" s="37"/>
      <c r="CT147" s="37"/>
      <c r="CU147" s="37"/>
      <c r="CV147" s="37"/>
      <c r="CW147" s="37"/>
      <c r="CX147" s="37"/>
      <c r="CY147" s="37"/>
      <c r="CZ147" s="37"/>
      <c r="DA147" s="37"/>
      <c r="DB147" s="37"/>
      <c r="DC147" s="37"/>
      <c r="DD147" s="37"/>
      <c r="DE147" s="37"/>
      <c r="DF147" s="37"/>
      <c r="DG147" s="37"/>
      <c r="DH147" s="37"/>
      <c r="DI147" s="37"/>
      <c r="DJ147" s="37"/>
      <c r="DK147" s="37"/>
      <c r="DL147" s="37"/>
      <c r="DM147" s="37"/>
      <c r="DN147" s="37"/>
      <c r="DO147" s="37"/>
      <c r="DP147" s="37"/>
      <c r="DQ147" s="37"/>
      <c r="DR147" s="37"/>
      <c r="DS147" s="37"/>
      <c r="DT147" s="37"/>
    </row>
    <row r="148" spans="1:124" s="31" customFormat="1" ht="16.5">
      <c r="A148" s="37">
        <v>88</v>
      </c>
      <c r="B148" s="36" t="s">
        <v>8384</v>
      </c>
      <c r="C148" s="36" t="s">
        <v>473</v>
      </c>
      <c r="D148" s="37" t="s">
        <v>8383</v>
      </c>
      <c r="E148" s="37" t="s">
        <v>8382</v>
      </c>
      <c r="F148" s="37" t="str">
        <f>IF(ISERROR(FIND('ヒアリングシート（記入例あり）'!$C$22,物質リスト!D148)),"",ROW())</f>
        <v/>
      </c>
      <c r="G148" s="37" t="e" cm="1">
        <f t="array" ref="G148">INDEX(D:D,SMALL(F:F,ROW(D148)))</f>
        <v>#NUM!</v>
      </c>
      <c r="H148" s="38" t="s">
        <v>10744</v>
      </c>
      <c r="I148" s="37" t="s">
        <v>407</v>
      </c>
      <c r="J148" s="37" t="s">
        <v>406</v>
      </c>
      <c r="K148" s="37" t="s">
        <v>221</v>
      </c>
      <c r="L148" s="37" t="s">
        <v>8381</v>
      </c>
      <c r="M148" s="37">
        <v>161.97</v>
      </c>
      <c r="N148" s="37" t="s">
        <v>8380</v>
      </c>
      <c r="O148" s="36" t="s">
        <v>8379</v>
      </c>
      <c r="P148" s="37" t="s">
        <v>259</v>
      </c>
      <c r="Q148" s="36"/>
      <c r="R148" s="37" t="s">
        <v>8378</v>
      </c>
      <c r="S148" s="36" t="s">
        <v>209</v>
      </c>
      <c r="T148" s="36"/>
      <c r="U148" s="36" t="s">
        <v>209</v>
      </c>
      <c r="V148" s="37"/>
      <c r="W148" s="37"/>
      <c r="X148" s="36"/>
      <c r="Y148" s="36"/>
      <c r="Z148" s="36" t="s">
        <v>8377</v>
      </c>
      <c r="AA148" s="37" t="s">
        <v>8376</v>
      </c>
      <c r="AB148" s="37" t="s">
        <v>8375</v>
      </c>
      <c r="AC148" s="37" t="s">
        <v>8374</v>
      </c>
      <c r="AD148" s="41" t="s">
        <v>205</v>
      </c>
      <c r="AE148" s="41" t="s">
        <v>207</v>
      </c>
      <c r="AF148" s="41" t="s">
        <v>206</v>
      </c>
      <c r="AG148" s="41" t="s">
        <v>201</v>
      </c>
      <c r="AH148" s="41" t="s">
        <v>205</v>
      </c>
      <c r="AI148" s="41" t="s">
        <v>205</v>
      </c>
      <c r="AJ148" s="41" t="s">
        <v>377</v>
      </c>
      <c r="AK148" s="41" t="s">
        <v>377</v>
      </c>
      <c r="AL148" s="41" t="s">
        <v>377</v>
      </c>
      <c r="AM148" s="41" t="s">
        <v>377</v>
      </c>
      <c r="AN148" s="41" t="s">
        <v>205</v>
      </c>
      <c r="AO148" s="41" t="s">
        <v>1328</v>
      </c>
      <c r="AP148" s="41" t="s">
        <v>201</v>
      </c>
      <c r="AQ148" s="41" t="s">
        <v>8373</v>
      </c>
      <c r="AR148" s="41" t="s">
        <v>8372</v>
      </c>
      <c r="AS148" s="41" t="s">
        <v>201</v>
      </c>
      <c r="AT148" s="37" t="s">
        <v>8371</v>
      </c>
      <c r="AU148" s="37" t="s">
        <v>8370</v>
      </c>
      <c r="AV148" s="37" t="s">
        <v>209</v>
      </c>
      <c r="AW148" s="37"/>
      <c r="AX148" s="37"/>
      <c r="AY148" s="37"/>
      <c r="AZ148" s="37"/>
      <c r="BA148" s="37"/>
      <c r="BB148" s="37"/>
      <c r="BC148" s="37"/>
      <c r="BD148" s="37"/>
      <c r="BE148" s="37"/>
      <c r="BF148" s="37"/>
      <c r="BG148" s="37"/>
      <c r="BH148" s="37"/>
      <c r="BI148" s="37"/>
      <c r="BJ148" s="37"/>
      <c r="BK148" s="37"/>
      <c r="BL148" s="37"/>
      <c r="BM148" s="37"/>
      <c r="BN148" s="37"/>
      <c r="BO148" s="37"/>
      <c r="BP148" s="37"/>
      <c r="BQ148" s="37"/>
      <c r="BR148" s="37"/>
      <c r="BS148" s="37"/>
      <c r="BT148" s="37"/>
      <c r="BU148" s="37"/>
      <c r="BV148" s="37"/>
      <c r="BW148" s="37"/>
      <c r="BX148" s="37"/>
      <c r="BY148" s="37"/>
      <c r="BZ148" s="37"/>
      <c r="CA148" s="37"/>
      <c r="CB148" s="37"/>
      <c r="CC148" s="37"/>
      <c r="CD148" s="37"/>
      <c r="CE148" s="37"/>
      <c r="CF148" s="37"/>
      <c r="CG148" s="37"/>
      <c r="CH148" s="37"/>
      <c r="CI148" s="37"/>
      <c r="CJ148" s="37"/>
      <c r="CK148" s="37"/>
      <c r="CL148" s="37"/>
      <c r="CM148" s="37"/>
      <c r="CN148" s="37"/>
      <c r="CO148" s="37"/>
      <c r="CP148" s="37"/>
      <c r="CQ148" s="37"/>
      <c r="CR148" s="37"/>
      <c r="CS148" s="37"/>
      <c r="CT148" s="37"/>
      <c r="CU148" s="37"/>
      <c r="CV148" s="37"/>
      <c r="CW148" s="37"/>
      <c r="CX148" s="37"/>
      <c r="CY148" s="37"/>
      <c r="CZ148" s="37"/>
      <c r="DA148" s="37"/>
      <c r="DB148" s="37"/>
      <c r="DC148" s="37"/>
      <c r="DD148" s="37"/>
      <c r="DE148" s="37"/>
      <c r="DF148" s="37"/>
      <c r="DG148" s="37"/>
      <c r="DH148" s="37"/>
      <c r="DI148" s="37"/>
      <c r="DJ148" s="37"/>
      <c r="DK148" s="37"/>
      <c r="DL148" s="37"/>
      <c r="DM148" s="37"/>
      <c r="DN148" s="37"/>
      <c r="DO148" s="37"/>
      <c r="DP148" s="37"/>
      <c r="DQ148" s="37"/>
      <c r="DR148" s="37"/>
      <c r="DS148" s="37"/>
      <c r="DT148" s="37"/>
    </row>
    <row r="149" spans="1:124" s="31" customFormat="1" ht="16.5">
      <c r="A149" s="37">
        <v>88</v>
      </c>
      <c r="B149" s="36" t="s">
        <v>8369</v>
      </c>
      <c r="C149" s="36" t="s">
        <v>473</v>
      </c>
      <c r="D149" s="37" t="s">
        <v>8368</v>
      </c>
      <c r="E149" s="37" t="s">
        <v>8367</v>
      </c>
      <c r="F149" s="37" t="str">
        <f>IF(ISERROR(FIND('ヒアリングシート（記入例あり）'!$C$22,物質リスト!D149)),"",ROW())</f>
        <v/>
      </c>
      <c r="G149" s="37" t="e" cm="1">
        <f t="array" ref="G149">INDEX(D:D,SMALL(F:F,ROW(D149)))</f>
        <v>#NUM!</v>
      </c>
      <c r="H149" s="38" t="s">
        <v>10744</v>
      </c>
      <c r="I149" s="37" t="s">
        <v>407</v>
      </c>
      <c r="J149" s="37" t="s">
        <v>406</v>
      </c>
      <c r="K149" s="37" t="s">
        <v>221</v>
      </c>
      <c r="L149" s="37" t="s">
        <v>8366</v>
      </c>
      <c r="M149" s="37">
        <v>323.2</v>
      </c>
      <c r="N149" s="37" t="s">
        <v>8365</v>
      </c>
      <c r="O149" s="36" t="s">
        <v>8364</v>
      </c>
      <c r="P149" s="37" t="s">
        <v>259</v>
      </c>
      <c r="Q149" s="36"/>
      <c r="R149" s="37" t="s">
        <v>8363</v>
      </c>
      <c r="S149" s="36" t="s">
        <v>209</v>
      </c>
      <c r="T149" s="36"/>
      <c r="U149" s="36" t="s">
        <v>209</v>
      </c>
      <c r="V149" s="37"/>
      <c r="W149" s="37"/>
      <c r="X149" s="36"/>
      <c r="Y149" s="36"/>
      <c r="Z149" s="36" t="s">
        <v>8362</v>
      </c>
      <c r="AA149" s="37" t="s">
        <v>8361</v>
      </c>
      <c r="AB149" s="37" t="s">
        <v>209</v>
      </c>
      <c r="AC149" s="37" t="s">
        <v>209</v>
      </c>
      <c r="AD149" s="41" t="s">
        <v>203</v>
      </c>
      <c r="AE149" s="41" t="s">
        <v>201</v>
      </c>
      <c r="AF149" s="41" t="s">
        <v>206</v>
      </c>
      <c r="AG149" s="41" t="s">
        <v>206</v>
      </c>
      <c r="AH149" s="41" t="s">
        <v>201</v>
      </c>
      <c r="AI149" s="41" t="s">
        <v>201</v>
      </c>
      <c r="AJ149" s="41" t="s">
        <v>201</v>
      </c>
      <c r="AK149" s="41" t="s">
        <v>201</v>
      </c>
      <c r="AL149" s="41" t="s">
        <v>377</v>
      </c>
      <c r="AM149" s="41" t="s">
        <v>377</v>
      </c>
      <c r="AN149" s="41" t="s">
        <v>205</v>
      </c>
      <c r="AO149" s="41" t="s">
        <v>1328</v>
      </c>
      <c r="AP149" s="41" t="s">
        <v>1328</v>
      </c>
      <c r="AQ149" s="41" t="s">
        <v>8360</v>
      </c>
      <c r="AR149" s="41" t="s">
        <v>644</v>
      </c>
      <c r="AS149" s="41" t="s">
        <v>201</v>
      </c>
      <c r="AT149" s="37"/>
      <c r="AU149" s="37"/>
      <c r="AV149" s="37"/>
      <c r="AW149" s="37"/>
      <c r="AX149" s="37"/>
      <c r="AY149" s="37"/>
      <c r="AZ149" s="37"/>
      <c r="BA149" s="37"/>
      <c r="BB149" s="37"/>
      <c r="BC149" s="37"/>
      <c r="BD149" s="37"/>
      <c r="BE149" s="37"/>
      <c r="BF149" s="37"/>
      <c r="BG149" s="37"/>
      <c r="BH149" s="37"/>
      <c r="BI149" s="37"/>
      <c r="BJ149" s="37"/>
      <c r="BK149" s="37"/>
      <c r="BL149" s="37"/>
      <c r="BM149" s="37"/>
      <c r="BN149" s="37"/>
      <c r="BO149" s="37"/>
      <c r="BP149" s="37"/>
      <c r="BQ149" s="37"/>
      <c r="BR149" s="37"/>
      <c r="BS149" s="37"/>
      <c r="BT149" s="37"/>
      <c r="BU149" s="37"/>
      <c r="BV149" s="37"/>
      <c r="BW149" s="37"/>
      <c r="BX149" s="37"/>
      <c r="BY149" s="37"/>
      <c r="BZ149" s="37"/>
      <c r="CA149" s="37"/>
      <c r="CB149" s="37"/>
      <c r="CC149" s="37"/>
      <c r="CD149" s="37"/>
      <c r="CE149" s="37"/>
      <c r="CF149" s="37"/>
      <c r="CG149" s="37"/>
      <c r="CH149" s="37"/>
      <c r="CI149" s="37"/>
      <c r="CJ149" s="37"/>
      <c r="CK149" s="37"/>
      <c r="CL149" s="37"/>
      <c r="CM149" s="37"/>
      <c r="CN149" s="37"/>
      <c r="CO149" s="37"/>
      <c r="CP149" s="37"/>
      <c r="CQ149" s="37"/>
      <c r="CR149" s="37"/>
      <c r="CS149" s="37"/>
      <c r="CT149" s="37"/>
      <c r="CU149" s="37"/>
      <c r="CV149" s="37"/>
      <c r="CW149" s="37"/>
      <c r="CX149" s="37"/>
      <c r="CY149" s="37"/>
      <c r="CZ149" s="37"/>
      <c r="DA149" s="37"/>
      <c r="DB149" s="37"/>
      <c r="DC149" s="37"/>
      <c r="DD149" s="37"/>
      <c r="DE149" s="37"/>
      <c r="DF149" s="37"/>
      <c r="DG149" s="37"/>
      <c r="DH149" s="37"/>
      <c r="DI149" s="37"/>
      <c r="DJ149" s="37"/>
      <c r="DK149" s="37"/>
      <c r="DL149" s="37"/>
      <c r="DM149" s="37"/>
      <c r="DN149" s="37"/>
      <c r="DO149" s="37"/>
      <c r="DP149" s="37"/>
      <c r="DQ149" s="37"/>
      <c r="DR149" s="37"/>
      <c r="DS149" s="37"/>
      <c r="DT149" s="37"/>
    </row>
    <row r="150" spans="1:124" s="31" customFormat="1" ht="16.5">
      <c r="A150" s="37">
        <v>89</v>
      </c>
      <c r="B150" s="36" t="s">
        <v>8359</v>
      </c>
      <c r="C150" s="36" t="s">
        <v>5608</v>
      </c>
      <c r="D150" s="37" t="s">
        <v>8358</v>
      </c>
      <c r="E150" s="37" t="s">
        <v>8357</v>
      </c>
      <c r="F150" s="37" t="str">
        <f>IF(ISERROR(FIND('ヒアリングシート（記入例あり）'!$C$22,物質リスト!D150)),"",ROW())</f>
        <v/>
      </c>
      <c r="G150" s="37" t="e" cm="1">
        <f t="array" ref="G150">INDEX(D:D,SMALL(F:F,ROW(D150)))</f>
        <v>#NUM!</v>
      </c>
      <c r="H150" s="38" t="s">
        <v>10796</v>
      </c>
      <c r="I150" s="37" t="s">
        <v>223</v>
      </c>
      <c r="J150" s="37" t="s">
        <v>360</v>
      </c>
      <c r="K150" s="37" t="s">
        <v>221</v>
      </c>
      <c r="L150" s="37" t="s">
        <v>8356</v>
      </c>
      <c r="M150" s="37">
        <v>127.57</v>
      </c>
      <c r="N150" s="37" t="s">
        <v>8355</v>
      </c>
      <c r="O150" s="36" t="s">
        <v>8354</v>
      </c>
      <c r="P150" s="37" t="s">
        <v>217</v>
      </c>
      <c r="Q150" s="36" t="s">
        <v>8353</v>
      </c>
      <c r="R150" s="37"/>
      <c r="S150" s="36" t="s">
        <v>8352</v>
      </c>
      <c r="T150" s="36" t="s">
        <v>8351</v>
      </c>
      <c r="U150" s="36" t="s">
        <v>8350</v>
      </c>
      <c r="V150" s="37">
        <v>1.9</v>
      </c>
      <c r="W150" s="37">
        <v>1</v>
      </c>
      <c r="X150" s="36"/>
      <c r="Y150" s="36" t="s">
        <v>8349</v>
      </c>
      <c r="Z150" s="36" t="s">
        <v>8348</v>
      </c>
      <c r="AA150" s="37" t="s">
        <v>8347</v>
      </c>
      <c r="AB150" s="37" t="s">
        <v>700</v>
      </c>
      <c r="AC150" s="37" t="s">
        <v>8346</v>
      </c>
      <c r="AD150" s="41" t="s">
        <v>207</v>
      </c>
      <c r="AE150" s="41" t="s">
        <v>378</v>
      </c>
      <c r="AF150" s="41" t="s">
        <v>206</v>
      </c>
      <c r="AG150" s="41" t="s">
        <v>201</v>
      </c>
      <c r="AH150" s="41" t="s">
        <v>207</v>
      </c>
      <c r="AI150" s="41" t="s">
        <v>207</v>
      </c>
      <c r="AJ150" s="41" t="s">
        <v>203</v>
      </c>
      <c r="AK150" s="41" t="s">
        <v>250</v>
      </c>
      <c r="AL150" s="41" t="s">
        <v>201</v>
      </c>
      <c r="AM150" s="41" t="s">
        <v>201</v>
      </c>
      <c r="AN150" s="41" t="s">
        <v>201</v>
      </c>
      <c r="AO150" s="41" t="s">
        <v>201</v>
      </c>
      <c r="AP150" s="41" t="s">
        <v>205</v>
      </c>
      <c r="AQ150" s="41" t="s">
        <v>8345</v>
      </c>
      <c r="AR150" s="41" t="s">
        <v>8344</v>
      </c>
      <c r="AS150" s="41" t="s">
        <v>201</v>
      </c>
      <c r="AT150" s="37" t="s">
        <v>8343</v>
      </c>
      <c r="AU150" s="37" t="s">
        <v>2965</v>
      </c>
      <c r="AV150" s="37" t="s">
        <v>5592</v>
      </c>
      <c r="AW150" s="37" t="s">
        <v>8342</v>
      </c>
      <c r="AX150" s="37" t="s">
        <v>661</v>
      </c>
      <c r="AY150" s="37" t="s">
        <v>8341</v>
      </c>
      <c r="AZ150" s="37"/>
      <c r="BA150" s="37" t="s">
        <v>8340</v>
      </c>
      <c r="BB150" s="37" t="s">
        <v>8339</v>
      </c>
      <c r="BC150" s="37" t="s">
        <v>8338</v>
      </c>
      <c r="BD150" s="37">
        <v>120</v>
      </c>
      <c r="BE150" s="37">
        <v>16</v>
      </c>
      <c r="BF150" s="37">
        <v>20877</v>
      </c>
      <c r="BG150" s="37">
        <v>20894</v>
      </c>
      <c r="BH150" s="37" t="s">
        <v>8337</v>
      </c>
      <c r="BI150" s="37">
        <v>2</v>
      </c>
      <c r="BJ150" s="37">
        <v>0</v>
      </c>
      <c r="BK150" s="37">
        <v>0</v>
      </c>
      <c r="BL150" s="37">
        <v>0</v>
      </c>
      <c r="BM150" s="37">
        <v>0</v>
      </c>
      <c r="BN150" s="37">
        <v>0</v>
      </c>
      <c r="BO150" s="37">
        <v>7300</v>
      </c>
      <c r="BP150" s="37">
        <v>0</v>
      </c>
      <c r="BQ150" s="37">
        <v>10300</v>
      </c>
      <c r="BR150" s="37">
        <v>0</v>
      </c>
      <c r="BS150" s="37">
        <v>0</v>
      </c>
      <c r="BT150" s="37">
        <v>7300</v>
      </c>
      <c r="BU150" s="37">
        <v>10300</v>
      </c>
      <c r="BV150" s="37">
        <v>0</v>
      </c>
      <c r="BW150" s="37">
        <v>0</v>
      </c>
      <c r="BX150" s="37">
        <v>0</v>
      </c>
      <c r="BY150" s="37">
        <v>0</v>
      </c>
      <c r="BZ150" s="37">
        <v>0</v>
      </c>
      <c r="CA150" s="37">
        <v>0</v>
      </c>
      <c r="CB150" s="37">
        <v>0</v>
      </c>
      <c r="CC150" s="37"/>
      <c r="CD150" s="37"/>
      <c r="CE150" s="37"/>
      <c r="CF150" s="37"/>
      <c r="CG150" s="37"/>
      <c r="CH150" s="37"/>
      <c r="CI150" s="37"/>
      <c r="CJ150" s="37">
        <v>1</v>
      </c>
      <c r="CK150" s="37">
        <v>0.4</v>
      </c>
      <c r="CL150" s="37">
        <v>0</v>
      </c>
      <c r="CM150" s="37">
        <v>0</v>
      </c>
      <c r="CN150" s="37">
        <v>0</v>
      </c>
      <c r="CO150" s="37">
        <v>0.4</v>
      </c>
      <c r="CP150" s="37">
        <v>1100</v>
      </c>
      <c r="CQ150" s="37">
        <v>0.1</v>
      </c>
      <c r="CR150" s="37">
        <v>99</v>
      </c>
      <c r="CS150" s="37">
        <v>0.4</v>
      </c>
      <c r="CT150" s="37">
        <v>0.5</v>
      </c>
      <c r="CU150" s="37" t="s">
        <v>8336</v>
      </c>
      <c r="CV150" s="37"/>
      <c r="CW150" s="37" t="s">
        <v>8335</v>
      </c>
      <c r="CX150" s="37"/>
      <c r="CY150" s="37" t="s">
        <v>8334</v>
      </c>
      <c r="CZ150" s="37"/>
      <c r="DA150" s="37" t="s">
        <v>8333</v>
      </c>
      <c r="DB150" s="37" t="s">
        <v>8332</v>
      </c>
      <c r="DC150" s="37" t="s">
        <v>8331</v>
      </c>
      <c r="DD150" s="37" t="s">
        <v>8330</v>
      </c>
      <c r="DE150" s="37" t="s">
        <v>8329</v>
      </c>
      <c r="DF150" s="37"/>
      <c r="DG150" s="37"/>
      <c r="DH150" s="37" t="s">
        <v>8328</v>
      </c>
      <c r="DI150" s="37" t="s">
        <v>8327</v>
      </c>
      <c r="DJ150" s="37" t="s">
        <v>8326</v>
      </c>
      <c r="DK150" s="37"/>
      <c r="DL150" s="37">
        <v>4.4999999999999998E-2</v>
      </c>
      <c r="DM150" s="37"/>
      <c r="DN150" s="37"/>
      <c r="DO150" s="37">
        <v>2.3999999999999998E-3</v>
      </c>
      <c r="DP150" s="37">
        <v>8.8000000000000005E-3</v>
      </c>
      <c r="DQ150" s="37">
        <v>0.2</v>
      </c>
      <c r="DR150" s="37"/>
      <c r="DS150" s="37">
        <v>0.20088</v>
      </c>
      <c r="DT150" s="37">
        <v>0.25380000000000003</v>
      </c>
    </row>
    <row r="151" spans="1:124" s="31" customFormat="1" ht="18">
      <c r="A151" s="37">
        <v>90</v>
      </c>
      <c r="B151" s="36" t="s">
        <v>8325</v>
      </c>
      <c r="C151" s="36" t="s">
        <v>410</v>
      </c>
      <c r="D151" s="37" t="s">
        <v>8324</v>
      </c>
      <c r="E151" s="37" t="s">
        <v>8323</v>
      </c>
      <c r="F151" s="37" t="str">
        <f>IF(ISERROR(FIND('ヒアリングシート（記入例あり）'!$C$22,物質リスト!D151)),"",ROW())</f>
        <v/>
      </c>
      <c r="G151" s="37" t="e" cm="1">
        <f t="array" ref="G151">INDEX(D:D,SMALL(F:F,ROW(D151)))</f>
        <v>#NUM!</v>
      </c>
      <c r="H151" s="38" t="s">
        <v>10796</v>
      </c>
      <c r="I151" s="37" t="s">
        <v>223</v>
      </c>
      <c r="J151" s="37" t="s">
        <v>360</v>
      </c>
      <c r="K151" s="37" t="s">
        <v>221</v>
      </c>
      <c r="L151" s="37" t="s">
        <v>8322</v>
      </c>
      <c r="M151" s="37">
        <v>215.5</v>
      </c>
      <c r="N151" s="37" t="s">
        <v>8321</v>
      </c>
      <c r="O151" s="36" t="s">
        <v>8320</v>
      </c>
      <c r="P151" s="37" t="s">
        <v>259</v>
      </c>
      <c r="Q151" s="36" t="s">
        <v>8319</v>
      </c>
      <c r="R151" s="37"/>
      <c r="S151" s="36" t="s">
        <v>10857</v>
      </c>
      <c r="T151" s="36"/>
      <c r="U151" s="36" t="s">
        <v>8318</v>
      </c>
      <c r="V151" s="37">
        <v>2.5</v>
      </c>
      <c r="W151" s="37">
        <v>1</v>
      </c>
      <c r="X151" s="36"/>
      <c r="Y151" s="36"/>
      <c r="Z151" s="36" t="s">
        <v>8317</v>
      </c>
      <c r="AA151" s="37" t="s">
        <v>715</v>
      </c>
      <c r="AB151" s="37" t="s">
        <v>715</v>
      </c>
      <c r="AC151" s="37" t="s">
        <v>8316</v>
      </c>
      <c r="AD151" s="41" t="s">
        <v>207</v>
      </c>
      <c r="AE151" s="41" t="s">
        <v>203</v>
      </c>
      <c r="AF151" s="41" t="s">
        <v>206</v>
      </c>
      <c r="AG151" s="41" t="s">
        <v>201</v>
      </c>
      <c r="AH151" s="41" t="s">
        <v>203</v>
      </c>
      <c r="AI151" s="41" t="s">
        <v>203</v>
      </c>
      <c r="AJ151" s="41" t="s">
        <v>203</v>
      </c>
      <c r="AK151" s="41" t="s">
        <v>250</v>
      </c>
      <c r="AL151" s="41" t="s">
        <v>201</v>
      </c>
      <c r="AM151" s="41" t="s">
        <v>377</v>
      </c>
      <c r="AN151" s="41" t="s">
        <v>201</v>
      </c>
      <c r="AO151" s="41" t="s">
        <v>201</v>
      </c>
      <c r="AP151" s="41" t="s">
        <v>205</v>
      </c>
      <c r="AQ151" s="41" t="s">
        <v>1066</v>
      </c>
      <c r="AR151" s="41" t="s">
        <v>8315</v>
      </c>
      <c r="AS151" s="41" t="s">
        <v>201</v>
      </c>
      <c r="AT151" s="37" t="s">
        <v>3248</v>
      </c>
      <c r="AU151" s="37" t="s">
        <v>8314</v>
      </c>
      <c r="AV151" s="37" t="s">
        <v>5081</v>
      </c>
      <c r="AW151" s="37"/>
      <c r="AX151" s="37"/>
      <c r="AY151" s="37"/>
      <c r="AZ151" s="37"/>
      <c r="BA151" s="37"/>
      <c r="BB151" s="37"/>
      <c r="BC151" s="37"/>
      <c r="BD151" s="37"/>
      <c r="BE151" s="37">
        <v>1</v>
      </c>
      <c r="BF151" s="37">
        <v>114</v>
      </c>
      <c r="BG151" s="37">
        <v>114</v>
      </c>
      <c r="BH151" s="37" t="s">
        <v>1030</v>
      </c>
      <c r="BI151" s="37"/>
      <c r="BJ151" s="37"/>
      <c r="BK151" s="37"/>
      <c r="BL151" s="37"/>
      <c r="BM151" s="37"/>
      <c r="BN151" s="37"/>
      <c r="BO151" s="37"/>
      <c r="BP151" s="37"/>
      <c r="BQ151" s="37"/>
      <c r="BR151" s="37"/>
      <c r="BS151" s="37"/>
      <c r="BT151" s="37"/>
      <c r="BU151" s="37"/>
      <c r="BV151" s="37">
        <v>0</v>
      </c>
      <c r="BW151" s="37">
        <v>0</v>
      </c>
      <c r="BX151" s="37">
        <v>0</v>
      </c>
      <c r="BY151" s="37">
        <v>0</v>
      </c>
      <c r="BZ151" s="37">
        <v>0</v>
      </c>
      <c r="CA151" s="37">
        <v>0</v>
      </c>
      <c r="CB151" s="37">
        <v>0</v>
      </c>
      <c r="CC151" s="37"/>
      <c r="CD151" s="37"/>
      <c r="CE151" s="37"/>
      <c r="CF151" s="37"/>
      <c r="CG151" s="37"/>
      <c r="CH151" s="37"/>
      <c r="CI151" s="37"/>
      <c r="CJ151" s="37">
        <v>0</v>
      </c>
      <c r="CK151" s="37">
        <v>0</v>
      </c>
      <c r="CL151" s="37">
        <v>0</v>
      </c>
      <c r="CM151" s="37">
        <v>0</v>
      </c>
      <c r="CN151" s="37">
        <v>0</v>
      </c>
      <c r="CO151" s="37">
        <v>0</v>
      </c>
      <c r="CP151" s="37">
        <v>0</v>
      </c>
      <c r="CQ151" s="37"/>
      <c r="CR151" s="37"/>
      <c r="CS151" s="37"/>
      <c r="CT151" s="37"/>
      <c r="CU151" s="37"/>
      <c r="CV151" s="37"/>
      <c r="CW151" s="37"/>
      <c r="CX151" s="37"/>
      <c r="CY151" s="37"/>
      <c r="CZ151" s="37"/>
      <c r="DA151" s="37"/>
      <c r="DB151" s="37"/>
      <c r="DC151" s="37"/>
      <c r="DD151" s="37"/>
      <c r="DE151" s="37"/>
      <c r="DF151" s="37"/>
      <c r="DG151" s="37"/>
      <c r="DH151" s="37"/>
      <c r="DI151" s="37"/>
      <c r="DJ151" s="37"/>
      <c r="DK151" s="37"/>
      <c r="DL151" s="37"/>
      <c r="DM151" s="37"/>
      <c r="DN151" s="37"/>
      <c r="DO151" s="37"/>
      <c r="DP151" s="37"/>
      <c r="DQ151" s="37"/>
      <c r="DR151" s="37"/>
      <c r="DS151" s="37"/>
      <c r="DT151" s="37"/>
    </row>
    <row r="152" spans="1:124" s="31" customFormat="1" ht="16.5">
      <c r="A152" s="37">
        <v>91</v>
      </c>
      <c r="B152" s="36" t="s">
        <v>8313</v>
      </c>
      <c r="C152" s="36" t="s">
        <v>595</v>
      </c>
      <c r="D152" s="37" t="s">
        <v>8312</v>
      </c>
      <c r="E152" s="37" t="s">
        <v>8311</v>
      </c>
      <c r="F152" s="37" t="str">
        <f>IF(ISERROR(FIND('ヒアリングシート（記入例あり）'!$C$22,物質リスト!D152)),"",ROW())</f>
        <v/>
      </c>
      <c r="G152" s="37" t="e" cm="1">
        <f t="array" ref="G152">INDEX(D:D,SMALL(F:F,ROW(D152)))</f>
        <v>#NUM!</v>
      </c>
      <c r="H152" s="38" t="s">
        <v>10796</v>
      </c>
      <c r="I152" s="37" t="s">
        <v>223</v>
      </c>
      <c r="J152" s="37"/>
      <c r="K152" s="37" t="s">
        <v>221</v>
      </c>
      <c r="L152" s="37" t="s">
        <v>8310</v>
      </c>
      <c r="M152" s="37">
        <v>240.69</v>
      </c>
      <c r="N152" s="37" t="s">
        <v>8309</v>
      </c>
      <c r="O152" s="36" t="s">
        <v>403</v>
      </c>
      <c r="P152" s="37" t="s">
        <v>259</v>
      </c>
      <c r="Q152" s="36"/>
      <c r="R152" s="37" t="s">
        <v>8308</v>
      </c>
      <c r="S152" s="36" t="s">
        <v>8307</v>
      </c>
      <c r="T152" s="36"/>
      <c r="U152" s="36" t="s">
        <v>8306</v>
      </c>
      <c r="V152" s="37">
        <v>2.2200000000000002</v>
      </c>
      <c r="W152" s="37">
        <v>1</v>
      </c>
      <c r="X152" s="36"/>
      <c r="Y152" s="36" t="s">
        <v>8305</v>
      </c>
      <c r="Z152" s="36" t="s">
        <v>8304</v>
      </c>
      <c r="AA152" s="37" t="s">
        <v>8303</v>
      </c>
      <c r="AB152" s="37" t="s">
        <v>8302</v>
      </c>
      <c r="AC152" s="37" t="s">
        <v>8301</v>
      </c>
      <c r="AD152" s="37" t="s">
        <v>207</v>
      </c>
      <c r="AE152" s="37" t="s">
        <v>203</v>
      </c>
      <c r="AF152" s="37" t="s">
        <v>206</v>
      </c>
      <c r="AG152" s="37" t="s">
        <v>201</v>
      </c>
      <c r="AH152" s="37" t="s">
        <v>201</v>
      </c>
      <c r="AI152" s="37" t="s">
        <v>206</v>
      </c>
      <c r="AJ152" s="37" t="s">
        <v>378</v>
      </c>
      <c r="AK152" s="37" t="s">
        <v>204</v>
      </c>
      <c r="AL152" s="37" t="s">
        <v>201</v>
      </c>
      <c r="AM152" s="37" t="s">
        <v>203</v>
      </c>
      <c r="AN152" s="37" t="s">
        <v>203</v>
      </c>
      <c r="AO152" s="37" t="s">
        <v>203</v>
      </c>
      <c r="AP152" s="37" t="s">
        <v>203</v>
      </c>
      <c r="AQ152" s="37" t="s">
        <v>944</v>
      </c>
      <c r="AR152" s="37" t="s">
        <v>8300</v>
      </c>
      <c r="AS152" s="37" t="s">
        <v>201</v>
      </c>
      <c r="AT152" s="37" t="s">
        <v>323</v>
      </c>
      <c r="AU152" s="37" t="s">
        <v>8299</v>
      </c>
      <c r="AV152" s="37" t="s">
        <v>582</v>
      </c>
      <c r="AW152" s="37"/>
      <c r="AX152" s="37"/>
      <c r="AY152" s="37"/>
      <c r="AZ152" s="37"/>
      <c r="BA152" s="37"/>
      <c r="BB152" s="37"/>
      <c r="BC152" s="37"/>
      <c r="BD152" s="37"/>
      <c r="BE152" s="37">
        <v>0</v>
      </c>
      <c r="BF152" s="37">
        <v>44</v>
      </c>
      <c r="BG152" s="37">
        <v>44</v>
      </c>
      <c r="BH152" s="37" t="s">
        <v>3363</v>
      </c>
      <c r="BI152" s="37"/>
      <c r="BJ152" s="37"/>
      <c r="BK152" s="37"/>
      <c r="BL152" s="37"/>
      <c r="BM152" s="37"/>
      <c r="BN152" s="37"/>
      <c r="BO152" s="37"/>
      <c r="BP152" s="37"/>
      <c r="BQ152" s="37"/>
      <c r="BR152" s="37"/>
      <c r="BS152" s="37"/>
      <c r="BT152" s="37"/>
      <c r="BU152" s="37"/>
      <c r="BV152" s="37">
        <v>0</v>
      </c>
      <c r="BW152" s="37">
        <v>0</v>
      </c>
      <c r="BX152" s="37">
        <v>0</v>
      </c>
      <c r="BY152" s="37">
        <v>0</v>
      </c>
      <c r="BZ152" s="37">
        <v>0</v>
      </c>
      <c r="CA152" s="37">
        <v>0</v>
      </c>
      <c r="CB152" s="37">
        <v>0</v>
      </c>
      <c r="CC152" s="37">
        <v>1</v>
      </c>
      <c r="CD152" s="37">
        <v>0</v>
      </c>
      <c r="CE152" s="37">
        <v>0</v>
      </c>
      <c r="CF152" s="37">
        <v>0</v>
      </c>
      <c r="CG152" s="37">
        <v>0</v>
      </c>
      <c r="CH152" s="37">
        <v>0</v>
      </c>
      <c r="CI152" s="37">
        <v>1500</v>
      </c>
      <c r="CJ152" s="37">
        <v>0</v>
      </c>
      <c r="CK152" s="37">
        <v>0</v>
      </c>
      <c r="CL152" s="37">
        <v>0</v>
      </c>
      <c r="CM152" s="37">
        <v>0</v>
      </c>
      <c r="CN152" s="37">
        <v>0</v>
      </c>
      <c r="CO152" s="37">
        <v>0</v>
      </c>
      <c r="CP152" s="37">
        <v>0</v>
      </c>
      <c r="CQ152" s="37"/>
      <c r="CR152" s="37"/>
      <c r="CS152" s="37"/>
      <c r="CT152" s="37"/>
      <c r="CU152" s="37"/>
      <c r="CV152" s="37"/>
      <c r="CW152" s="37"/>
      <c r="CX152" s="37"/>
      <c r="CY152" s="37"/>
      <c r="CZ152" s="37"/>
      <c r="DA152" s="37"/>
      <c r="DB152" s="37"/>
      <c r="DC152" s="37"/>
      <c r="DD152" s="37"/>
      <c r="DE152" s="37"/>
      <c r="DF152" s="37"/>
      <c r="DG152" s="37"/>
      <c r="DH152" s="37"/>
      <c r="DI152" s="37"/>
      <c r="DJ152" s="37"/>
      <c r="DK152" s="37"/>
      <c r="DL152" s="37"/>
      <c r="DM152" s="37"/>
      <c r="DN152" s="37"/>
      <c r="DO152" s="37"/>
      <c r="DP152" s="37"/>
      <c r="DQ152" s="37"/>
      <c r="DR152" s="37"/>
      <c r="DS152" s="37"/>
      <c r="DT152" s="37"/>
    </row>
    <row r="153" spans="1:124" s="31" customFormat="1" ht="16.5">
      <c r="A153" s="37">
        <v>92</v>
      </c>
      <c r="B153" s="36" t="s">
        <v>8298</v>
      </c>
      <c r="C153" s="36" t="s">
        <v>453</v>
      </c>
      <c r="D153" s="37" t="s">
        <v>8297</v>
      </c>
      <c r="E153" s="37" t="s">
        <v>8296</v>
      </c>
      <c r="F153" s="37" t="str">
        <f>IF(ISERROR(FIND('ヒアリングシート（記入例あり）'!$C$22,物質リスト!D153)),"",ROW())</f>
        <v/>
      </c>
      <c r="G153" s="37" t="e" cm="1">
        <f t="array" ref="G153">INDEX(D:D,SMALL(F:F,ROW(D153)))</f>
        <v>#NUM!</v>
      </c>
      <c r="H153" s="38" t="s">
        <v>10797</v>
      </c>
      <c r="I153" s="37" t="s">
        <v>223</v>
      </c>
      <c r="J153" s="37"/>
      <c r="K153" s="37" t="s">
        <v>221</v>
      </c>
      <c r="L153" s="37" t="s">
        <v>8295</v>
      </c>
      <c r="M153" s="37">
        <v>383.87</v>
      </c>
      <c r="N153" s="37" t="s">
        <v>8294</v>
      </c>
      <c r="O153" s="36" t="s">
        <v>8293</v>
      </c>
      <c r="P153" s="37" t="s">
        <v>259</v>
      </c>
      <c r="Q153" s="36" t="s">
        <v>8292</v>
      </c>
      <c r="R153" s="37"/>
      <c r="S153" s="36" t="s">
        <v>8291</v>
      </c>
      <c r="T153" s="36"/>
      <c r="U153" s="36" t="s">
        <v>8290</v>
      </c>
      <c r="V153" s="37">
        <v>5.61</v>
      </c>
      <c r="W153" s="37">
        <v>2</v>
      </c>
      <c r="X153" s="36"/>
      <c r="Y153" s="36"/>
      <c r="Z153" s="36" t="s">
        <v>8289</v>
      </c>
      <c r="AA153" s="37" t="s">
        <v>8288</v>
      </c>
      <c r="AB153" s="37" t="s">
        <v>8287</v>
      </c>
      <c r="AC153" s="37" t="s">
        <v>8286</v>
      </c>
      <c r="AD153" s="37" t="s">
        <v>378</v>
      </c>
      <c r="AE153" s="37" t="s">
        <v>203</v>
      </c>
      <c r="AF153" s="37" t="s">
        <v>206</v>
      </c>
      <c r="AG153" s="37" t="s">
        <v>201</v>
      </c>
      <c r="AH153" s="37" t="s">
        <v>207</v>
      </c>
      <c r="AI153" s="37" t="s">
        <v>206</v>
      </c>
      <c r="AJ153" s="37" t="s">
        <v>378</v>
      </c>
      <c r="AK153" s="37" t="s">
        <v>204</v>
      </c>
      <c r="AL153" s="37" t="s">
        <v>201</v>
      </c>
      <c r="AM153" s="37" t="s">
        <v>203</v>
      </c>
      <c r="AN153" s="37" t="s">
        <v>203</v>
      </c>
      <c r="AO153" s="37" t="s">
        <v>203</v>
      </c>
      <c r="AP153" s="37" t="s">
        <v>205</v>
      </c>
      <c r="AQ153" s="37" t="s">
        <v>8285</v>
      </c>
      <c r="AR153" s="37" t="s">
        <v>8284</v>
      </c>
      <c r="AS153" s="37" t="s">
        <v>201</v>
      </c>
      <c r="AT153" s="37" t="s">
        <v>3248</v>
      </c>
      <c r="AU153" s="37" t="s">
        <v>8283</v>
      </c>
      <c r="AV153" s="37" t="s">
        <v>8282</v>
      </c>
      <c r="AW153" s="37"/>
      <c r="AX153" s="37"/>
      <c r="AY153" s="37"/>
      <c r="AZ153" s="37"/>
      <c r="BA153" s="37"/>
      <c r="BB153" s="37"/>
      <c r="BC153" s="37"/>
      <c r="BD153" s="37"/>
      <c r="BE153" s="37">
        <v>1</v>
      </c>
      <c r="BF153" s="37">
        <v>340</v>
      </c>
      <c r="BG153" s="37">
        <v>341</v>
      </c>
      <c r="BH153" s="37" t="s">
        <v>744</v>
      </c>
      <c r="BI153" s="37">
        <v>1</v>
      </c>
      <c r="BJ153" s="37">
        <v>0</v>
      </c>
      <c r="BK153" s="37">
        <v>0</v>
      </c>
      <c r="BL153" s="37">
        <v>0</v>
      </c>
      <c r="BM153" s="37">
        <v>0</v>
      </c>
      <c r="BN153" s="37">
        <v>0</v>
      </c>
      <c r="BO153" s="37">
        <v>0</v>
      </c>
      <c r="BP153" s="37">
        <v>47000</v>
      </c>
      <c r="BQ153" s="37">
        <v>0</v>
      </c>
      <c r="BR153" s="37">
        <v>0</v>
      </c>
      <c r="BS153" s="37">
        <v>0</v>
      </c>
      <c r="BT153" s="37">
        <v>0</v>
      </c>
      <c r="BU153" s="37">
        <v>47000</v>
      </c>
      <c r="BV153" s="37">
        <v>0</v>
      </c>
      <c r="BW153" s="37">
        <v>0</v>
      </c>
      <c r="BX153" s="37">
        <v>0</v>
      </c>
      <c r="BY153" s="37">
        <v>0</v>
      </c>
      <c r="BZ153" s="37">
        <v>0</v>
      </c>
      <c r="CA153" s="37">
        <v>0</v>
      </c>
      <c r="CB153" s="37">
        <v>0</v>
      </c>
      <c r="CC153" s="37"/>
      <c r="CD153" s="37"/>
      <c r="CE153" s="37"/>
      <c r="CF153" s="37"/>
      <c r="CG153" s="37"/>
      <c r="CH153" s="37"/>
      <c r="CI153" s="37"/>
      <c r="CJ153" s="37">
        <v>0</v>
      </c>
      <c r="CK153" s="37">
        <v>0</v>
      </c>
      <c r="CL153" s="37">
        <v>0</v>
      </c>
      <c r="CM153" s="37">
        <v>0</v>
      </c>
      <c r="CN153" s="37">
        <v>0</v>
      </c>
      <c r="CO153" s="37">
        <v>0</v>
      </c>
      <c r="CP153" s="37">
        <v>0</v>
      </c>
      <c r="CQ153" s="37"/>
      <c r="CR153" s="37"/>
      <c r="CS153" s="37"/>
      <c r="CT153" s="37"/>
      <c r="CU153" s="37"/>
      <c r="CV153" s="37"/>
      <c r="CW153" s="37"/>
      <c r="CX153" s="37"/>
      <c r="CY153" s="37"/>
      <c r="CZ153" s="37"/>
      <c r="DA153" s="37"/>
      <c r="DB153" s="37"/>
      <c r="DC153" s="37"/>
      <c r="DD153" s="37"/>
      <c r="DE153" s="37"/>
      <c r="DF153" s="37"/>
      <c r="DG153" s="37"/>
      <c r="DH153" s="37"/>
      <c r="DI153" s="37"/>
      <c r="DJ153" s="37"/>
      <c r="DK153" s="37"/>
      <c r="DL153" s="37"/>
      <c r="DM153" s="37"/>
      <c r="DN153" s="37"/>
      <c r="DO153" s="37"/>
      <c r="DP153" s="37"/>
      <c r="DQ153" s="37"/>
      <c r="DR153" s="37"/>
      <c r="DS153" s="37"/>
      <c r="DT153" s="37"/>
    </row>
    <row r="154" spans="1:124" s="31" customFormat="1" ht="16.5">
      <c r="A154" s="37">
        <v>93</v>
      </c>
      <c r="B154" s="36" t="s">
        <v>8281</v>
      </c>
      <c r="C154" s="36" t="s">
        <v>595</v>
      </c>
      <c r="D154" s="37" t="s">
        <v>8280</v>
      </c>
      <c r="E154" s="37" t="s">
        <v>8279</v>
      </c>
      <c r="F154" s="37" t="str">
        <f>IF(ISERROR(FIND('ヒアリングシート（記入例あり）'!$C$22,物質リスト!D154)),"",ROW())</f>
        <v/>
      </c>
      <c r="G154" s="37" t="e" cm="1">
        <f t="array" ref="G154">INDEX(D:D,SMALL(F:F,ROW(D154)))</f>
        <v>#NUM!</v>
      </c>
      <c r="H154" s="38" t="s">
        <v>10800</v>
      </c>
      <c r="I154" s="37" t="s">
        <v>223</v>
      </c>
      <c r="J154" s="37" t="s">
        <v>1158</v>
      </c>
      <c r="K154" s="37" t="s">
        <v>360</v>
      </c>
      <c r="L154" s="37" t="s">
        <v>8278</v>
      </c>
      <c r="M154" s="37">
        <v>283.8</v>
      </c>
      <c r="N154" s="37" t="s">
        <v>8277</v>
      </c>
      <c r="O154" s="36" t="s">
        <v>8276</v>
      </c>
      <c r="P154" s="37" t="s">
        <v>217</v>
      </c>
      <c r="Q154" s="37"/>
      <c r="R154" s="37" t="s">
        <v>8275</v>
      </c>
      <c r="S154" s="36" t="s">
        <v>8274</v>
      </c>
      <c r="T154" s="36"/>
      <c r="U154" s="36" t="s">
        <v>8273</v>
      </c>
      <c r="V154" s="37">
        <v>3.13</v>
      </c>
      <c r="W154" s="37">
        <v>2</v>
      </c>
      <c r="X154" s="36"/>
      <c r="Y154" s="36"/>
      <c r="Z154" s="36" t="s">
        <v>8272</v>
      </c>
      <c r="AA154" s="37" t="s">
        <v>8271</v>
      </c>
      <c r="AB154" s="37" t="s">
        <v>8270</v>
      </c>
      <c r="AC154" s="37" t="s">
        <v>8269</v>
      </c>
      <c r="AD154" s="37" t="s">
        <v>251</v>
      </c>
      <c r="AE154" s="37" t="s">
        <v>203</v>
      </c>
      <c r="AF154" s="37" t="s">
        <v>206</v>
      </c>
      <c r="AG154" s="37" t="s">
        <v>201</v>
      </c>
      <c r="AH154" s="37" t="s">
        <v>206</v>
      </c>
      <c r="AI154" s="37" t="s">
        <v>201</v>
      </c>
      <c r="AJ154" s="37" t="s">
        <v>203</v>
      </c>
      <c r="AK154" s="37" t="s">
        <v>203</v>
      </c>
      <c r="AL154" s="37" t="s">
        <v>201</v>
      </c>
      <c r="AM154" s="37" t="s">
        <v>377</v>
      </c>
      <c r="AN154" s="37" t="s">
        <v>203</v>
      </c>
      <c r="AO154" s="37" t="s">
        <v>203</v>
      </c>
      <c r="AP154" s="37" t="s">
        <v>203</v>
      </c>
      <c r="AQ154" s="37" t="s">
        <v>201</v>
      </c>
      <c r="AR154" s="37" t="s">
        <v>201</v>
      </c>
      <c r="AS154" s="37" t="s">
        <v>201</v>
      </c>
      <c r="AT154" s="37" t="s">
        <v>209</v>
      </c>
      <c r="AU154" s="37" t="s">
        <v>209</v>
      </c>
      <c r="AV154" s="37" t="s">
        <v>248</v>
      </c>
      <c r="AW154" s="37"/>
      <c r="AX154" s="37"/>
      <c r="AY154" s="37"/>
      <c r="AZ154" s="37"/>
      <c r="BA154" s="37"/>
      <c r="BB154" s="37"/>
      <c r="BC154" s="37"/>
      <c r="BD154" s="37"/>
      <c r="BE154" s="37">
        <v>2</v>
      </c>
      <c r="BF154" s="37">
        <v>345</v>
      </c>
      <c r="BG154" s="37">
        <v>347</v>
      </c>
      <c r="BH154" s="37" t="s">
        <v>8268</v>
      </c>
      <c r="BI154" s="37"/>
      <c r="BJ154" s="37"/>
      <c r="BK154" s="37"/>
      <c r="BL154" s="37"/>
      <c r="BM154" s="37"/>
      <c r="BN154" s="37"/>
      <c r="BO154" s="37"/>
      <c r="BP154" s="37"/>
      <c r="BQ154" s="37"/>
      <c r="BR154" s="37"/>
      <c r="BS154" s="37"/>
      <c r="BT154" s="37"/>
      <c r="BU154" s="37"/>
      <c r="BV154" s="37">
        <v>0</v>
      </c>
      <c r="BW154" s="37">
        <v>0</v>
      </c>
      <c r="BX154" s="37">
        <v>0</v>
      </c>
      <c r="BY154" s="37">
        <v>0</v>
      </c>
      <c r="BZ154" s="37">
        <v>0</v>
      </c>
      <c r="CA154" s="37">
        <v>0</v>
      </c>
      <c r="CB154" s="37">
        <v>0</v>
      </c>
      <c r="CC154" s="37"/>
      <c r="CD154" s="37"/>
      <c r="CE154" s="37"/>
      <c r="CF154" s="37"/>
      <c r="CG154" s="37"/>
      <c r="CH154" s="37"/>
      <c r="CI154" s="37"/>
      <c r="CJ154" s="37">
        <v>0</v>
      </c>
      <c r="CK154" s="37">
        <v>0</v>
      </c>
      <c r="CL154" s="37">
        <v>0</v>
      </c>
      <c r="CM154" s="37">
        <v>0</v>
      </c>
      <c r="CN154" s="37">
        <v>0</v>
      </c>
      <c r="CO154" s="37">
        <v>0</v>
      </c>
      <c r="CP154" s="37">
        <v>0</v>
      </c>
      <c r="CQ154" s="37"/>
      <c r="CR154" s="37"/>
      <c r="CS154" s="37"/>
      <c r="CT154" s="37"/>
      <c r="CU154" s="37"/>
      <c r="CV154" s="37"/>
      <c r="CW154" s="37"/>
      <c r="CX154" s="37"/>
      <c r="CY154" s="37"/>
      <c r="CZ154" s="37"/>
      <c r="DA154" s="37"/>
      <c r="DB154" s="37"/>
      <c r="DC154" s="37"/>
      <c r="DD154" s="37"/>
      <c r="DE154" s="37"/>
      <c r="DF154" s="37"/>
      <c r="DG154" s="37"/>
      <c r="DH154" s="37"/>
      <c r="DI154" s="37"/>
      <c r="DJ154" s="37"/>
      <c r="DK154" s="37"/>
      <c r="DL154" s="37"/>
      <c r="DM154" s="37"/>
      <c r="DN154" s="37"/>
      <c r="DO154" s="37"/>
      <c r="DP154" s="37"/>
      <c r="DQ154" s="37"/>
      <c r="DR154" s="37"/>
      <c r="DS154" s="37"/>
      <c r="DT154" s="37"/>
    </row>
    <row r="155" spans="1:124" s="31" customFormat="1" ht="18">
      <c r="A155" s="37">
        <v>94</v>
      </c>
      <c r="B155" s="36" t="s">
        <v>8267</v>
      </c>
      <c r="C155" s="36" t="s">
        <v>1828</v>
      </c>
      <c r="D155" s="37" t="s">
        <v>8266</v>
      </c>
      <c r="E155" s="37" t="s">
        <v>8265</v>
      </c>
      <c r="F155" s="37" t="str">
        <f>IF(ISERROR(FIND('ヒアリングシート（記入例あり）'!$C$22,物質リスト!D155)),"",ROW())</f>
        <v/>
      </c>
      <c r="G155" s="37" t="e" cm="1">
        <f t="array" ref="G155">INDEX(D:D,SMALL(F:F,ROW(D155)))</f>
        <v>#NUM!</v>
      </c>
      <c r="H155" s="38" t="s">
        <v>10798</v>
      </c>
      <c r="I155" s="37" t="s">
        <v>223</v>
      </c>
      <c r="J155" s="37" t="s">
        <v>1158</v>
      </c>
      <c r="K155" s="37" t="s">
        <v>360</v>
      </c>
      <c r="L155" s="37" t="s">
        <v>8264</v>
      </c>
      <c r="M155" s="37">
        <v>62.5</v>
      </c>
      <c r="N155" s="37" t="s">
        <v>8263</v>
      </c>
      <c r="O155" s="36" t="s">
        <v>8262</v>
      </c>
      <c r="P155" s="37" t="s">
        <v>1154</v>
      </c>
      <c r="Q155" s="36" t="s">
        <v>8261</v>
      </c>
      <c r="R155" s="37"/>
      <c r="S155" s="36" t="s">
        <v>8260</v>
      </c>
      <c r="T155" s="36" t="s">
        <v>8259</v>
      </c>
      <c r="U155" s="36" t="s">
        <v>4240</v>
      </c>
      <c r="V155" s="37">
        <v>1.52</v>
      </c>
      <c r="W155" s="37">
        <v>1</v>
      </c>
      <c r="X155" s="36" t="s">
        <v>8258</v>
      </c>
      <c r="Y155" s="36" t="s">
        <v>212</v>
      </c>
      <c r="Z155" s="36" t="s">
        <v>8257</v>
      </c>
      <c r="AA155" s="37" t="s">
        <v>8256</v>
      </c>
      <c r="AB155" s="37" t="s">
        <v>209</v>
      </c>
      <c r="AC155" s="37" t="s">
        <v>10858</v>
      </c>
      <c r="AD155" s="41" t="s">
        <v>203</v>
      </c>
      <c r="AE155" s="41" t="s">
        <v>201</v>
      </c>
      <c r="AF155" s="41" t="s">
        <v>203</v>
      </c>
      <c r="AG155" s="41" t="s">
        <v>206</v>
      </c>
      <c r="AH155" s="41" t="s">
        <v>206</v>
      </c>
      <c r="AI155" s="41" t="s">
        <v>206</v>
      </c>
      <c r="AJ155" s="41" t="s">
        <v>205</v>
      </c>
      <c r="AK155" s="41" t="s">
        <v>201</v>
      </c>
      <c r="AL155" s="41" t="s">
        <v>201</v>
      </c>
      <c r="AM155" s="41" t="s">
        <v>201</v>
      </c>
      <c r="AN155" s="41" t="s">
        <v>205</v>
      </c>
      <c r="AO155" s="41" t="s">
        <v>1328</v>
      </c>
      <c r="AP155" s="41" t="s">
        <v>205</v>
      </c>
      <c r="AQ155" s="41" t="s">
        <v>8255</v>
      </c>
      <c r="AR155" s="41" t="s">
        <v>8254</v>
      </c>
      <c r="AS155" s="41" t="s">
        <v>206</v>
      </c>
      <c r="AT155" s="37" t="s">
        <v>8253</v>
      </c>
      <c r="AU155" s="37" t="s">
        <v>8252</v>
      </c>
      <c r="AV155" s="37" t="s">
        <v>1756</v>
      </c>
      <c r="AW155" s="37" t="s">
        <v>1325</v>
      </c>
      <c r="AX155" s="37" t="s">
        <v>8251</v>
      </c>
      <c r="AY155" s="37" t="s">
        <v>8250</v>
      </c>
      <c r="AZ155" s="37" t="s">
        <v>8249</v>
      </c>
      <c r="BA155" s="37" t="s">
        <v>8248</v>
      </c>
      <c r="BB155" s="37" t="s">
        <v>8247</v>
      </c>
      <c r="BC155" s="37" t="s">
        <v>8246</v>
      </c>
      <c r="BD155" s="37"/>
      <c r="BE155" s="40">
        <v>158302</v>
      </c>
      <c r="BF155" s="40">
        <v>64080</v>
      </c>
      <c r="BG155" s="40">
        <v>222382</v>
      </c>
      <c r="BH155" s="37" t="s">
        <v>8245</v>
      </c>
      <c r="BI155" s="37">
        <v>1</v>
      </c>
      <c r="BJ155" s="37">
        <v>1800</v>
      </c>
      <c r="BK155" s="37">
        <v>10</v>
      </c>
      <c r="BL155" s="37">
        <v>0</v>
      </c>
      <c r="BM155" s="37">
        <v>0</v>
      </c>
      <c r="BN155" s="37">
        <v>0</v>
      </c>
      <c r="BO155" s="37">
        <v>0</v>
      </c>
      <c r="BP155" s="37">
        <v>0</v>
      </c>
      <c r="BQ155" s="37">
        <v>130000000</v>
      </c>
      <c r="BR155" s="37">
        <v>0</v>
      </c>
      <c r="BS155" s="37">
        <v>1810</v>
      </c>
      <c r="BT155" s="37">
        <v>0</v>
      </c>
      <c r="BU155" s="37">
        <v>130000000</v>
      </c>
      <c r="BV155" s="37">
        <v>1</v>
      </c>
      <c r="BW155" s="37">
        <v>32</v>
      </c>
      <c r="BX155" s="37">
        <v>0</v>
      </c>
      <c r="BY155" s="37">
        <v>0</v>
      </c>
      <c r="BZ155" s="37">
        <v>0</v>
      </c>
      <c r="CA155" s="37">
        <v>32</v>
      </c>
      <c r="CB155" s="37">
        <v>18000</v>
      </c>
      <c r="CC155" s="37"/>
      <c r="CD155" s="37"/>
      <c r="CE155" s="37"/>
      <c r="CF155" s="37"/>
      <c r="CG155" s="37"/>
      <c r="CH155" s="37"/>
      <c r="CI155" s="37"/>
      <c r="CJ155" s="37">
        <v>0</v>
      </c>
      <c r="CK155" s="37">
        <v>0</v>
      </c>
      <c r="CL155" s="37">
        <v>0</v>
      </c>
      <c r="CM155" s="37">
        <v>0</v>
      </c>
      <c r="CN155" s="37">
        <v>0</v>
      </c>
      <c r="CO155" s="37">
        <v>0</v>
      </c>
      <c r="CP155" s="37">
        <v>0</v>
      </c>
      <c r="CQ155" s="37">
        <v>67.599999999999994</v>
      </c>
      <c r="CR155" s="37">
        <v>31.4</v>
      </c>
      <c r="CS155" s="37">
        <v>1E-3</v>
      </c>
      <c r="CT155" s="37">
        <v>1</v>
      </c>
      <c r="CU155" s="37" t="s">
        <v>8244</v>
      </c>
      <c r="CV155" s="37" t="s">
        <v>8243</v>
      </c>
      <c r="CW155" s="37"/>
      <c r="CX155" s="37"/>
      <c r="CY155" s="37" t="s">
        <v>8242</v>
      </c>
      <c r="CZ155" s="37"/>
      <c r="DA155" s="37" t="s">
        <v>8241</v>
      </c>
      <c r="DB155" s="37" t="s">
        <v>8240</v>
      </c>
      <c r="DC155" s="37" t="s">
        <v>8239</v>
      </c>
      <c r="DD155" s="37" t="s">
        <v>8238</v>
      </c>
      <c r="DE155" s="37" t="s">
        <v>8237</v>
      </c>
      <c r="DF155" s="37" t="s">
        <v>8236</v>
      </c>
      <c r="DG155" s="37"/>
      <c r="DH155" s="37" t="s">
        <v>8235</v>
      </c>
      <c r="DI155" s="37" t="s">
        <v>8234</v>
      </c>
      <c r="DJ155" s="37" t="s">
        <v>8233</v>
      </c>
      <c r="DK155" s="37"/>
      <c r="DL155" s="37">
        <v>0.33</v>
      </c>
      <c r="DM155" s="37">
        <v>2.1999999999999999E-2</v>
      </c>
      <c r="DN155" s="37"/>
      <c r="DO155" s="37">
        <v>0.02</v>
      </c>
      <c r="DP155" s="37"/>
      <c r="DQ155" s="37">
        <v>0.02</v>
      </c>
      <c r="DR155" s="37"/>
      <c r="DS155" s="37">
        <v>0.04</v>
      </c>
      <c r="DT155" s="37">
        <v>0.37</v>
      </c>
    </row>
    <row r="156" spans="1:124" s="31" customFormat="1" ht="16.5">
      <c r="A156" s="37">
        <v>95</v>
      </c>
      <c r="B156" s="36" t="s">
        <v>8232</v>
      </c>
      <c r="C156" s="36" t="s">
        <v>453</v>
      </c>
      <c r="D156" s="37" t="s">
        <v>8231</v>
      </c>
      <c r="E156" s="37" t="s">
        <v>8230</v>
      </c>
      <c r="F156" s="37" t="str">
        <f>IF(ISERROR(FIND('ヒアリングシート（記入例あり）'!$C$22,物質リスト!D156)),"",ROW())</f>
        <v/>
      </c>
      <c r="G156" s="37" t="e" cm="1">
        <f t="array" ref="G156">INDEX(D:D,SMALL(F:F,ROW(D156)))</f>
        <v>#NUM!</v>
      </c>
      <c r="H156" s="38" t="s">
        <v>10797</v>
      </c>
      <c r="I156" s="37" t="s">
        <v>223</v>
      </c>
      <c r="J156" s="37"/>
      <c r="K156" s="37" t="s">
        <v>221</v>
      </c>
      <c r="L156" s="37" t="s">
        <v>8229</v>
      </c>
      <c r="M156" s="37">
        <v>465.09</v>
      </c>
      <c r="N156" s="37" t="s">
        <v>8228</v>
      </c>
      <c r="O156" s="36" t="s">
        <v>8227</v>
      </c>
      <c r="P156" s="37" t="s">
        <v>259</v>
      </c>
      <c r="Q156" s="36"/>
      <c r="R156" s="37" t="s">
        <v>8226</v>
      </c>
      <c r="S156" s="36" t="s">
        <v>8225</v>
      </c>
      <c r="T156" s="36"/>
      <c r="U156" s="36" t="s">
        <v>6831</v>
      </c>
      <c r="V156" s="37">
        <v>3.56</v>
      </c>
      <c r="W156" s="37">
        <v>2</v>
      </c>
      <c r="X156" s="36"/>
      <c r="Y156" s="36"/>
      <c r="Z156" s="36" t="s">
        <v>8224</v>
      </c>
      <c r="AA156" s="37" t="s">
        <v>732</v>
      </c>
      <c r="AB156" s="37" t="s">
        <v>946</v>
      </c>
      <c r="AC156" s="37" t="s">
        <v>8223</v>
      </c>
      <c r="AD156" s="37" t="s">
        <v>203</v>
      </c>
      <c r="AE156" s="37" t="s">
        <v>203</v>
      </c>
      <c r="AF156" s="37" t="s">
        <v>206</v>
      </c>
      <c r="AG156" s="37" t="s">
        <v>201</v>
      </c>
      <c r="AH156" s="37" t="s">
        <v>205</v>
      </c>
      <c r="AI156" s="37" t="s">
        <v>206</v>
      </c>
      <c r="AJ156" s="37" t="s">
        <v>203</v>
      </c>
      <c r="AK156" s="37" t="s">
        <v>204</v>
      </c>
      <c r="AL156" s="37" t="s">
        <v>201</v>
      </c>
      <c r="AM156" s="37" t="s">
        <v>377</v>
      </c>
      <c r="AN156" s="37" t="s">
        <v>203</v>
      </c>
      <c r="AO156" s="37" t="s">
        <v>203</v>
      </c>
      <c r="AP156" s="37" t="s">
        <v>203</v>
      </c>
      <c r="AQ156" s="37" t="s">
        <v>201</v>
      </c>
      <c r="AR156" s="37" t="s">
        <v>8222</v>
      </c>
      <c r="AS156" s="37"/>
      <c r="AT156" s="37" t="s">
        <v>1505</v>
      </c>
      <c r="AU156" s="37" t="s">
        <v>2399</v>
      </c>
      <c r="AV156" s="37" t="s">
        <v>582</v>
      </c>
      <c r="AW156" s="37"/>
      <c r="AX156" s="37"/>
      <c r="AY156" s="37"/>
      <c r="AZ156" s="37"/>
      <c r="BA156" s="37"/>
      <c r="BB156" s="37"/>
      <c r="BC156" s="37"/>
      <c r="BD156" s="37"/>
      <c r="BE156" s="37">
        <v>0</v>
      </c>
      <c r="BF156" s="37">
        <v>730</v>
      </c>
      <c r="BG156" s="37">
        <v>730</v>
      </c>
      <c r="BH156" s="37" t="s">
        <v>8221</v>
      </c>
      <c r="BI156" s="37"/>
      <c r="BJ156" s="37"/>
      <c r="BK156" s="37"/>
      <c r="BL156" s="37"/>
      <c r="BM156" s="37"/>
      <c r="BN156" s="37"/>
      <c r="BO156" s="37"/>
      <c r="BP156" s="37"/>
      <c r="BQ156" s="37"/>
      <c r="BR156" s="37"/>
      <c r="BS156" s="37"/>
      <c r="BT156" s="37"/>
      <c r="BU156" s="37"/>
      <c r="BV156" s="37">
        <v>0</v>
      </c>
      <c r="BW156" s="37">
        <v>0</v>
      </c>
      <c r="BX156" s="37">
        <v>0</v>
      </c>
      <c r="BY156" s="37">
        <v>0</v>
      </c>
      <c r="BZ156" s="37">
        <v>0</v>
      </c>
      <c r="CA156" s="37">
        <v>0</v>
      </c>
      <c r="CB156" s="37">
        <v>0</v>
      </c>
      <c r="CC156" s="37"/>
      <c r="CD156" s="37"/>
      <c r="CE156" s="37"/>
      <c r="CF156" s="37"/>
      <c r="CG156" s="37"/>
      <c r="CH156" s="37"/>
      <c r="CI156" s="37"/>
      <c r="CJ156" s="37">
        <v>0</v>
      </c>
      <c r="CK156" s="37">
        <v>0</v>
      </c>
      <c r="CL156" s="37">
        <v>0</v>
      </c>
      <c r="CM156" s="37">
        <v>0</v>
      </c>
      <c r="CN156" s="37">
        <v>0</v>
      </c>
      <c r="CO156" s="37">
        <v>0</v>
      </c>
      <c r="CP156" s="37">
        <v>0</v>
      </c>
      <c r="CQ156" s="37"/>
      <c r="CR156" s="37"/>
      <c r="CS156" s="37"/>
      <c r="CT156" s="37"/>
      <c r="CU156" s="37"/>
      <c r="CV156" s="37"/>
      <c r="CW156" s="37"/>
      <c r="CX156" s="37"/>
      <c r="CY156" s="37"/>
      <c r="CZ156" s="37"/>
      <c r="DA156" s="37"/>
      <c r="DB156" s="37"/>
      <c r="DC156" s="37"/>
      <c r="DD156" s="37"/>
      <c r="DE156" s="37"/>
      <c r="DF156" s="37"/>
      <c r="DG156" s="37"/>
      <c r="DH156" s="37"/>
      <c r="DI156" s="37"/>
      <c r="DJ156" s="37"/>
      <c r="DK156" s="37"/>
      <c r="DL156" s="37"/>
      <c r="DM156" s="37"/>
      <c r="DN156" s="37"/>
      <c r="DO156" s="37"/>
      <c r="DP156" s="37"/>
      <c r="DQ156" s="37"/>
      <c r="DR156" s="37"/>
      <c r="DS156" s="37"/>
      <c r="DT156" s="37"/>
    </row>
    <row r="157" spans="1:124" s="31" customFormat="1" ht="16.5">
      <c r="A157" s="37">
        <v>96</v>
      </c>
      <c r="B157" s="36" t="s">
        <v>8220</v>
      </c>
      <c r="C157" s="36" t="s">
        <v>410</v>
      </c>
      <c r="D157" s="37" t="s">
        <v>8219</v>
      </c>
      <c r="E157" s="37" t="s">
        <v>8218</v>
      </c>
      <c r="F157" s="37" t="str">
        <f>IF(ISERROR(FIND('ヒアリングシート（記入例あり）'!$C$22,物質リスト!D157)),"",ROW())</f>
        <v/>
      </c>
      <c r="G157" s="37" t="e" cm="1">
        <f t="array" ref="G157">INDEX(D:D,SMALL(F:F,ROW(D157)))</f>
        <v>#NUM!</v>
      </c>
      <c r="H157" s="38" t="s">
        <v>10797</v>
      </c>
      <c r="I157" s="37" t="s">
        <v>223</v>
      </c>
      <c r="J157" s="37" t="s">
        <v>360</v>
      </c>
      <c r="K157" s="37" t="s">
        <v>221</v>
      </c>
      <c r="L157" s="37" t="s">
        <v>8217</v>
      </c>
      <c r="M157" s="37">
        <v>406.27</v>
      </c>
      <c r="N157" s="37" t="s">
        <v>8216</v>
      </c>
      <c r="O157" s="36" t="s">
        <v>8215</v>
      </c>
      <c r="P157" s="37" t="s">
        <v>259</v>
      </c>
      <c r="Q157" s="36" t="s">
        <v>5154</v>
      </c>
      <c r="R157" s="37"/>
      <c r="S157" s="36" t="s">
        <v>8214</v>
      </c>
      <c r="T157" s="36"/>
      <c r="U157" s="36" t="s">
        <v>6324</v>
      </c>
      <c r="V157" s="37">
        <v>4.3</v>
      </c>
      <c r="W157" s="37">
        <v>2</v>
      </c>
      <c r="X157" s="36"/>
      <c r="Y157" s="36"/>
      <c r="Z157" s="36" t="s">
        <v>8213</v>
      </c>
      <c r="AA157" s="37" t="s">
        <v>8212</v>
      </c>
      <c r="AB157" s="37" t="s">
        <v>8211</v>
      </c>
      <c r="AC157" s="37" t="s">
        <v>8210</v>
      </c>
      <c r="AD157" s="37" t="s">
        <v>207</v>
      </c>
      <c r="AE157" s="37" t="s">
        <v>203</v>
      </c>
      <c r="AF157" s="37" t="s">
        <v>206</v>
      </c>
      <c r="AG157" s="37" t="s">
        <v>201</v>
      </c>
      <c r="AH157" s="37" t="s">
        <v>207</v>
      </c>
      <c r="AI157" s="37" t="s">
        <v>206</v>
      </c>
      <c r="AJ157" s="37" t="s">
        <v>203</v>
      </c>
      <c r="AK157" s="37" t="s">
        <v>250</v>
      </c>
      <c r="AL157" s="37" t="s">
        <v>201</v>
      </c>
      <c r="AM157" s="37" t="s">
        <v>203</v>
      </c>
      <c r="AN157" s="37" t="s">
        <v>203</v>
      </c>
      <c r="AO157" s="37" t="s">
        <v>203</v>
      </c>
      <c r="AP157" s="37" t="s">
        <v>203</v>
      </c>
      <c r="AQ157" s="37" t="s">
        <v>201</v>
      </c>
      <c r="AR157" s="37" t="s">
        <v>201</v>
      </c>
      <c r="AS157" s="37" t="s">
        <v>201</v>
      </c>
      <c r="AT157" s="37" t="s">
        <v>209</v>
      </c>
      <c r="AU157" s="37" t="s">
        <v>209</v>
      </c>
      <c r="AV157" s="37" t="s">
        <v>582</v>
      </c>
      <c r="AW157" s="37"/>
      <c r="AX157" s="37"/>
      <c r="AY157" s="37"/>
      <c r="AZ157" s="37"/>
      <c r="BA157" s="37"/>
      <c r="BB157" s="37"/>
      <c r="BC157" s="37"/>
      <c r="BD157" s="37"/>
      <c r="BE157" s="37">
        <v>0</v>
      </c>
      <c r="BF157" s="37">
        <v>34</v>
      </c>
      <c r="BG157" s="37">
        <v>34</v>
      </c>
      <c r="BH157" s="37" t="s">
        <v>1162</v>
      </c>
      <c r="BI157" s="37"/>
      <c r="BJ157" s="37"/>
      <c r="BK157" s="37"/>
      <c r="BL157" s="37"/>
      <c r="BM157" s="37"/>
      <c r="BN157" s="37"/>
      <c r="BO157" s="37"/>
      <c r="BP157" s="37"/>
      <c r="BQ157" s="37"/>
      <c r="BR157" s="37"/>
      <c r="BS157" s="37"/>
      <c r="BT157" s="37"/>
      <c r="BU157" s="37"/>
      <c r="BV157" s="37">
        <v>0</v>
      </c>
      <c r="BW157" s="37">
        <v>0</v>
      </c>
      <c r="BX157" s="37">
        <v>0</v>
      </c>
      <c r="BY157" s="37">
        <v>0</v>
      </c>
      <c r="BZ157" s="37">
        <v>0</v>
      </c>
      <c r="CA157" s="37">
        <v>0</v>
      </c>
      <c r="CB157" s="37">
        <v>0</v>
      </c>
      <c r="CC157" s="37"/>
      <c r="CD157" s="37"/>
      <c r="CE157" s="37"/>
      <c r="CF157" s="37"/>
      <c r="CG157" s="37"/>
      <c r="CH157" s="37"/>
      <c r="CI157" s="37"/>
      <c r="CJ157" s="37">
        <v>0</v>
      </c>
      <c r="CK157" s="37">
        <v>0</v>
      </c>
      <c r="CL157" s="37">
        <v>0</v>
      </c>
      <c r="CM157" s="37">
        <v>0</v>
      </c>
      <c r="CN157" s="37">
        <v>0</v>
      </c>
      <c r="CO157" s="37">
        <v>0</v>
      </c>
      <c r="CP157" s="37">
        <v>0</v>
      </c>
      <c r="CQ157" s="37"/>
      <c r="CR157" s="37"/>
      <c r="CS157" s="37"/>
      <c r="CT157" s="37"/>
      <c r="CU157" s="37"/>
      <c r="CV157" s="37"/>
      <c r="CW157" s="37"/>
      <c r="CX157" s="37"/>
      <c r="CY157" s="37"/>
      <c r="CZ157" s="37"/>
      <c r="DA157" s="37"/>
      <c r="DB157" s="37"/>
      <c r="DC157" s="37"/>
      <c r="DD157" s="37"/>
      <c r="DE157" s="37"/>
      <c r="DF157" s="37"/>
      <c r="DG157" s="37"/>
      <c r="DH157" s="37"/>
      <c r="DI157" s="37"/>
      <c r="DJ157" s="37"/>
      <c r="DK157" s="37"/>
      <c r="DL157" s="37"/>
      <c r="DM157" s="37"/>
      <c r="DN157" s="37"/>
      <c r="DO157" s="37"/>
      <c r="DP157" s="37"/>
      <c r="DQ157" s="37"/>
      <c r="DR157" s="37"/>
      <c r="DS157" s="37"/>
      <c r="DT157" s="37"/>
    </row>
    <row r="158" spans="1:124" s="31" customFormat="1" ht="18">
      <c r="A158" s="37">
        <v>97</v>
      </c>
      <c r="B158" s="36" t="s">
        <v>8209</v>
      </c>
      <c r="C158" s="36" t="s">
        <v>1657</v>
      </c>
      <c r="D158" s="37" t="s">
        <v>8208</v>
      </c>
      <c r="E158" s="37" t="s">
        <v>8207</v>
      </c>
      <c r="F158" s="37" t="str">
        <f>IF(ISERROR(FIND('ヒアリングシート（記入例あり）'!$C$22,物質リスト!D158)),"",ROW())</f>
        <v/>
      </c>
      <c r="G158" s="37" t="e" cm="1">
        <f t="array" ref="G158">INDEX(D:D,SMALL(F:F,ROW(D158)))</f>
        <v>#NUM!</v>
      </c>
      <c r="H158" s="38" t="s">
        <v>10797</v>
      </c>
      <c r="I158" s="37" t="s">
        <v>223</v>
      </c>
      <c r="J158" s="37" t="s">
        <v>360</v>
      </c>
      <c r="K158" s="37" t="s">
        <v>221</v>
      </c>
      <c r="L158" s="37" t="s">
        <v>6918</v>
      </c>
      <c r="M158" s="37">
        <v>161.03</v>
      </c>
      <c r="N158" s="37" t="s">
        <v>8206</v>
      </c>
      <c r="O158" s="36" t="s">
        <v>8205</v>
      </c>
      <c r="P158" s="37" t="s">
        <v>217</v>
      </c>
      <c r="Q158" s="36"/>
      <c r="R158" s="37"/>
      <c r="S158" s="36" t="s">
        <v>10859</v>
      </c>
      <c r="T158" s="36" t="s">
        <v>6915</v>
      </c>
      <c r="U158" s="36" t="s">
        <v>8204</v>
      </c>
      <c r="V158" s="37">
        <v>3.44</v>
      </c>
      <c r="W158" s="37">
        <v>2</v>
      </c>
      <c r="X158" s="36"/>
      <c r="Y158" s="36"/>
      <c r="Z158" s="36" t="s">
        <v>8203</v>
      </c>
      <c r="AA158" s="37" t="s">
        <v>8202</v>
      </c>
      <c r="AB158" s="37" t="s">
        <v>2808</v>
      </c>
      <c r="AC158" s="37" t="s">
        <v>8201</v>
      </c>
      <c r="AD158" s="41" t="s">
        <v>207</v>
      </c>
      <c r="AE158" s="41" t="s">
        <v>207</v>
      </c>
      <c r="AF158" s="41" t="s">
        <v>206</v>
      </c>
      <c r="AG158" s="41" t="s">
        <v>201</v>
      </c>
      <c r="AH158" s="41" t="s">
        <v>207</v>
      </c>
      <c r="AI158" s="41" t="s">
        <v>207</v>
      </c>
      <c r="AJ158" s="41" t="s">
        <v>203</v>
      </c>
      <c r="AK158" s="41" t="s">
        <v>204</v>
      </c>
      <c r="AL158" s="41" t="s">
        <v>201</v>
      </c>
      <c r="AM158" s="41" t="s">
        <v>201</v>
      </c>
      <c r="AN158" s="41" t="s">
        <v>203</v>
      </c>
      <c r="AO158" s="41" t="s">
        <v>201</v>
      </c>
      <c r="AP158" s="41" t="s">
        <v>201</v>
      </c>
      <c r="AQ158" s="41" t="s">
        <v>1903</v>
      </c>
      <c r="AR158" s="41" t="s">
        <v>8200</v>
      </c>
      <c r="AS158" s="41" t="s">
        <v>201</v>
      </c>
      <c r="AT158" s="37" t="s">
        <v>209</v>
      </c>
      <c r="AU158" s="37" t="s">
        <v>2074</v>
      </c>
      <c r="AV158" s="37" t="s">
        <v>248</v>
      </c>
      <c r="AW158" s="37" t="s">
        <v>2320</v>
      </c>
      <c r="AX158" s="37" t="s">
        <v>5967</v>
      </c>
      <c r="AY158" s="37"/>
      <c r="AZ158" s="37"/>
      <c r="BA158" s="37"/>
      <c r="BB158" s="37"/>
      <c r="BC158" s="37"/>
      <c r="BD158" s="37"/>
      <c r="BE158" s="37">
        <v>0</v>
      </c>
      <c r="BF158" s="37">
        <v>0</v>
      </c>
      <c r="BG158" s="37">
        <v>0</v>
      </c>
      <c r="BH158" s="37" t="s">
        <v>209</v>
      </c>
      <c r="BI158" s="37"/>
      <c r="BJ158" s="37"/>
      <c r="BK158" s="37"/>
      <c r="BL158" s="37"/>
      <c r="BM158" s="37"/>
      <c r="BN158" s="37"/>
      <c r="BO158" s="37"/>
      <c r="BP158" s="37"/>
      <c r="BQ158" s="37"/>
      <c r="BR158" s="37"/>
      <c r="BS158" s="37"/>
      <c r="BT158" s="37"/>
      <c r="BU158" s="37"/>
      <c r="BV158" s="37">
        <v>0</v>
      </c>
      <c r="BW158" s="37">
        <v>0</v>
      </c>
      <c r="BX158" s="37">
        <v>0</v>
      </c>
      <c r="BY158" s="37">
        <v>0</v>
      </c>
      <c r="BZ158" s="37">
        <v>0</v>
      </c>
      <c r="CA158" s="37">
        <v>0</v>
      </c>
      <c r="CB158" s="37">
        <v>0</v>
      </c>
      <c r="CC158" s="37"/>
      <c r="CD158" s="37"/>
      <c r="CE158" s="37"/>
      <c r="CF158" s="37"/>
      <c r="CG158" s="37"/>
      <c r="CH158" s="37"/>
      <c r="CI158" s="37"/>
      <c r="CJ158" s="37">
        <v>0</v>
      </c>
      <c r="CK158" s="37">
        <v>0</v>
      </c>
      <c r="CL158" s="37">
        <v>0</v>
      </c>
      <c r="CM158" s="37">
        <v>0</v>
      </c>
      <c r="CN158" s="37">
        <v>0</v>
      </c>
      <c r="CO158" s="37">
        <v>0</v>
      </c>
      <c r="CP158" s="37">
        <v>0</v>
      </c>
      <c r="CQ158" s="37"/>
      <c r="CR158" s="37"/>
      <c r="CS158" s="37"/>
      <c r="CT158" s="37"/>
      <c r="CU158" s="37"/>
      <c r="CV158" s="37"/>
      <c r="CW158" s="37"/>
      <c r="CX158" s="37"/>
      <c r="CY158" s="37"/>
      <c r="CZ158" s="37"/>
      <c r="DA158" s="37"/>
      <c r="DB158" s="37"/>
      <c r="DC158" s="37"/>
      <c r="DD158" s="37"/>
      <c r="DE158" s="37"/>
      <c r="DF158" s="37"/>
      <c r="DG158" s="37"/>
      <c r="DH158" s="37"/>
      <c r="DI158" s="37"/>
      <c r="DJ158" s="37"/>
      <c r="DK158" s="37"/>
      <c r="DL158" s="37"/>
      <c r="DM158" s="37"/>
      <c r="DN158" s="37"/>
      <c r="DO158" s="37"/>
      <c r="DP158" s="37"/>
      <c r="DQ158" s="37"/>
      <c r="DR158" s="37"/>
      <c r="DS158" s="37"/>
      <c r="DT158" s="37"/>
    </row>
    <row r="159" spans="1:124" s="31" customFormat="1" ht="16.5">
      <c r="A159" s="37">
        <v>98</v>
      </c>
      <c r="B159" s="36" t="s">
        <v>8199</v>
      </c>
      <c r="C159" s="36" t="s">
        <v>8198</v>
      </c>
      <c r="D159" s="37" t="s">
        <v>8197</v>
      </c>
      <c r="E159" s="37" t="s">
        <v>8196</v>
      </c>
      <c r="F159" s="37" t="str">
        <f>IF(ISERROR(FIND('ヒアリングシート（記入例あり）'!$C$22,物質リスト!D159)),"",ROW())</f>
        <v/>
      </c>
      <c r="G159" s="37" t="e" cm="1">
        <f t="array" ref="G159">INDEX(D:D,SMALL(F:F,ROW(D159)))</f>
        <v>#NUM!</v>
      </c>
      <c r="H159" s="38" t="s">
        <v>10796</v>
      </c>
      <c r="I159" s="37" t="s">
        <v>223</v>
      </c>
      <c r="J159" s="37" t="s">
        <v>360</v>
      </c>
      <c r="K159" s="37" t="s">
        <v>221</v>
      </c>
      <c r="L159" s="37" t="s">
        <v>8195</v>
      </c>
      <c r="M159" s="37">
        <v>94.5</v>
      </c>
      <c r="N159" s="37" t="s">
        <v>8194</v>
      </c>
      <c r="O159" s="36" t="s">
        <v>1287</v>
      </c>
      <c r="P159" s="37" t="s">
        <v>259</v>
      </c>
      <c r="Q159" s="36"/>
      <c r="R159" s="37" t="s">
        <v>8193</v>
      </c>
      <c r="S159" s="36" t="s">
        <v>8192</v>
      </c>
      <c r="T159" s="36" t="s">
        <v>8191</v>
      </c>
      <c r="U159" s="36" t="s">
        <v>8190</v>
      </c>
      <c r="V159" s="37">
        <v>0.22</v>
      </c>
      <c r="W159" s="37">
        <v>1</v>
      </c>
      <c r="X159" s="36" t="s">
        <v>8189</v>
      </c>
      <c r="Y159" s="36" t="s">
        <v>8188</v>
      </c>
      <c r="Z159" s="36" t="s">
        <v>8187</v>
      </c>
      <c r="AA159" s="37" t="s">
        <v>8186</v>
      </c>
      <c r="AB159" s="37" t="s">
        <v>8185</v>
      </c>
      <c r="AC159" s="37" t="s">
        <v>8184</v>
      </c>
      <c r="AD159" s="41" t="s">
        <v>378</v>
      </c>
      <c r="AE159" s="41" t="s">
        <v>205</v>
      </c>
      <c r="AF159" s="41" t="s">
        <v>206</v>
      </c>
      <c r="AG159" s="41" t="s">
        <v>206</v>
      </c>
      <c r="AH159" s="41" t="s">
        <v>205</v>
      </c>
      <c r="AI159" s="41" t="s">
        <v>205</v>
      </c>
      <c r="AJ159" s="41" t="s">
        <v>1328</v>
      </c>
      <c r="AK159" s="41" t="s">
        <v>377</v>
      </c>
      <c r="AL159" s="41" t="s">
        <v>201</v>
      </c>
      <c r="AM159" s="41" t="s">
        <v>201</v>
      </c>
      <c r="AN159" s="41" t="s">
        <v>201</v>
      </c>
      <c r="AO159" s="41" t="s">
        <v>201</v>
      </c>
      <c r="AP159" s="41" t="s">
        <v>201</v>
      </c>
      <c r="AQ159" s="41" t="s">
        <v>8183</v>
      </c>
      <c r="AR159" s="41" t="s">
        <v>8182</v>
      </c>
      <c r="AS159" s="41" t="s">
        <v>201</v>
      </c>
      <c r="AT159" s="37" t="s">
        <v>8181</v>
      </c>
      <c r="AU159" s="37" t="s">
        <v>3430</v>
      </c>
      <c r="AV159" s="37" t="s">
        <v>1602</v>
      </c>
      <c r="AW159" s="37" t="s">
        <v>8180</v>
      </c>
      <c r="AX159" s="37"/>
      <c r="AY159" s="37" t="s">
        <v>245</v>
      </c>
      <c r="AZ159" s="37" t="s">
        <v>8179</v>
      </c>
      <c r="BA159" s="37" t="s">
        <v>8178</v>
      </c>
      <c r="BB159" s="37" t="s">
        <v>8177</v>
      </c>
      <c r="BC159" s="37">
        <v>3.2</v>
      </c>
      <c r="BD159" s="37"/>
      <c r="BE159" s="40">
        <v>186</v>
      </c>
      <c r="BF159" s="37">
        <v>2177</v>
      </c>
      <c r="BG159" s="37">
        <v>2362</v>
      </c>
      <c r="BH159" s="37" t="s">
        <v>8176</v>
      </c>
      <c r="BI159" s="37">
        <v>2</v>
      </c>
      <c r="BJ159" s="37">
        <v>0</v>
      </c>
      <c r="BK159" s="37">
        <v>0</v>
      </c>
      <c r="BL159" s="37">
        <v>0</v>
      </c>
      <c r="BM159" s="37">
        <v>0</v>
      </c>
      <c r="BN159" s="37">
        <v>0</v>
      </c>
      <c r="BO159" s="37">
        <v>1900</v>
      </c>
      <c r="BP159" s="37">
        <v>0</v>
      </c>
      <c r="BQ159" s="37">
        <v>184700</v>
      </c>
      <c r="BR159" s="37">
        <v>0</v>
      </c>
      <c r="BS159" s="37">
        <v>0</v>
      </c>
      <c r="BT159" s="37">
        <v>1900</v>
      </c>
      <c r="BU159" s="37">
        <v>184700</v>
      </c>
      <c r="BV159" s="37">
        <v>5</v>
      </c>
      <c r="BW159" s="37">
        <v>0</v>
      </c>
      <c r="BX159" s="37">
        <v>0</v>
      </c>
      <c r="BY159" s="37">
        <v>0</v>
      </c>
      <c r="BZ159" s="37">
        <v>0</v>
      </c>
      <c r="CA159" s="37">
        <v>0</v>
      </c>
      <c r="CB159" s="37">
        <v>17500</v>
      </c>
      <c r="CC159" s="37">
        <v>3</v>
      </c>
      <c r="CD159" s="37">
        <v>5</v>
      </c>
      <c r="CE159" s="37">
        <v>0</v>
      </c>
      <c r="CF159" s="37">
        <v>0</v>
      </c>
      <c r="CG159" s="37">
        <v>0</v>
      </c>
      <c r="CH159" s="37">
        <v>5</v>
      </c>
      <c r="CI159" s="37">
        <v>13400</v>
      </c>
      <c r="CJ159" s="37">
        <v>0</v>
      </c>
      <c r="CK159" s="37">
        <v>0</v>
      </c>
      <c r="CL159" s="37">
        <v>0</v>
      </c>
      <c r="CM159" s="37">
        <v>0</v>
      </c>
      <c r="CN159" s="37">
        <v>0</v>
      </c>
      <c r="CO159" s="37">
        <v>0</v>
      </c>
      <c r="CP159" s="37">
        <v>0</v>
      </c>
      <c r="CQ159" s="37">
        <v>0</v>
      </c>
      <c r="CR159" s="37">
        <v>99.2</v>
      </c>
      <c r="CS159" s="37">
        <v>0</v>
      </c>
      <c r="CT159" s="37">
        <v>0.8</v>
      </c>
      <c r="CU159" s="37"/>
      <c r="CV159" s="37"/>
      <c r="CW159" s="37"/>
      <c r="CX159" s="37"/>
      <c r="CY159" s="37"/>
      <c r="CZ159" s="37"/>
      <c r="DA159" s="37" t="s">
        <v>8175</v>
      </c>
      <c r="DB159" s="37" t="s">
        <v>8175</v>
      </c>
      <c r="DC159" s="37" t="s">
        <v>8174</v>
      </c>
      <c r="DD159" s="37" t="s">
        <v>8173</v>
      </c>
      <c r="DE159" s="37"/>
      <c r="DF159" s="37"/>
      <c r="DG159" s="37"/>
      <c r="DH159" s="37"/>
      <c r="DI159" s="37" t="s">
        <v>8172</v>
      </c>
      <c r="DJ159" s="37"/>
      <c r="DK159" s="37"/>
      <c r="DL159" s="37"/>
      <c r="DM159" s="37"/>
      <c r="DN159" s="37"/>
      <c r="DO159" s="37"/>
      <c r="DP159" s="37"/>
      <c r="DQ159" s="37"/>
      <c r="DR159" s="37"/>
      <c r="DS159" s="37"/>
      <c r="DT159" s="37"/>
    </row>
    <row r="160" spans="1:124" s="31" customFormat="1" ht="16.5">
      <c r="A160" s="37">
        <v>99</v>
      </c>
      <c r="B160" s="36" t="s">
        <v>8171</v>
      </c>
      <c r="C160" s="36" t="s">
        <v>410</v>
      </c>
      <c r="D160" s="37" t="s">
        <v>8170</v>
      </c>
      <c r="E160" s="37" t="s">
        <v>8169</v>
      </c>
      <c r="F160" s="37" t="str">
        <f>IF(ISERROR(FIND('ヒアリングシート（記入例あり）'!$C$22,物質リスト!D160)),"",ROW())</f>
        <v/>
      </c>
      <c r="G160" s="37" t="e" cm="1">
        <f t="array" ref="G160">INDEX(D:D,SMALL(F:F,ROW(D160)))</f>
        <v>#NUM!</v>
      </c>
      <c r="H160" s="38" t="s">
        <v>10798</v>
      </c>
      <c r="I160" s="37" t="s">
        <v>223</v>
      </c>
      <c r="J160" s="37" t="s">
        <v>360</v>
      </c>
      <c r="K160" s="37" t="s">
        <v>360</v>
      </c>
      <c r="L160" s="37" t="s">
        <v>8168</v>
      </c>
      <c r="M160" s="37">
        <v>122.55</v>
      </c>
      <c r="N160" s="37" t="s">
        <v>8167</v>
      </c>
      <c r="O160" s="36" t="s">
        <v>8166</v>
      </c>
      <c r="P160" s="37" t="s">
        <v>217</v>
      </c>
      <c r="Q160" s="36" t="s">
        <v>8165</v>
      </c>
      <c r="R160" s="37"/>
      <c r="S160" s="36" t="s">
        <v>8164</v>
      </c>
      <c r="T160" s="36"/>
      <c r="U160" s="36" t="s">
        <v>2274</v>
      </c>
      <c r="V160" s="37">
        <v>0.94</v>
      </c>
      <c r="W160" s="37">
        <v>1</v>
      </c>
      <c r="X160" s="36"/>
      <c r="Y160" s="36"/>
      <c r="Z160" s="36" t="s">
        <v>8163</v>
      </c>
      <c r="AA160" s="37" t="s">
        <v>8162</v>
      </c>
      <c r="AB160" s="37" t="s">
        <v>8161</v>
      </c>
      <c r="AC160" s="37" t="s">
        <v>209</v>
      </c>
      <c r="AD160" s="37" t="s">
        <v>378</v>
      </c>
      <c r="AE160" s="37" t="s">
        <v>205</v>
      </c>
      <c r="AF160" s="37" t="s">
        <v>206</v>
      </c>
      <c r="AG160" s="37" t="s">
        <v>201</v>
      </c>
      <c r="AH160" s="37" t="s">
        <v>201</v>
      </c>
      <c r="AI160" s="37" t="s">
        <v>201</v>
      </c>
      <c r="AJ160" s="37" t="s">
        <v>205</v>
      </c>
      <c r="AK160" s="37" t="s">
        <v>204</v>
      </c>
      <c r="AL160" s="37" t="s">
        <v>201</v>
      </c>
      <c r="AM160" s="37" t="s">
        <v>377</v>
      </c>
      <c r="AN160" s="37" t="s">
        <v>201</v>
      </c>
      <c r="AO160" s="37" t="s">
        <v>201</v>
      </c>
      <c r="AP160" s="37" t="s">
        <v>201</v>
      </c>
      <c r="AQ160" s="37" t="s">
        <v>8160</v>
      </c>
      <c r="AR160" s="37" t="s">
        <v>201</v>
      </c>
      <c r="AS160" s="37" t="s">
        <v>201</v>
      </c>
      <c r="AT160" s="37" t="s">
        <v>1143</v>
      </c>
      <c r="AU160" s="37" t="s">
        <v>209</v>
      </c>
      <c r="AV160" s="37" t="s">
        <v>209</v>
      </c>
      <c r="AW160" s="37"/>
      <c r="AX160" s="37"/>
      <c r="AY160" s="37"/>
      <c r="AZ160" s="37"/>
      <c r="BA160" s="37"/>
      <c r="BB160" s="37"/>
      <c r="BC160" s="37"/>
      <c r="BD160" s="37"/>
      <c r="BE160" s="37">
        <v>0</v>
      </c>
      <c r="BF160" s="37">
        <v>1233</v>
      </c>
      <c r="BG160" s="37">
        <v>1233</v>
      </c>
      <c r="BH160" s="37" t="s">
        <v>8159</v>
      </c>
      <c r="BI160" s="37">
        <v>1</v>
      </c>
      <c r="BJ160" s="37">
        <v>0</v>
      </c>
      <c r="BK160" s="37">
        <v>0</v>
      </c>
      <c r="BL160" s="37">
        <v>0</v>
      </c>
      <c r="BM160" s="37">
        <v>0</v>
      </c>
      <c r="BN160" s="37">
        <v>350</v>
      </c>
      <c r="BO160" s="37">
        <v>0</v>
      </c>
      <c r="BP160" s="37">
        <v>0</v>
      </c>
      <c r="BQ160" s="37">
        <v>34000</v>
      </c>
      <c r="BR160" s="37">
        <v>0</v>
      </c>
      <c r="BS160" s="37">
        <v>0</v>
      </c>
      <c r="BT160" s="37">
        <v>350</v>
      </c>
      <c r="BU160" s="37">
        <v>34000</v>
      </c>
      <c r="BV160" s="37">
        <v>0</v>
      </c>
      <c r="BW160" s="37">
        <v>0</v>
      </c>
      <c r="BX160" s="37">
        <v>0</v>
      </c>
      <c r="BY160" s="37">
        <v>0</v>
      </c>
      <c r="BZ160" s="37">
        <v>0</v>
      </c>
      <c r="CA160" s="37">
        <v>0</v>
      </c>
      <c r="CB160" s="37">
        <v>0</v>
      </c>
      <c r="CC160" s="37"/>
      <c r="CD160" s="37"/>
      <c r="CE160" s="37"/>
      <c r="CF160" s="37"/>
      <c r="CG160" s="37"/>
      <c r="CH160" s="37"/>
      <c r="CI160" s="37"/>
      <c r="CJ160" s="37">
        <v>0</v>
      </c>
      <c r="CK160" s="37">
        <v>0</v>
      </c>
      <c r="CL160" s="37">
        <v>0</v>
      </c>
      <c r="CM160" s="37">
        <v>0</v>
      </c>
      <c r="CN160" s="37">
        <v>0</v>
      </c>
      <c r="CO160" s="37">
        <v>0</v>
      </c>
      <c r="CP160" s="37">
        <v>0</v>
      </c>
      <c r="CQ160" s="37"/>
      <c r="CR160" s="37"/>
      <c r="CS160" s="37"/>
      <c r="CT160" s="37"/>
      <c r="CU160" s="37"/>
      <c r="CV160" s="37"/>
      <c r="CW160" s="37"/>
      <c r="CX160" s="37"/>
      <c r="CY160" s="37"/>
      <c r="CZ160" s="37"/>
      <c r="DA160" s="37"/>
      <c r="DB160" s="37"/>
      <c r="DC160" s="37"/>
      <c r="DD160" s="37"/>
      <c r="DE160" s="37"/>
      <c r="DF160" s="37"/>
      <c r="DG160" s="37"/>
      <c r="DH160" s="37"/>
      <c r="DI160" s="37"/>
      <c r="DJ160" s="37"/>
      <c r="DK160" s="37"/>
      <c r="DL160" s="37"/>
      <c r="DM160" s="37"/>
      <c r="DN160" s="37"/>
      <c r="DO160" s="37"/>
      <c r="DP160" s="37"/>
      <c r="DQ160" s="37"/>
      <c r="DR160" s="37"/>
      <c r="DS160" s="37"/>
      <c r="DT160" s="37"/>
    </row>
    <row r="161" spans="1:124" s="31" customFormat="1" ht="18">
      <c r="A161" s="37">
        <v>100</v>
      </c>
      <c r="B161" s="36" t="s">
        <v>8158</v>
      </c>
      <c r="C161" s="36" t="s">
        <v>410</v>
      </c>
      <c r="D161" s="37" t="s">
        <v>8157</v>
      </c>
      <c r="E161" s="37" t="s">
        <v>8156</v>
      </c>
      <c r="F161" s="37" t="str">
        <f>IF(ISERROR(FIND('ヒアリングシート（記入例あり）'!$C$22,物質リスト!D161)),"",ROW())</f>
        <v/>
      </c>
      <c r="G161" s="37" t="e" cm="1">
        <f t="array" ref="G161">INDEX(D:D,SMALL(F:F,ROW(D161)))</f>
        <v>#NUM!</v>
      </c>
      <c r="H161" s="38" t="s">
        <v>10800</v>
      </c>
      <c r="I161" s="37" t="s">
        <v>223</v>
      </c>
      <c r="J161" s="37" t="s">
        <v>360</v>
      </c>
      <c r="K161" s="37" t="s">
        <v>360</v>
      </c>
      <c r="L161" s="37" t="s">
        <v>8155</v>
      </c>
      <c r="M161" s="37">
        <v>311.85000000000002</v>
      </c>
      <c r="N161" s="37" t="s">
        <v>8154</v>
      </c>
      <c r="O161" s="36" t="s">
        <v>8142</v>
      </c>
      <c r="P161" s="37" t="s">
        <v>217</v>
      </c>
      <c r="Q161" s="36" t="s">
        <v>8153</v>
      </c>
      <c r="R161" s="37"/>
      <c r="S161" s="36" t="s">
        <v>10807</v>
      </c>
      <c r="T161" s="36"/>
      <c r="U161" s="36" t="s">
        <v>8152</v>
      </c>
      <c r="V161" s="37">
        <v>4.08</v>
      </c>
      <c r="W161" s="37">
        <v>2</v>
      </c>
      <c r="X161" s="36"/>
      <c r="Y161" s="36"/>
      <c r="Z161" s="36" t="s">
        <v>8151</v>
      </c>
      <c r="AA161" s="37" t="s">
        <v>8150</v>
      </c>
      <c r="AB161" s="37" t="s">
        <v>5085</v>
      </c>
      <c r="AC161" s="37" t="s">
        <v>8149</v>
      </c>
      <c r="AD161" s="41" t="s">
        <v>203</v>
      </c>
      <c r="AE161" s="41" t="s">
        <v>203</v>
      </c>
      <c r="AF161" s="41" t="s">
        <v>206</v>
      </c>
      <c r="AG161" s="41" t="s">
        <v>201</v>
      </c>
      <c r="AH161" s="41" t="s">
        <v>201</v>
      </c>
      <c r="AI161" s="41" t="s">
        <v>201</v>
      </c>
      <c r="AJ161" s="41" t="s">
        <v>205</v>
      </c>
      <c r="AK161" s="41" t="s">
        <v>250</v>
      </c>
      <c r="AL161" s="41" t="s">
        <v>201</v>
      </c>
      <c r="AM161" s="41" t="s">
        <v>377</v>
      </c>
      <c r="AN161" s="41" t="s">
        <v>201</v>
      </c>
      <c r="AO161" s="41" t="s">
        <v>203</v>
      </c>
      <c r="AP161" s="41" t="s">
        <v>203</v>
      </c>
      <c r="AQ161" s="41" t="s">
        <v>8148</v>
      </c>
      <c r="AR161" s="41" t="s">
        <v>6080</v>
      </c>
      <c r="AS161" s="41" t="s">
        <v>201</v>
      </c>
      <c r="AT161" s="37" t="s">
        <v>957</v>
      </c>
      <c r="AU161" s="37" t="s">
        <v>322</v>
      </c>
      <c r="AV161" s="37" t="s">
        <v>582</v>
      </c>
      <c r="AW161" s="37"/>
      <c r="AX161" s="37"/>
      <c r="AY161" s="37"/>
      <c r="AZ161" s="37"/>
      <c r="BA161" s="37"/>
      <c r="BB161" s="37"/>
      <c r="BC161" s="37"/>
      <c r="BD161" s="37"/>
      <c r="BE161" s="37">
        <v>0</v>
      </c>
      <c r="BF161" s="37">
        <v>555</v>
      </c>
      <c r="BG161" s="37">
        <v>555</v>
      </c>
      <c r="BH161" s="37" t="s">
        <v>1030</v>
      </c>
      <c r="BI161" s="37"/>
      <c r="BJ161" s="37"/>
      <c r="BK161" s="37"/>
      <c r="BL161" s="37"/>
      <c r="BM161" s="37"/>
      <c r="BN161" s="37"/>
      <c r="BO161" s="37"/>
      <c r="BP161" s="37"/>
      <c r="BQ161" s="37"/>
      <c r="BR161" s="37"/>
      <c r="BS161" s="37"/>
      <c r="BT161" s="37"/>
      <c r="BU161" s="37"/>
      <c r="BV161" s="37">
        <v>0</v>
      </c>
      <c r="BW161" s="37">
        <v>0</v>
      </c>
      <c r="BX161" s="37">
        <v>0</v>
      </c>
      <c r="BY161" s="37">
        <v>0</v>
      </c>
      <c r="BZ161" s="37">
        <v>0</v>
      </c>
      <c r="CA161" s="37">
        <v>0</v>
      </c>
      <c r="CB161" s="37">
        <v>0</v>
      </c>
      <c r="CC161" s="37">
        <v>1</v>
      </c>
      <c r="CD161" s="37">
        <v>0</v>
      </c>
      <c r="CE161" s="37">
        <v>0</v>
      </c>
      <c r="CF161" s="37">
        <v>0</v>
      </c>
      <c r="CG161" s="37">
        <v>0</v>
      </c>
      <c r="CH161" s="37">
        <v>0</v>
      </c>
      <c r="CI161" s="37">
        <v>18000</v>
      </c>
      <c r="CJ161" s="37">
        <v>0</v>
      </c>
      <c r="CK161" s="37">
        <v>0</v>
      </c>
      <c r="CL161" s="37">
        <v>0</v>
      </c>
      <c r="CM161" s="37">
        <v>0</v>
      </c>
      <c r="CN161" s="37">
        <v>0</v>
      </c>
      <c r="CO161" s="37">
        <v>0</v>
      </c>
      <c r="CP161" s="37">
        <v>0</v>
      </c>
      <c r="CQ161" s="37"/>
      <c r="CR161" s="37"/>
      <c r="CS161" s="37"/>
      <c r="CT161" s="37"/>
      <c r="CU161" s="37"/>
      <c r="CV161" s="37"/>
      <c r="CW161" s="37"/>
      <c r="CX161" s="37"/>
      <c r="CY161" s="37"/>
      <c r="CZ161" s="37"/>
      <c r="DA161" s="37"/>
      <c r="DB161" s="37"/>
      <c r="DC161" s="37"/>
      <c r="DD161" s="37"/>
      <c r="DE161" s="37"/>
      <c r="DF161" s="37"/>
      <c r="DG161" s="37"/>
      <c r="DH161" s="37"/>
      <c r="DI161" s="37"/>
      <c r="DJ161" s="37"/>
      <c r="DK161" s="37"/>
      <c r="DL161" s="37"/>
      <c r="DM161" s="37"/>
      <c r="DN161" s="37"/>
      <c r="DO161" s="37"/>
      <c r="DP161" s="37"/>
      <c r="DQ161" s="37"/>
      <c r="DR161" s="37"/>
      <c r="DS161" s="37"/>
      <c r="DT161" s="37"/>
    </row>
    <row r="162" spans="1:124" s="31" customFormat="1" ht="16.5">
      <c r="A162" s="37">
        <v>101</v>
      </c>
      <c r="B162" s="36" t="s">
        <v>8147</v>
      </c>
      <c r="C162" s="36" t="s">
        <v>410</v>
      </c>
      <c r="D162" s="37" t="s">
        <v>8146</v>
      </c>
      <c r="E162" s="37" t="s">
        <v>8145</v>
      </c>
      <c r="F162" s="37" t="str">
        <f>IF(ISERROR(FIND('ヒアリングシート（記入例あり）'!$C$22,物質リスト!D162)),"",ROW())</f>
        <v/>
      </c>
      <c r="G162" s="37" t="e" cm="1">
        <f t="array" ref="G162">INDEX(D:D,SMALL(F:F,ROW(D162)))</f>
        <v>#NUM!</v>
      </c>
      <c r="H162" s="38" t="s">
        <v>10800</v>
      </c>
      <c r="I162" s="37" t="s">
        <v>223</v>
      </c>
      <c r="J162" s="37" t="s">
        <v>360</v>
      </c>
      <c r="K162" s="37" t="s">
        <v>360</v>
      </c>
      <c r="L162" s="37" t="s">
        <v>8144</v>
      </c>
      <c r="M162" s="37">
        <v>269.77199999999999</v>
      </c>
      <c r="N162" s="37" t="s">
        <v>8143</v>
      </c>
      <c r="O162" s="36" t="s">
        <v>8142</v>
      </c>
      <c r="P162" s="37" t="s">
        <v>259</v>
      </c>
      <c r="Q162" s="37">
        <v>1.133</v>
      </c>
      <c r="R162" s="37"/>
      <c r="S162" s="36" t="s">
        <v>8141</v>
      </c>
      <c r="T162" s="36"/>
      <c r="U162" s="36" t="s">
        <v>8140</v>
      </c>
      <c r="V162" s="37">
        <v>3.5</v>
      </c>
      <c r="W162" s="37">
        <v>2</v>
      </c>
      <c r="X162" s="36"/>
      <c r="Y162" s="36"/>
      <c r="Z162" s="36" t="s">
        <v>8139</v>
      </c>
      <c r="AA162" s="37" t="s">
        <v>8138</v>
      </c>
      <c r="AB162" s="37" t="s">
        <v>8137</v>
      </c>
      <c r="AC162" s="37" t="s">
        <v>8136</v>
      </c>
      <c r="AD162" s="37" t="s">
        <v>207</v>
      </c>
      <c r="AE162" s="37" t="s">
        <v>203</v>
      </c>
      <c r="AF162" s="37" t="s">
        <v>206</v>
      </c>
      <c r="AG162" s="37" t="s">
        <v>201</v>
      </c>
      <c r="AH162" s="37" t="s">
        <v>201</v>
      </c>
      <c r="AI162" s="37" t="s">
        <v>206</v>
      </c>
      <c r="AJ162" s="37" t="s">
        <v>378</v>
      </c>
      <c r="AK162" s="37" t="s">
        <v>203</v>
      </c>
      <c r="AL162" s="37" t="s">
        <v>201</v>
      </c>
      <c r="AM162" s="37" t="s">
        <v>377</v>
      </c>
      <c r="AN162" s="37" t="s">
        <v>203</v>
      </c>
      <c r="AO162" s="37" t="s">
        <v>201</v>
      </c>
      <c r="AP162" s="37" t="s">
        <v>203</v>
      </c>
      <c r="AQ162" s="37" t="s">
        <v>201</v>
      </c>
      <c r="AR162" s="37" t="s">
        <v>2431</v>
      </c>
      <c r="AS162" s="37" t="s">
        <v>201</v>
      </c>
      <c r="AT162" s="37" t="s">
        <v>209</v>
      </c>
      <c r="AU162" s="37" t="s">
        <v>3972</v>
      </c>
      <c r="AV162" s="37" t="s">
        <v>582</v>
      </c>
      <c r="AW162" s="37"/>
      <c r="AX162" s="37"/>
      <c r="AY162" s="37"/>
      <c r="AZ162" s="37"/>
      <c r="BA162" s="37"/>
      <c r="BB162" s="37"/>
      <c r="BC162" s="37"/>
      <c r="BD162" s="37"/>
      <c r="BE162" s="37">
        <v>0</v>
      </c>
      <c r="BF162" s="37">
        <v>274</v>
      </c>
      <c r="BG162" s="37">
        <v>274</v>
      </c>
      <c r="BH162" s="37" t="s">
        <v>1030</v>
      </c>
      <c r="BI162" s="37"/>
      <c r="BJ162" s="37"/>
      <c r="BK162" s="37"/>
      <c r="BL162" s="37"/>
      <c r="BM162" s="37"/>
      <c r="BN162" s="37"/>
      <c r="BO162" s="37"/>
      <c r="BP162" s="37"/>
      <c r="BQ162" s="37"/>
      <c r="BR162" s="37"/>
      <c r="BS162" s="37"/>
      <c r="BT162" s="37"/>
      <c r="BU162" s="37"/>
      <c r="BV162" s="37">
        <v>0</v>
      </c>
      <c r="BW162" s="37">
        <v>0</v>
      </c>
      <c r="BX162" s="37">
        <v>0</v>
      </c>
      <c r="BY162" s="37">
        <v>0</v>
      </c>
      <c r="BZ162" s="37">
        <v>0</v>
      </c>
      <c r="CA162" s="37">
        <v>0</v>
      </c>
      <c r="CB162" s="37">
        <v>0</v>
      </c>
      <c r="CC162" s="37"/>
      <c r="CD162" s="37"/>
      <c r="CE162" s="37"/>
      <c r="CF162" s="37"/>
      <c r="CG162" s="37"/>
      <c r="CH162" s="37"/>
      <c r="CI162" s="37"/>
      <c r="CJ162" s="37">
        <v>0</v>
      </c>
      <c r="CK162" s="37">
        <v>0</v>
      </c>
      <c r="CL162" s="37">
        <v>0</v>
      </c>
      <c r="CM162" s="37">
        <v>0</v>
      </c>
      <c r="CN162" s="37">
        <v>0</v>
      </c>
      <c r="CO162" s="37">
        <v>0</v>
      </c>
      <c r="CP162" s="37">
        <v>0</v>
      </c>
      <c r="CQ162" s="37"/>
      <c r="CR162" s="37"/>
      <c r="CS162" s="37"/>
      <c r="CT162" s="37"/>
      <c r="CU162" s="37"/>
      <c r="CV162" s="37"/>
      <c r="CW162" s="37"/>
      <c r="CX162" s="37"/>
      <c r="CY162" s="37"/>
      <c r="CZ162" s="37"/>
      <c r="DA162" s="37"/>
      <c r="DB162" s="37"/>
      <c r="DC162" s="37"/>
      <c r="DD162" s="37"/>
      <c r="DE162" s="37"/>
      <c r="DF162" s="37"/>
      <c r="DG162" s="37"/>
      <c r="DH162" s="37"/>
      <c r="DI162" s="37"/>
      <c r="DJ162" s="37"/>
      <c r="DK162" s="37"/>
      <c r="DL162" s="37"/>
      <c r="DM162" s="37"/>
      <c r="DN162" s="37"/>
      <c r="DO162" s="37"/>
      <c r="DP162" s="37"/>
      <c r="DQ162" s="37"/>
      <c r="DR162" s="37"/>
      <c r="DS162" s="37"/>
      <c r="DT162" s="37"/>
    </row>
    <row r="163" spans="1:124" s="31" customFormat="1" ht="18">
      <c r="A163" s="37">
        <v>102</v>
      </c>
      <c r="B163" s="36" t="s">
        <v>8135</v>
      </c>
      <c r="C163" s="36" t="s">
        <v>5016</v>
      </c>
      <c r="D163" s="37" t="s">
        <v>8134</v>
      </c>
      <c r="E163" s="37" t="s">
        <v>8133</v>
      </c>
      <c r="F163" s="37" t="str">
        <f>IF(ISERROR(FIND('ヒアリングシート（記入例あり）'!$C$22,物質リスト!D163)),"",ROW())</f>
        <v/>
      </c>
      <c r="G163" s="37" t="e" cm="1">
        <f t="array" ref="G163">INDEX(D:D,SMALL(F:F,ROW(D163)))</f>
        <v>#NUM!</v>
      </c>
      <c r="H163" s="38" t="s">
        <v>10796</v>
      </c>
      <c r="I163" s="37" t="s">
        <v>223</v>
      </c>
      <c r="J163" s="37" t="s">
        <v>222</v>
      </c>
      <c r="K163" s="37" t="s">
        <v>221</v>
      </c>
      <c r="L163" s="37" t="s">
        <v>8132</v>
      </c>
      <c r="M163" s="37">
        <v>202.55</v>
      </c>
      <c r="N163" s="37" t="s">
        <v>8131</v>
      </c>
      <c r="O163" s="36" t="s">
        <v>8130</v>
      </c>
      <c r="P163" s="37" t="s">
        <v>259</v>
      </c>
      <c r="Q163" s="47">
        <v>1.7</v>
      </c>
      <c r="R163" s="37"/>
      <c r="S163" s="36" t="s">
        <v>10860</v>
      </c>
      <c r="T163" s="36" t="s">
        <v>8129</v>
      </c>
      <c r="U163" s="36" t="s">
        <v>6931</v>
      </c>
      <c r="V163" s="37">
        <v>2.17</v>
      </c>
      <c r="W163" s="37">
        <v>1</v>
      </c>
      <c r="X163" s="36" t="s">
        <v>432</v>
      </c>
      <c r="Y163" s="36" t="s">
        <v>1481</v>
      </c>
      <c r="Z163" s="36" t="s">
        <v>8128</v>
      </c>
      <c r="AA163" s="37" t="s">
        <v>4849</v>
      </c>
      <c r="AB163" s="37" t="s">
        <v>8127</v>
      </c>
      <c r="AC163" s="37" t="s">
        <v>209</v>
      </c>
      <c r="AD163" s="41" t="s">
        <v>207</v>
      </c>
      <c r="AE163" s="41" t="s">
        <v>205</v>
      </c>
      <c r="AF163" s="41" t="s">
        <v>206</v>
      </c>
      <c r="AG163" s="41" t="s">
        <v>201</v>
      </c>
      <c r="AH163" s="41" t="s">
        <v>201</v>
      </c>
      <c r="AI163" s="41" t="s">
        <v>201</v>
      </c>
      <c r="AJ163" s="41" t="s">
        <v>205</v>
      </c>
      <c r="AK163" s="41" t="s">
        <v>377</v>
      </c>
      <c r="AL163" s="41" t="s">
        <v>201</v>
      </c>
      <c r="AM163" s="41" t="s">
        <v>377</v>
      </c>
      <c r="AN163" s="41" t="s">
        <v>205</v>
      </c>
      <c r="AO163" s="41" t="s">
        <v>201</v>
      </c>
      <c r="AP163" s="41" t="s">
        <v>201</v>
      </c>
      <c r="AQ163" s="41" t="s">
        <v>8126</v>
      </c>
      <c r="AR163" s="41" t="s">
        <v>8125</v>
      </c>
      <c r="AS163" s="41" t="s">
        <v>201</v>
      </c>
      <c r="AT163" s="37" t="s">
        <v>8124</v>
      </c>
      <c r="AU163" s="37" t="s">
        <v>8123</v>
      </c>
      <c r="AV163" s="37" t="s">
        <v>8122</v>
      </c>
      <c r="AW163" s="37"/>
      <c r="AX163" s="37"/>
      <c r="AY163" s="37" t="s">
        <v>321</v>
      </c>
      <c r="AZ163" s="37" t="s">
        <v>320</v>
      </c>
      <c r="BA163" s="37" t="s">
        <v>8121</v>
      </c>
      <c r="BB163" s="37" t="s">
        <v>4968</v>
      </c>
      <c r="BC163" s="37" t="s">
        <v>8120</v>
      </c>
      <c r="BD163" s="37"/>
      <c r="BE163" s="37">
        <v>2</v>
      </c>
      <c r="BF163" s="37">
        <v>520</v>
      </c>
      <c r="BG163" s="37">
        <v>522</v>
      </c>
      <c r="BH163" s="37" t="s">
        <v>8119</v>
      </c>
      <c r="BI163" s="37"/>
      <c r="BJ163" s="37"/>
      <c r="BK163" s="37"/>
      <c r="BL163" s="37"/>
      <c r="BM163" s="37"/>
      <c r="BN163" s="37"/>
      <c r="BO163" s="37"/>
      <c r="BP163" s="37"/>
      <c r="BQ163" s="37"/>
      <c r="BR163" s="37"/>
      <c r="BS163" s="37"/>
      <c r="BT163" s="37"/>
      <c r="BU163" s="37"/>
      <c r="BV163" s="37">
        <v>1</v>
      </c>
      <c r="BW163" s="37">
        <v>0</v>
      </c>
      <c r="BX163" s="37">
        <v>2.1</v>
      </c>
      <c r="BY163" s="37">
        <v>0</v>
      </c>
      <c r="BZ163" s="37">
        <v>0</v>
      </c>
      <c r="CA163" s="37">
        <v>2.1</v>
      </c>
      <c r="CB163" s="37">
        <v>5100</v>
      </c>
      <c r="CC163" s="37">
        <v>1</v>
      </c>
      <c r="CD163" s="37">
        <v>0</v>
      </c>
      <c r="CE163" s="37">
        <v>0</v>
      </c>
      <c r="CF163" s="37">
        <v>0</v>
      </c>
      <c r="CG163" s="37">
        <v>0</v>
      </c>
      <c r="CH163" s="37">
        <v>0</v>
      </c>
      <c r="CI163" s="37">
        <v>10000</v>
      </c>
      <c r="CJ163" s="37">
        <v>0</v>
      </c>
      <c r="CK163" s="37">
        <v>0</v>
      </c>
      <c r="CL163" s="37">
        <v>0</v>
      </c>
      <c r="CM163" s="37">
        <v>0</v>
      </c>
      <c r="CN163" s="37">
        <v>0</v>
      </c>
      <c r="CO163" s="37">
        <v>0</v>
      </c>
      <c r="CP163" s="37">
        <v>0</v>
      </c>
      <c r="CQ163" s="37">
        <v>0.01</v>
      </c>
      <c r="CR163" s="37">
        <v>20.8</v>
      </c>
      <c r="CS163" s="37">
        <v>36.5</v>
      </c>
      <c r="CT163" s="37">
        <v>42.7</v>
      </c>
      <c r="CU163" s="37"/>
      <c r="CV163" s="37"/>
      <c r="CW163" s="37"/>
      <c r="CX163" s="37"/>
      <c r="CY163" s="37"/>
      <c r="CZ163" s="37"/>
      <c r="DA163" s="37"/>
      <c r="DB163" s="37"/>
      <c r="DC163" s="37"/>
      <c r="DD163" s="37"/>
      <c r="DE163" s="37"/>
      <c r="DF163" s="37"/>
      <c r="DG163" s="37"/>
      <c r="DH163" s="37"/>
      <c r="DI163" s="37"/>
      <c r="DJ163" s="37"/>
      <c r="DK163" s="37"/>
      <c r="DL163" s="37"/>
      <c r="DM163" s="37"/>
      <c r="DN163" s="37"/>
      <c r="DO163" s="37"/>
      <c r="DP163" s="37"/>
      <c r="DQ163" s="37"/>
      <c r="DR163" s="37"/>
      <c r="DS163" s="37"/>
      <c r="DT163" s="37"/>
    </row>
    <row r="164" spans="1:124" s="31" customFormat="1" ht="18">
      <c r="A164" s="37">
        <v>103</v>
      </c>
      <c r="B164" s="36" t="s">
        <v>8118</v>
      </c>
      <c r="C164" s="36" t="s">
        <v>1770</v>
      </c>
      <c r="D164" s="37" t="s">
        <v>8117</v>
      </c>
      <c r="E164" s="37" t="s">
        <v>8116</v>
      </c>
      <c r="F164" s="37" t="str">
        <f>IF(ISERROR(FIND('ヒアリングシート（記入例あり）'!$C$22,物質リスト!D164)),"",ROW())</f>
        <v/>
      </c>
      <c r="G164" s="37" t="e" cm="1">
        <f t="array" ref="G164">INDEX(D:D,SMALL(F:F,ROW(D164)))</f>
        <v>#NUM!</v>
      </c>
      <c r="H164" s="38" t="s">
        <v>10798</v>
      </c>
      <c r="I164" s="37" t="s">
        <v>223</v>
      </c>
      <c r="J164" s="37" t="s">
        <v>1158</v>
      </c>
      <c r="K164" s="37" t="s">
        <v>360</v>
      </c>
      <c r="L164" s="37" t="s">
        <v>8115</v>
      </c>
      <c r="M164" s="37">
        <v>100.5</v>
      </c>
      <c r="N164" s="37" t="s">
        <v>8114</v>
      </c>
      <c r="O164" s="36" t="s">
        <v>8113</v>
      </c>
      <c r="P164" s="37" t="s">
        <v>1154</v>
      </c>
      <c r="Q164" s="36"/>
      <c r="R164" s="37"/>
      <c r="S164" s="36" t="s">
        <v>10861</v>
      </c>
      <c r="T164" s="36" t="s">
        <v>8112</v>
      </c>
      <c r="U164" s="36" t="s">
        <v>8111</v>
      </c>
      <c r="V164" s="37">
        <v>2.0499999999999998</v>
      </c>
      <c r="W164" s="37">
        <v>1</v>
      </c>
      <c r="X164" s="36"/>
      <c r="Y164" s="36"/>
      <c r="Z164" s="36" t="s">
        <v>10862</v>
      </c>
      <c r="AA164" s="37" t="s">
        <v>3379</v>
      </c>
      <c r="AB164" s="37" t="s">
        <v>209</v>
      </c>
      <c r="AC164" s="37" t="s">
        <v>8110</v>
      </c>
      <c r="AD164" s="41" t="s">
        <v>203</v>
      </c>
      <c r="AE164" s="41" t="s">
        <v>201</v>
      </c>
      <c r="AF164" s="41" t="s">
        <v>203</v>
      </c>
      <c r="AG164" s="41" t="s">
        <v>206</v>
      </c>
      <c r="AH164" s="41" t="s">
        <v>206</v>
      </c>
      <c r="AI164" s="41" t="s">
        <v>206</v>
      </c>
      <c r="AJ164" s="41" t="s">
        <v>201</v>
      </c>
      <c r="AK164" s="41" t="s">
        <v>250</v>
      </c>
      <c r="AL164" s="41" t="s">
        <v>201</v>
      </c>
      <c r="AM164" s="41" t="s">
        <v>201</v>
      </c>
      <c r="AN164" s="41" t="s">
        <v>203</v>
      </c>
      <c r="AO164" s="41" t="s">
        <v>201</v>
      </c>
      <c r="AP164" s="41" t="s">
        <v>203</v>
      </c>
      <c r="AQ164" s="41" t="s">
        <v>201</v>
      </c>
      <c r="AR164" s="41" t="s">
        <v>201</v>
      </c>
      <c r="AS164" s="41" t="s">
        <v>206</v>
      </c>
      <c r="AT164" s="37" t="s">
        <v>8109</v>
      </c>
      <c r="AU164" s="37" t="s">
        <v>199</v>
      </c>
      <c r="AV164" s="37" t="s">
        <v>248</v>
      </c>
      <c r="AW164" s="37"/>
      <c r="AX164" s="40" t="s">
        <v>8108</v>
      </c>
      <c r="AY164" s="37"/>
      <c r="AZ164" s="37"/>
      <c r="BA164" s="37"/>
      <c r="BB164" s="37"/>
      <c r="BC164" s="37"/>
      <c r="BD164" s="37"/>
      <c r="BE164" s="37">
        <v>26000</v>
      </c>
      <c r="BF164" s="37">
        <v>38000</v>
      </c>
      <c r="BG164" s="37">
        <v>64000</v>
      </c>
      <c r="BH164" s="37" t="s">
        <v>8107</v>
      </c>
      <c r="BI164" s="37">
        <v>1</v>
      </c>
      <c r="BJ164" s="37">
        <v>10000</v>
      </c>
      <c r="BK164" s="37">
        <v>0</v>
      </c>
      <c r="BL164" s="37">
        <v>0</v>
      </c>
      <c r="BM164" s="37">
        <v>0</v>
      </c>
      <c r="BN164" s="37">
        <v>0</v>
      </c>
      <c r="BO164" s="37">
        <v>0</v>
      </c>
      <c r="BP164" s="37">
        <v>0</v>
      </c>
      <c r="BQ164" s="37">
        <v>2100000</v>
      </c>
      <c r="BR164" s="37">
        <v>0</v>
      </c>
      <c r="BS164" s="37">
        <v>10000</v>
      </c>
      <c r="BT164" s="37">
        <v>0</v>
      </c>
      <c r="BU164" s="37">
        <v>2100000</v>
      </c>
      <c r="BV164" s="37">
        <v>0</v>
      </c>
      <c r="BW164" s="37">
        <v>0</v>
      </c>
      <c r="BX164" s="37">
        <v>0</v>
      </c>
      <c r="BY164" s="37">
        <v>0</v>
      </c>
      <c r="BZ164" s="37">
        <v>0</v>
      </c>
      <c r="CA164" s="37">
        <v>0</v>
      </c>
      <c r="CB164" s="37">
        <v>0</v>
      </c>
      <c r="CC164" s="37"/>
      <c r="CD164" s="37"/>
      <c r="CE164" s="37"/>
      <c r="CF164" s="37"/>
      <c r="CG164" s="37"/>
      <c r="CH164" s="37"/>
      <c r="CI164" s="37"/>
      <c r="CJ164" s="37">
        <v>0</v>
      </c>
      <c r="CK164" s="37">
        <v>0</v>
      </c>
      <c r="CL164" s="37">
        <v>0</v>
      </c>
      <c r="CM164" s="37">
        <v>0</v>
      </c>
      <c r="CN164" s="37">
        <v>0</v>
      </c>
      <c r="CO164" s="37">
        <v>0</v>
      </c>
      <c r="CP164" s="37">
        <v>0</v>
      </c>
      <c r="CQ164" s="37"/>
      <c r="CR164" s="37"/>
      <c r="CS164" s="37"/>
      <c r="CT164" s="37"/>
      <c r="CU164" s="37"/>
      <c r="CV164" s="37"/>
      <c r="CW164" s="37"/>
      <c r="CX164" s="37"/>
      <c r="CY164" s="37"/>
      <c r="CZ164" s="37"/>
      <c r="DA164" s="37"/>
      <c r="DB164" s="37"/>
      <c r="DC164" s="37"/>
      <c r="DD164" s="37"/>
      <c r="DE164" s="37"/>
      <c r="DF164" s="37"/>
      <c r="DG164" s="37"/>
      <c r="DH164" s="37"/>
      <c r="DI164" s="37"/>
      <c r="DJ164" s="37"/>
      <c r="DK164" s="37"/>
      <c r="DL164" s="37"/>
      <c r="DM164" s="37"/>
      <c r="DN164" s="37"/>
      <c r="DO164" s="37"/>
      <c r="DP164" s="37"/>
      <c r="DQ164" s="37"/>
      <c r="DR164" s="37"/>
      <c r="DS164" s="37"/>
      <c r="DT164" s="37"/>
    </row>
    <row r="165" spans="1:124" s="31" customFormat="1" ht="18">
      <c r="A165" s="37">
        <v>104</v>
      </c>
      <c r="B165" s="36" t="s">
        <v>8106</v>
      </c>
      <c r="C165" s="36" t="s">
        <v>609</v>
      </c>
      <c r="D165" s="37" t="s">
        <v>8105</v>
      </c>
      <c r="E165" s="37" t="s">
        <v>8104</v>
      </c>
      <c r="F165" s="37" t="str">
        <f>IF(ISERROR(FIND('ヒアリングシート（記入例あり）'!$C$22,物質リスト!D165)),"",ROW())</f>
        <v/>
      </c>
      <c r="G165" s="37" t="e" cm="1">
        <f t="array" ref="G165">INDEX(D:D,SMALL(F:F,ROW(D165)))</f>
        <v>#NUM!</v>
      </c>
      <c r="H165" s="38" t="s">
        <v>10798</v>
      </c>
      <c r="I165" s="37" t="s">
        <v>223</v>
      </c>
      <c r="J165" s="37" t="s">
        <v>1158</v>
      </c>
      <c r="K165" s="37" t="s">
        <v>360</v>
      </c>
      <c r="L165" s="37" t="s">
        <v>8103</v>
      </c>
      <c r="M165" s="37">
        <v>86.47</v>
      </c>
      <c r="N165" s="37" t="s">
        <v>8102</v>
      </c>
      <c r="O165" s="36" t="s">
        <v>8101</v>
      </c>
      <c r="P165" s="37" t="s">
        <v>1154</v>
      </c>
      <c r="Q165" s="36"/>
      <c r="R165" s="37"/>
      <c r="S165" s="36" t="s">
        <v>10863</v>
      </c>
      <c r="T165" s="36" t="s">
        <v>8100</v>
      </c>
      <c r="U165" s="36" t="s">
        <v>8099</v>
      </c>
      <c r="V165" s="37">
        <v>1.08</v>
      </c>
      <c r="W165" s="37">
        <v>1</v>
      </c>
      <c r="X165" s="36"/>
      <c r="Y165" s="36"/>
      <c r="Z165" s="36" t="s">
        <v>8098</v>
      </c>
      <c r="AA165" s="37" t="s">
        <v>209</v>
      </c>
      <c r="AB165" s="37" t="s">
        <v>209</v>
      </c>
      <c r="AC165" s="37" t="s">
        <v>8097</v>
      </c>
      <c r="AD165" s="41" t="s">
        <v>206</v>
      </c>
      <c r="AE165" s="41" t="s">
        <v>206</v>
      </c>
      <c r="AF165" s="41" t="s">
        <v>203</v>
      </c>
      <c r="AG165" s="41" t="s">
        <v>206</v>
      </c>
      <c r="AH165" s="41" t="s">
        <v>206</v>
      </c>
      <c r="AI165" s="41" t="s">
        <v>206</v>
      </c>
      <c r="AJ165" s="41" t="s">
        <v>203</v>
      </c>
      <c r="AK165" s="41" t="s">
        <v>250</v>
      </c>
      <c r="AL165" s="41" t="s">
        <v>201</v>
      </c>
      <c r="AM165" s="41" t="s">
        <v>201</v>
      </c>
      <c r="AN165" s="41" t="s">
        <v>201</v>
      </c>
      <c r="AO165" s="41" t="s">
        <v>201</v>
      </c>
      <c r="AP165" s="41" t="s">
        <v>205</v>
      </c>
      <c r="AQ165" s="41" t="s">
        <v>8096</v>
      </c>
      <c r="AR165" s="41" t="s">
        <v>201</v>
      </c>
      <c r="AS165" s="41" t="s">
        <v>206</v>
      </c>
      <c r="AT165" s="37" t="s">
        <v>8095</v>
      </c>
      <c r="AU165" s="37" t="s">
        <v>8094</v>
      </c>
      <c r="AV165" s="37" t="s">
        <v>8093</v>
      </c>
      <c r="AW165" s="37"/>
      <c r="AX165" s="37" t="s">
        <v>8092</v>
      </c>
      <c r="AY165" s="37"/>
      <c r="AZ165" s="37"/>
      <c r="BA165" s="37"/>
      <c r="BB165" s="37"/>
      <c r="BC165" s="37"/>
      <c r="BD165" s="37"/>
      <c r="BE165" s="37">
        <v>172352</v>
      </c>
      <c r="BF165" s="37">
        <v>52691</v>
      </c>
      <c r="BG165" s="37">
        <v>225043</v>
      </c>
      <c r="BH165" s="37" t="s">
        <v>8091</v>
      </c>
      <c r="BI165" s="37">
        <v>5</v>
      </c>
      <c r="BJ165" s="37">
        <v>40700</v>
      </c>
      <c r="BK165" s="37">
        <v>0</v>
      </c>
      <c r="BL165" s="37">
        <v>0</v>
      </c>
      <c r="BM165" s="37">
        <v>0</v>
      </c>
      <c r="BN165" s="37">
        <v>0</v>
      </c>
      <c r="BO165" s="37">
        <v>0</v>
      </c>
      <c r="BP165" s="37">
        <v>19000000</v>
      </c>
      <c r="BQ165" s="37">
        <v>7705700</v>
      </c>
      <c r="BR165" s="37">
        <v>34000</v>
      </c>
      <c r="BS165" s="37">
        <v>40700</v>
      </c>
      <c r="BT165" s="37">
        <v>0</v>
      </c>
      <c r="BU165" s="37">
        <v>26739700</v>
      </c>
      <c r="BV165" s="37">
        <v>2</v>
      </c>
      <c r="BW165" s="37">
        <v>57</v>
      </c>
      <c r="BX165" s="37">
        <v>0</v>
      </c>
      <c r="BY165" s="37">
        <v>0</v>
      </c>
      <c r="BZ165" s="37">
        <v>0</v>
      </c>
      <c r="CA165" s="37">
        <v>57</v>
      </c>
      <c r="CB165" s="37">
        <v>112000</v>
      </c>
      <c r="CC165" s="37">
        <v>5</v>
      </c>
      <c r="CD165" s="37">
        <v>10054</v>
      </c>
      <c r="CE165" s="37">
        <v>0</v>
      </c>
      <c r="CF165" s="37">
        <v>0</v>
      </c>
      <c r="CG165" s="37">
        <v>0</v>
      </c>
      <c r="CH165" s="37">
        <v>10054</v>
      </c>
      <c r="CI165" s="37">
        <v>1644500</v>
      </c>
      <c r="CJ165" s="37">
        <v>1</v>
      </c>
      <c r="CK165" s="37">
        <v>1100</v>
      </c>
      <c r="CL165" s="37">
        <v>0</v>
      </c>
      <c r="CM165" s="37">
        <v>0</v>
      </c>
      <c r="CN165" s="37">
        <v>0</v>
      </c>
      <c r="CO165" s="37">
        <v>1100</v>
      </c>
      <c r="CP165" s="37">
        <v>1137</v>
      </c>
      <c r="CQ165" s="37"/>
      <c r="CR165" s="37"/>
      <c r="CS165" s="37"/>
      <c r="CT165" s="37"/>
      <c r="CU165" s="37"/>
      <c r="CV165" s="37"/>
      <c r="CW165" s="37"/>
      <c r="CX165" s="37"/>
      <c r="CY165" s="37"/>
      <c r="CZ165" s="37"/>
      <c r="DA165" s="37"/>
      <c r="DB165" s="37"/>
      <c r="DC165" s="37"/>
      <c r="DD165" s="37"/>
      <c r="DE165" s="37"/>
      <c r="DF165" s="37"/>
      <c r="DG165" s="37"/>
      <c r="DH165" s="37"/>
      <c r="DI165" s="37"/>
      <c r="DJ165" s="37"/>
      <c r="DK165" s="37"/>
      <c r="DL165" s="37"/>
      <c r="DM165" s="37"/>
      <c r="DN165" s="37"/>
      <c r="DO165" s="37"/>
      <c r="DP165" s="37"/>
      <c r="DQ165" s="37"/>
      <c r="DR165" s="37"/>
      <c r="DS165" s="37"/>
      <c r="DT165" s="37"/>
    </row>
    <row r="166" spans="1:124" s="31" customFormat="1" ht="16.5">
      <c r="A166" s="37">
        <v>105</v>
      </c>
      <c r="B166" s="36" t="s">
        <v>8090</v>
      </c>
      <c r="C166" s="36" t="s">
        <v>410</v>
      </c>
      <c r="D166" s="37" t="s">
        <v>8089</v>
      </c>
      <c r="E166" s="37" t="s">
        <v>8088</v>
      </c>
      <c r="F166" s="37" t="str">
        <f>IF(ISERROR(FIND('ヒアリングシート（記入例あり）'!$C$22,物質リスト!D166)),"",ROW())</f>
        <v/>
      </c>
      <c r="G166" s="37" t="e" cm="1">
        <f t="array" ref="G166">INDEX(D:D,SMALL(F:F,ROW(D166)))</f>
        <v>#NUM!</v>
      </c>
      <c r="H166" s="38" t="s">
        <v>10798</v>
      </c>
      <c r="I166" s="37" t="s">
        <v>223</v>
      </c>
      <c r="J166" s="37" t="s">
        <v>1158</v>
      </c>
      <c r="K166" s="37" t="s">
        <v>360</v>
      </c>
      <c r="L166" s="37" t="s">
        <v>8087</v>
      </c>
      <c r="M166" s="37">
        <v>136.47999999999999</v>
      </c>
      <c r="N166" s="37" t="s">
        <v>8086</v>
      </c>
      <c r="O166" s="36" t="s">
        <v>7836</v>
      </c>
      <c r="P166" s="37" t="s">
        <v>1154</v>
      </c>
      <c r="Q166" s="36"/>
      <c r="R166" s="37" t="s">
        <v>5261</v>
      </c>
      <c r="S166" s="36" t="s">
        <v>8085</v>
      </c>
      <c r="T166" s="36"/>
      <c r="U166" s="36" t="s">
        <v>8084</v>
      </c>
      <c r="V166" s="37">
        <v>1.867</v>
      </c>
      <c r="W166" s="37">
        <v>1</v>
      </c>
      <c r="X166" s="36"/>
      <c r="Y166" s="36"/>
      <c r="Z166" s="36" t="s">
        <v>8083</v>
      </c>
      <c r="AA166" s="37" t="s">
        <v>209</v>
      </c>
      <c r="AB166" s="37" t="s">
        <v>209</v>
      </c>
      <c r="AC166" s="37" t="s">
        <v>209</v>
      </c>
      <c r="AD166" s="37" t="s">
        <v>201</v>
      </c>
      <c r="AE166" s="37" t="s">
        <v>201</v>
      </c>
      <c r="AF166" s="37" t="s">
        <v>201</v>
      </c>
      <c r="AG166" s="37" t="s">
        <v>206</v>
      </c>
      <c r="AH166" s="37" t="s">
        <v>206</v>
      </c>
      <c r="AI166" s="37" t="s">
        <v>206</v>
      </c>
      <c r="AJ166" s="37" t="s">
        <v>201</v>
      </c>
      <c r="AK166" s="37" t="s">
        <v>201</v>
      </c>
      <c r="AL166" s="37" t="s">
        <v>201</v>
      </c>
      <c r="AM166" s="37" t="s">
        <v>201</v>
      </c>
      <c r="AN166" s="37" t="s">
        <v>203</v>
      </c>
      <c r="AO166" s="37" t="s">
        <v>201</v>
      </c>
      <c r="AP166" s="37" t="s">
        <v>201</v>
      </c>
      <c r="AQ166" s="37" t="s">
        <v>944</v>
      </c>
      <c r="AR166" s="37" t="s">
        <v>201</v>
      </c>
      <c r="AS166" s="37" t="s">
        <v>201</v>
      </c>
      <c r="AT166" s="37" t="s">
        <v>323</v>
      </c>
      <c r="AU166" s="37" t="s">
        <v>1505</v>
      </c>
      <c r="AV166" s="37" t="s">
        <v>209</v>
      </c>
      <c r="AW166" s="37"/>
      <c r="AX166" s="37"/>
      <c r="AY166" s="37"/>
      <c r="AZ166" s="37"/>
      <c r="BA166" s="37"/>
      <c r="BB166" s="37"/>
      <c r="BC166" s="37"/>
      <c r="BD166" s="37"/>
      <c r="BE166" s="37">
        <v>1500</v>
      </c>
      <c r="BF166" s="37">
        <v>0</v>
      </c>
      <c r="BG166" s="37">
        <v>1500</v>
      </c>
      <c r="BH166" s="37" t="s">
        <v>8082</v>
      </c>
      <c r="BI166" s="37">
        <v>1</v>
      </c>
      <c r="BJ166" s="37">
        <v>1500</v>
      </c>
      <c r="BK166" s="37">
        <v>0</v>
      </c>
      <c r="BL166" s="37">
        <v>0</v>
      </c>
      <c r="BM166" s="37">
        <v>0</v>
      </c>
      <c r="BN166" s="37">
        <v>0</v>
      </c>
      <c r="BO166" s="37">
        <v>0</v>
      </c>
      <c r="BP166" s="37">
        <v>26000</v>
      </c>
      <c r="BQ166" s="37">
        <v>0</v>
      </c>
      <c r="BR166" s="37">
        <v>0</v>
      </c>
      <c r="BS166" s="37">
        <v>1500</v>
      </c>
      <c r="BT166" s="37">
        <v>0</v>
      </c>
      <c r="BU166" s="37">
        <v>26000</v>
      </c>
      <c r="BV166" s="37">
        <v>0</v>
      </c>
      <c r="BW166" s="37">
        <v>0</v>
      </c>
      <c r="BX166" s="37">
        <v>0</v>
      </c>
      <c r="BY166" s="37">
        <v>0</v>
      </c>
      <c r="BZ166" s="37">
        <v>0</v>
      </c>
      <c r="CA166" s="37">
        <v>0</v>
      </c>
      <c r="CB166" s="37">
        <v>0</v>
      </c>
      <c r="CC166" s="37"/>
      <c r="CD166" s="37"/>
      <c r="CE166" s="37"/>
      <c r="CF166" s="37"/>
      <c r="CG166" s="37"/>
      <c r="CH166" s="37"/>
      <c r="CI166" s="37"/>
      <c r="CJ166" s="37">
        <v>0</v>
      </c>
      <c r="CK166" s="37">
        <v>0</v>
      </c>
      <c r="CL166" s="37">
        <v>0</v>
      </c>
      <c r="CM166" s="37">
        <v>0</v>
      </c>
      <c r="CN166" s="37">
        <v>0</v>
      </c>
      <c r="CO166" s="37">
        <v>0</v>
      </c>
      <c r="CP166" s="37">
        <v>0</v>
      </c>
      <c r="CQ166" s="37"/>
      <c r="CR166" s="37"/>
      <c r="CS166" s="37"/>
      <c r="CT166" s="37"/>
      <c r="CU166" s="37"/>
      <c r="CV166" s="37"/>
      <c r="CW166" s="37"/>
      <c r="CX166" s="37"/>
      <c r="CY166" s="37"/>
      <c r="CZ166" s="37"/>
      <c r="DA166" s="37"/>
      <c r="DB166" s="37"/>
      <c r="DC166" s="37"/>
      <c r="DD166" s="37"/>
      <c r="DE166" s="37"/>
      <c r="DF166" s="37"/>
      <c r="DG166" s="37"/>
      <c r="DH166" s="37"/>
      <c r="DI166" s="37"/>
      <c r="DJ166" s="37"/>
      <c r="DK166" s="37"/>
      <c r="DL166" s="37"/>
      <c r="DM166" s="37"/>
      <c r="DN166" s="37"/>
      <c r="DO166" s="37"/>
      <c r="DP166" s="37"/>
      <c r="DQ166" s="37"/>
      <c r="DR166" s="37"/>
      <c r="DS166" s="37"/>
      <c r="DT166" s="37"/>
    </row>
    <row r="167" spans="1:124" s="31" customFormat="1" ht="16.5">
      <c r="A167" s="37">
        <v>106</v>
      </c>
      <c r="B167" s="36" t="s">
        <v>1455</v>
      </c>
      <c r="C167" s="36" t="s">
        <v>410</v>
      </c>
      <c r="D167" s="37" t="s">
        <v>8081</v>
      </c>
      <c r="E167" s="37" t="s">
        <v>8080</v>
      </c>
      <c r="F167" s="37" t="str">
        <f>IF(ISERROR(FIND('ヒアリングシート（記入例あり）'!$C$22,物質リスト!D167)),"",ROW())</f>
        <v/>
      </c>
      <c r="G167" s="37" t="e" cm="1">
        <f t="array" ref="G167">INDEX(D:D,SMALL(F:F,ROW(D167)))</f>
        <v>#NUM!</v>
      </c>
      <c r="H167" s="38" t="s">
        <v>10798</v>
      </c>
      <c r="I167" s="37" t="s">
        <v>223</v>
      </c>
      <c r="J167" s="37" t="s">
        <v>1158</v>
      </c>
      <c r="K167" s="37" t="s">
        <v>360</v>
      </c>
      <c r="L167" s="37" t="s">
        <v>8079</v>
      </c>
      <c r="M167" s="37">
        <v>118.485</v>
      </c>
      <c r="N167" s="37" t="s">
        <v>8078</v>
      </c>
      <c r="O167" s="36" t="s">
        <v>8077</v>
      </c>
      <c r="P167" s="37" t="s">
        <v>1154</v>
      </c>
      <c r="Q167" s="48">
        <v>4</v>
      </c>
      <c r="R167" s="37"/>
      <c r="S167" s="36" t="s">
        <v>8076</v>
      </c>
      <c r="T167" s="36"/>
      <c r="U167" s="36" t="s">
        <v>8075</v>
      </c>
      <c r="V167" s="37">
        <v>1.99</v>
      </c>
      <c r="W167" s="37">
        <v>1</v>
      </c>
      <c r="X167" s="36"/>
      <c r="Y167" s="36"/>
      <c r="Z167" s="36" t="s">
        <v>8074</v>
      </c>
      <c r="AA167" s="37" t="s">
        <v>209</v>
      </c>
      <c r="AB167" s="37" t="s">
        <v>209</v>
      </c>
      <c r="AC167" s="37" t="s">
        <v>209</v>
      </c>
      <c r="AD167" s="37" t="s">
        <v>201</v>
      </c>
      <c r="AE167" s="37" t="s">
        <v>201</v>
      </c>
      <c r="AF167" s="37" t="s">
        <v>201</v>
      </c>
      <c r="AG167" s="37" t="s">
        <v>206</v>
      </c>
      <c r="AH167" s="37" t="s">
        <v>206</v>
      </c>
      <c r="AI167" s="37" t="s">
        <v>206</v>
      </c>
      <c r="AJ167" s="37" t="s">
        <v>201</v>
      </c>
      <c r="AK167" s="37" t="s">
        <v>201</v>
      </c>
      <c r="AL167" s="37" t="s">
        <v>201</v>
      </c>
      <c r="AM167" s="37" t="s">
        <v>201</v>
      </c>
      <c r="AN167" s="37" t="s">
        <v>201</v>
      </c>
      <c r="AO167" s="37" t="s">
        <v>203</v>
      </c>
      <c r="AP167" s="37" t="s">
        <v>201</v>
      </c>
      <c r="AQ167" s="37" t="s">
        <v>201</v>
      </c>
      <c r="AR167" s="37" t="s">
        <v>201</v>
      </c>
      <c r="AS167" s="41" t="s">
        <v>206</v>
      </c>
      <c r="AT167" s="37" t="s">
        <v>209</v>
      </c>
      <c r="AU167" s="37" t="s">
        <v>209</v>
      </c>
      <c r="AV167" s="37" t="s">
        <v>209</v>
      </c>
      <c r="AW167" s="37"/>
      <c r="AX167" s="37"/>
      <c r="AY167" s="37"/>
      <c r="AZ167" s="37"/>
      <c r="BA167" s="37"/>
      <c r="BB167" s="37"/>
      <c r="BC167" s="37"/>
      <c r="BD167" s="37"/>
      <c r="BE167" s="37">
        <v>21000</v>
      </c>
      <c r="BF167" s="37">
        <v>22000</v>
      </c>
      <c r="BG167" s="37">
        <v>43000</v>
      </c>
      <c r="BH167" s="37" t="s">
        <v>8073</v>
      </c>
      <c r="BI167" s="37"/>
      <c r="BJ167" s="37"/>
      <c r="BK167" s="37"/>
      <c r="BL167" s="37"/>
      <c r="BM167" s="37"/>
      <c r="BN167" s="37"/>
      <c r="BO167" s="37"/>
      <c r="BP167" s="37"/>
      <c r="BQ167" s="37"/>
      <c r="BR167" s="37"/>
      <c r="BS167" s="37"/>
      <c r="BT167" s="37"/>
      <c r="BU167" s="37"/>
      <c r="BV167" s="37">
        <v>0</v>
      </c>
      <c r="BW167" s="37">
        <v>0</v>
      </c>
      <c r="BX167" s="37">
        <v>0</v>
      </c>
      <c r="BY167" s="37">
        <v>0</v>
      </c>
      <c r="BZ167" s="37">
        <v>0</v>
      </c>
      <c r="CA167" s="37">
        <v>0</v>
      </c>
      <c r="CB167" s="37">
        <v>0</v>
      </c>
      <c r="CC167" s="37"/>
      <c r="CD167" s="37"/>
      <c r="CE167" s="37"/>
      <c r="CF167" s="37"/>
      <c r="CG167" s="37"/>
      <c r="CH167" s="37"/>
      <c r="CI167" s="37"/>
      <c r="CJ167" s="37">
        <v>0</v>
      </c>
      <c r="CK167" s="37">
        <v>0</v>
      </c>
      <c r="CL167" s="37">
        <v>0</v>
      </c>
      <c r="CM167" s="37">
        <v>0</v>
      </c>
      <c r="CN167" s="37">
        <v>0</v>
      </c>
      <c r="CO167" s="37">
        <v>0</v>
      </c>
      <c r="CP167" s="37">
        <v>0</v>
      </c>
      <c r="CQ167" s="37"/>
      <c r="CR167" s="37"/>
      <c r="CS167" s="37"/>
      <c r="CT167" s="37"/>
      <c r="CU167" s="37"/>
      <c r="CV167" s="37"/>
      <c r="CW167" s="37"/>
      <c r="CX167" s="37"/>
      <c r="CY167" s="37"/>
      <c r="CZ167" s="37"/>
      <c r="DA167" s="37"/>
      <c r="DB167" s="37"/>
      <c r="DC167" s="37"/>
      <c r="DD167" s="37"/>
      <c r="DE167" s="37"/>
      <c r="DF167" s="37"/>
      <c r="DG167" s="37"/>
      <c r="DH167" s="37"/>
      <c r="DI167" s="37"/>
      <c r="DJ167" s="37"/>
      <c r="DK167" s="37"/>
      <c r="DL167" s="37"/>
      <c r="DM167" s="37"/>
      <c r="DN167" s="37"/>
      <c r="DO167" s="37"/>
      <c r="DP167" s="37"/>
      <c r="DQ167" s="37"/>
      <c r="DR167" s="37"/>
      <c r="DS167" s="37"/>
      <c r="DT167" s="37"/>
    </row>
    <row r="168" spans="1:124" s="31" customFormat="1" ht="16.5">
      <c r="A168" s="37">
        <v>107</v>
      </c>
      <c r="B168" s="36" t="s">
        <v>8072</v>
      </c>
      <c r="C168" s="36" t="s">
        <v>595</v>
      </c>
      <c r="D168" s="37" t="s">
        <v>8071</v>
      </c>
      <c r="E168" s="37" t="s">
        <v>8070</v>
      </c>
      <c r="F168" s="37" t="str">
        <f>IF(ISERROR(FIND('ヒアリングシート（記入例あり）'!$C$22,物質リスト!D168)),"",ROW())</f>
        <v/>
      </c>
      <c r="G168" s="37" t="e" cm="1">
        <f t="array" ref="G168">INDEX(D:D,SMALL(F:F,ROW(D168)))</f>
        <v>#NUM!</v>
      </c>
      <c r="H168" s="38" t="s">
        <v>10798</v>
      </c>
      <c r="I168" s="37" t="s">
        <v>223</v>
      </c>
      <c r="J168" s="37" t="s">
        <v>1158</v>
      </c>
      <c r="K168" s="37" t="s">
        <v>360</v>
      </c>
      <c r="L168" s="37" t="s">
        <v>8069</v>
      </c>
      <c r="M168" s="37">
        <v>104.46</v>
      </c>
      <c r="N168" s="37" t="s">
        <v>8068</v>
      </c>
      <c r="O168" s="36" t="s">
        <v>8067</v>
      </c>
      <c r="P168" s="37" t="s">
        <v>1154</v>
      </c>
      <c r="Q168" s="37">
        <v>1.3</v>
      </c>
      <c r="R168" s="37"/>
      <c r="S168" s="36" t="s">
        <v>8066</v>
      </c>
      <c r="T168" s="36"/>
      <c r="U168" s="36" t="s">
        <v>8065</v>
      </c>
      <c r="V168" s="37">
        <v>1.65</v>
      </c>
      <c r="W168" s="37">
        <v>1</v>
      </c>
      <c r="X168" s="36"/>
      <c r="Y168" s="36"/>
      <c r="Z168" s="36" t="s">
        <v>8064</v>
      </c>
      <c r="AA168" s="37" t="s">
        <v>209</v>
      </c>
      <c r="AB168" s="37" t="s">
        <v>209</v>
      </c>
      <c r="AC168" s="37" t="s">
        <v>209</v>
      </c>
      <c r="AD168" s="37" t="s">
        <v>201</v>
      </c>
      <c r="AE168" s="37" t="s">
        <v>201</v>
      </c>
      <c r="AF168" s="37" t="s">
        <v>201</v>
      </c>
      <c r="AG168" s="37" t="s">
        <v>206</v>
      </c>
      <c r="AH168" s="37" t="s">
        <v>206</v>
      </c>
      <c r="AI168" s="37" t="s">
        <v>206</v>
      </c>
      <c r="AJ168" s="37" t="s">
        <v>201</v>
      </c>
      <c r="AK168" s="37" t="s">
        <v>201</v>
      </c>
      <c r="AL168" s="37" t="s">
        <v>201</v>
      </c>
      <c r="AM168" s="37" t="s">
        <v>201</v>
      </c>
      <c r="AN168" s="37" t="s">
        <v>201</v>
      </c>
      <c r="AO168" s="37" t="s">
        <v>201</v>
      </c>
      <c r="AP168" s="37" t="s">
        <v>201</v>
      </c>
      <c r="AQ168" s="37" t="s">
        <v>201</v>
      </c>
      <c r="AR168" s="37" t="s">
        <v>201</v>
      </c>
      <c r="AS168" s="41" t="s">
        <v>206</v>
      </c>
      <c r="AT168" s="37" t="s">
        <v>209</v>
      </c>
      <c r="AU168" s="37" t="s">
        <v>209</v>
      </c>
      <c r="AV168" s="37" t="s">
        <v>209</v>
      </c>
      <c r="AW168" s="37"/>
      <c r="AX168" s="37"/>
      <c r="AY168" s="37"/>
      <c r="AZ168" s="37"/>
      <c r="BA168" s="37"/>
      <c r="BB168" s="37"/>
      <c r="BC168" s="37"/>
      <c r="BD168" s="37"/>
      <c r="BE168" s="37">
        <v>0</v>
      </c>
      <c r="BF168" s="37">
        <v>0</v>
      </c>
      <c r="BG168" s="37">
        <v>0</v>
      </c>
      <c r="BH168" s="37" t="s">
        <v>8063</v>
      </c>
      <c r="BI168" s="37"/>
      <c r="BJ168" s="37"/>
      <c r="BK168" s="37"/>
      <c r="BL168" s="37"/>
      <c r="BM168" s="37"/>
      <c r="BN168" s="37"/>
      <c r="BO168" s="37"/>
      <c r="BP168" s="37"/>
      <c r="BQ168" s="37"/>
      <c r="BR168" s="37"/>
      <c r="BS168" s="37"/>
      <c r="BT168" s="37"/>
      <c r="BU168" s="37"/>
      <c r="BV168" s="37">
        <v>0</v>
      </c>
      <c r="BW168" s="37">
        <v>0</v>
      </c>
      <c r="BX168" s="37">
        <v>0</v>
      </c>
      <c r="BY168" s="37">
        <v>0</v>
      </c>
      <c r="BZ168" s="37">
        <v>0</v>
      </c>
      <c r="CA168" s="37">
        <v>0</v>
      </c>
      <c r="CB168" s="37">
        <v>0</v>
      </c>
      <c r="CC168" s="37"/>
      <c r="CD168" s="37"/>
      <c r="CE168" s="37"/>
      <c r="CF168" s="37"/>
      <c r="CG168" s="37"/>
      <c r="CH168" s="37"/>
      <c r="CI168" s="37"/>
      <c r="CJ168" s="37">
        <v>0</v>
      </c>
      <c r="CK168" s="37">
        <v>0</v>
      </c>
      <c r="CL168" s="37">
        <v>0</v>
      </c>
      <c r="CM168" s="37">
        <v>0</v>
      </c>
      <c r="CN168" s="37">
        <v>0</v>
      </c>
      <c r="CO168" s="37">
        <v>0</v>
      </c>
      <c r="CP168" s="37">
        <v>0</v>
      </c>
      <c r="CQ168" s="37"/>
      <c r="CR168" s="37"/>
      <c r="CS168" s="37"/>
      <c r="CT168" s="37"/>
      <c r="CU168" s="37"/>
      <c r="CV168" s="37"/>
      <c r="CW168" s="37"/>
      <c r="CX168" s="37"/>
      <c r="CY168" s="37"/>
      <c r="CZ168" s="37"/>
      <c r="DA168" s="37"/>
      <c r="DB168" s="37"/>
      <c r="DC168" s="37"/>
      <c r="DD168" s="37"/>
      <c r="DE168" s="37"/>
      <c r="DF168" s="37"/>
      <c r="DG168" s="37"/>
      <c r="DH168" s="37"/>
      <c r="DI168" s="37"/>
      <c r="DJ168" s="37"/>
      <c r="DK168" s="37"/>
      <c r="DL168" s="37"/>
      <c r="DM168" s="37"/>
      <c r="DN168" s="37"/>
      <c r="DO168" s="37"/>
      <c r="DP168" s="37"/>
      <c r="DQ168" s="37"/>
      <c r="DR168" s="37"/>
      <c r="DS168" s="37"/>
      <c r="DT168" s="37"/>
    </row>
    <row r="169" spans="1:124" s="31" customFormat="1" ht="16.5">
      <c r="A169" s="37">
        <v>108</v>
      </c>
      <c r="B169" s="36" t="s">
        <v>8062</v>
      </c>
      <c r="C169" s="36" t="s">
        <v>639</v>
      </c>
      <c r="D169" s="37" t="s">
        <v>8061</v>
      </c>
      <c r="E169" s="37" t="s">
        <v>8060</v>
      </c>
      <c r="F169" s="37" t="str">
        <f>IF(ISERROR(FIND('ヒアリングシート（記入例あり）'!$C$22,物質リスト!D169)),"",ROW())</f>
        <v/>
      </c>
      <c r="G169" s="37" t="e" cm="1">
        <f t="array" ref="G169">INDEX(D:D,SMALL(F:F,ROW(D169)))</f>
        <v>#NUM!</v>
      </c>
      <c r="H169" s="38" t="s">
        <v>10797</v>
      </c>
      <c r="I169" s="37" t="s">
        <v>223</v>
      </c>
      <c r="J169" s="37"/>
      <c r="K169" s="37" t="s">
        <v>221</v>
      </c>
      <c r="L169" s="37" t="s">
        <v>8059</v>
      </c>
      <c r="M169" s="37">
        <v>214.65</v>
      </c>
      <c r="N169" s="37" t="s">
        <v>6785</v>
      </c>
      <c r="O169" s="36" t="s">
        <v>8058</v>
      </c>
      <c r="P169" s="37" t="s">
        <v>259</v>
      </c>
      <c r="Q169" s="36"/>
      <c r="R169" s="37" t="s">
        <v>753</v>
      </c>
      <c r="S169" s="36" t="s">
        <v>8057</v>
      </c>
      <c r="T169" s="36"/>
      <c r="U169" s="36" t="s">
        <v>8056</v>
      </c>
      <c r="V169" s="37">
        <v>3.2</v>
      </c>
      <c r="W169" s="37">
        <v>2</v>
      </c>
      <c r="X169" s="36"/>
      <c r="Y169" s="36" t="s">
        <v>8055</v>
      </c>
      <c r="Z169" s="36" t="s">
        <v>8054</v>
      </c>
      <c r="AA169" s="37" t="s">
        <v>209</v>
      </c>
      <c r="AB169" s="37" t="s">
        <v>209</v>
      </c>
      <c r="AC169" s="37" t="s">
        <v>209</v>
      </c>
      <c r="AD169" s="37" t="s">
        <v>201</v>
      </c>
      <c r="AE169" s="37" t="s">
        <v>201</v>
      </c>
      <c r="AF169" s="37" t="s">
        <v>206</v>
      </c>
      <c r="AG169" s="37" t="s">
        <v>201</v>
      </c>
      <c r="AH169" s="37" t="s">
        <v>201</v>
      </c>
      <c r="AI169" s="37" t="s">
        <v>206</v>
      </c>
      <c r="AJ169" s="37" t="s">
        <v>201</v>
      </c>
      <c r="AK169" s="37" t="s">
        <v>201</v>
      </c>
      <c r="AL169" s="37" t="s">
        <v>201</v>
      </c>
      <c r="AM169" s="37" t="s">
        <v>201</v>
      </c>
      <c r="AN169" s="37" t="s">
        <v>201</v>
      </c>
      <c r="AO169" s="37" t="s">
        <v>201</v>
      </c>
      <c r="AP169" s="37" t="s">
        <v>201</v>
      </c>
      <c r="AQ169" s="37" t="s">
        <v>201</v>
      </c>
      <c r="AR169" s="37" t="s">
        <v>201</v>
      </c>
      <c r="AS169" s="37" t="s">
        <v>201</v>
      </c>
      <c r="AT169" s="37" t="s">
        <v>209</v>
      </c>
      <c r="AU169" s="37" t="s">
        <v>209</v>
      </c>
      <c r="AV169" s="37" t="s">
        <v>209</v>
      </c>
      <c r="AW169" s="37"/>
      <c r="AX169" s="37"/>
      <c r="AY169" s="37"/>
      <c r="AZ169" s="37"/>
      <c r="BA169" s="37"/>
      <c r="BB169" s="37"/>
      <c r="BC169" s="37"/>
      <c r="BD169" s="37"/>
      <c r="BE169" s="37">
        <v>0</v>
      </c>
      <c r="BF169" s="37">
        <v>22</v>
      </c>
      <c r="BG169" s="37">
        <v>22</v>
      </c>
      <c r="BH169" s="37" t="s">
        <v>8053</v>
      </c>
      <c r="BI169" s="37"/>
      <c r="BJ169" s="37"/>
      <c r="BK169" s="37"/>
      <c r="BL169" s="37"/>
      <c r="BM169" s="37"/>
      <c r="BN169" s="37"/>
      <c r="BO169" s="37"/>
      <c r="BP169" s="37"/>
      <c r="BQ169" s="37"/>
      <c r="BR169" s="37"/>
      <c r="BS169" s="37"/>
      <c r="BT169" s="37"/>
      <c r="BU169" s="37"/>
      <c r="BV169" s="37">
        <v>0</v>
      </c>
      <c r="BW169" s="37">
        <v>0</v>
      </c>
      <c r="BX169" s="37">
        <v>0</v>
      </c>
      <c r="BY169" s="37">
        <v>0</v>
      </c>
      <c r="BZ169" s="37">
        <v>0</v>
      </c>
      <c r="CA169" s="37">
        <v>0</v>
      </c>
      <c r="CB169" s="37">
        <v>0</v>
      </c>
      <c r="CC169" s="37"/>
      <c r="CD169" s="37"/>
      <c r="CE169" s="37"/>
      <c r="CF169" s="37"/>
      <c r="CG169" s="37"/>
      <c r="CH169" s="37"/>
      <c r="CI169" s="37"/>
      <c r="CJ169" s="37">
        <v>0</v>
      </c>
      <c r="CK169" s="37">
        <v>0</v>
      </c>
      <c r="CL169" s="37">
        <v>0</v>
      </c>
      <c r="CM169" s="37">
        <v>0</v>
      </c>
      <c r="CN169" s="37">
        <v>0</v>
      </c>
      <c r="CO169" s="37">
        <v>0</v>
      </c>
      <c r="CP169" s="37">
        <v>0</v>
      </c>
      <c r="CQ169" s="37"/>
      <c r="CR169" s="37"/>
      <c r="CS169" s="37"/>
      <c r="CT169" s="37"/>
      <c r="CU169" s="37"/>
      <c r="CV169" s="37"/>
      <c r="CW169" s="37"/>
      <c r="CX169" s="37"/>
      <c r="CY169" s="37"/>
      <c r="CZ169" s="37"/>
      <c r="DA169" s="37"/>
      <c r="DB169" s="37"/>
      <c r="DC169" s="37"/>
      <c r="DD169" s="37"/>
      <c r="DE169" s="37"/>
      <c r="DF169" s="37"/>
      <c r="DG169" s="37"/>
      <c r="DH169" s="37"/>
      <c r="DI169" s="37"/>
      <c r="DJ169" s="37"/>
      <c r="DK169" s="37"/>
      <c r="DL169" s="37"/>
      <c r="DM169" s="37"/>
      <c r="DN169" s="37"/>
      <c r="DO169" s="37"/>
      <c r="DP169" s="37"/>
      <c r="DQ169" s="37"/>
      <c r="DR169" s="37"/>
      <c r="DS169" s="37"/>
      <c r="DT169" s="37"/>
    </row>
    <row r="170" spans="1:124" s="31" customFormat="1" ht="16.5">
      <c r="A170" s="37">
        <v>109</v>
      </c>
      <c r="B170" s="36" t="s">
        <v>8052</v>
      </c>
      <c r="C170" s="36" t="s">
        <v>226</v>
      </c>
      <c r="D170" s="37" t="s">
        <v>11064</v>
      </c>
      <c r="E170" s="37" t="s">
        <v>8051</v>
      </c>
      <c r="F170" s="37" t="str">
        <f>IF(ISERROR(FIND('ヒアリングシート（記入例あり）'!$C$22,物質リスト!D170)),"",ROW())</f>
        <v/>
      </c>
      <c r="G170" s="37" t="e" cm="1">
        <f t="array" ref="G170">INDEX(D:D,SMALL(F:F,ROW(D170)))</f>
        <v>#NUM!</v>
      </c>
      <c r="H170" s="38" t="s">
        <v>10797</v>
      </c>
      <c r="I170" s="37" t="s">
        <v>223</v>
      </c>
      <c r="J170" s="37" t="s">
        <v>360</v>
      </c>
      <c r="K170" s="37" t="s">
        <v>221</v>
      </c>
      <c r="L170" s="37" t="s">
        <v>1889</v>
      </c>
      <c r="M170" s="37">
        <v>126.58</v>
      </c>
      <c r="N170" s="37" t="s">
        <v>8050</v>
      </c>
      <c r="O170" s="36" t="s">
        <v>8049</v>
      </c>
      <c r="P170" s="37" t="s">
        <v>217</v>
      </c>
      <c r="Q170" s="36"/>
      <c r="R170" s="37" t="s">
        <v>8048</v>
      </c>
      <c r="S170" s="36" t="s">
        <v>8047</v>
      </c>
      <c r="T170" s="36" t="s">
        <v>1884</v>
      </c>
      <c r="U170" s="36" t="s">
        <v>4137</v>
      </c>
      <c r="V170" s="37">
        <v>3.42</v>
      </c>
      <c r="W170" s="37">
        <v>2</v>
      </c>
      <c r="X170" s="36" t="s">
        <v>432</v>
      </c>
      <c r="Y170" s="36"/>
      <c r="Z170" s="36" t="s">
        <v>8046</v>
      </c>
      <c r="AA170" s="37" t="s">
        <v>8045</v>
      </c>
      <c r="AB170" s="37" t="s">
        <v>8044</v>
      </c>
      <c r="AC170" s="37" t="s">
        <v>8043</v>
      </c>
      <c r="AD170" s="41" t="s">
        <v>203</v>
      </c>
      <c r="AE170" s="41" t="s">
        <v>203</v>
      </c>
      <c r="AF170" s="41" t="s">
        <v>206</v>
      </c>
      <c r="AG170" s="41" t="s">
        <v>201</v>
      </c>
      <c r="AH170" s="41" t="s">
        <v>203</v>
      </c>
      <c r="AI170" s="41" t="s">
        <v>203</v>
      </c>
      <c r="AJ170" s="41" t="s">
        <v>203</v>
      </c>
      <c r="AK170" s="41" t="s">
        <v>250</v>
      </c>
      <c r="AL170" s="41" t="s">
        <v>201</v>
      </c>
      <c r="AM170" s="41" t="s">
        <v>203</v>
      </c>
      <c r="AN170" s="41" t="s">
        <v>201</v>
      </c>
      <c r="AO170" s="41" t="s">
        <v>201</v>
      </c>
      <c r="AP170" s="41" t="s">
        <v>201</v>
      </c>
      <c r="AQ170" s="41" t="s">
        <v>848</v>
      </c>
      <c r="AR170" s="41" t="s">
        <v>8042</v>
      </c>
      <c r="AS170" s="41" t="s">
        <v>201</v>
      </c>
      <c r="AT170" s="37" t="s">
        <v>1789</v>
      </c>
      <c r="AU170" s="37" t="s">
        <v>957</v>
      </c>
      <c r="AV170" s="37" t="s">
        <v>8041</v>
      </c>
      <c r="AW170" s="37" t="s">
        <v>2673</v>
      </c>
      <c r="AX170" s="37" t="s">
        <v>6103</v>
      </c>
      <c r="AY170" s="37"/>
      <c r="AZ170" s="37"/>
      <c r="BA170" s="37" t="s">
        <v>8040</v>
      </c>
      <c r="BB170" s="37" t="s">
        <v>8039</v>
      </c>
      <c r="BC170" s="37" t="s">
        <v>8038</v>
      </c>
      <c r="BD170" s="37" t="s">
        <v>8037</v>
      </c>
      <c r="BE170" s="37">
        <v>1315</v>
      </c>
      <c r="BF170" s="37">
        <v>42800</v>
      </c>
      <c r="BG170" s="37">
        <v>44115</v>
      </c>
      <c r="BH170" s="37" t="s">
        <v>8036</v>
      </c>
      <c r="BI170" s="37"/>
      <c r="BJ170" s="37"/>
      <c r="BK170" s="37"/>
      <c r="BL170" s="37"/>
      <c r="BM170" s="37"/>
      <c r="BN170" s="37"/>
      <c r="BO170" s="37"/>
      <c r="BP170" s="37"/>
      <c r="BQ170" s="37"/>
      <c r="BR170" s="37"/>
      <c r="BS170" s="37"/>
      <c r="BT170" s="37"/>
      <c r="BU170" s="37"/>
      <c r="BV170" s="37">
        <v>1</v>
      </c>
      <c r="BW170" s="37">
        <v>0</v>
      </c>
      <c r="BX170" s="37">
        <v>0</v>
      </c>
      <c r="BY170" s="37">
        <v>0</v>
      </c>
      <c r="BZ170" s="37">
        <v>0</v>
      </c>
      <c r="CA170" s="37">
        <v>0</v>
      </c>
      <c r="CB170" s="37">
        <v>60000</v>
      </c>
      <c r="CC170" s="37"/>
      <c r="CD170" s="37"/>
      <c r="CE170" s="37"/>
      <c r="CF170" s="37"/>
      <c r="CG170" s="37"/>
      <c r="CH170" s="37"/>
      <c r="CI170" s="37"/>
      <c r="CJ170" s="37">
        <v>0</v>
      </c>
      <c r="CK170" s="37">
        <v>0</v>
      </c>
      <c r="CL170" s="37">
        <v>0</v>
      </c>
      <c r="CM170" s="37">
        <v>0</v>
      </c>
      <c r="CN170" s="37">
        <v>0</v>
      </c>
      <c r="CO170" s="37">
        <v>0</v>
      </c>
      <c r="CP170" s="37">
        <v>0</v>
      </c>
      <c r="CQ170" s="37">
        <v>75.400000000000006</v>
      </c>
      <c r="CR170" s="37">
        <v>21.7</v>
      </c>
      <c r="CS170" s="37">
        <v>2.2000000000000002</v>
      </c>
      <c r="CT170" s="37">
        <v>0.7</v>
      </c>
      <c r="CU170" s="37" t="s">
        <v>8035</v>
      </c>
      <c r="CV170" s="37"/>
      <c r="CW170" s="37"/>
      <c r="CX170" s="37"/>
      <c r="CY170" s="37"/>
      <c r="CZ170" s="37"/>
      <c r="DA170" s="37" t="s">
        <v>8034</v>
      </c>
      <c r="DB170" s="37" t="s">
        <v>8034</v>
      </c>
      <c r="DC170" s="37" t="s">
        <v>8033</v>
      </c>
      <c r="DD170" s="37" t="s">
        <v>8032</v>
      </c>
      <c r="DE170" s="37" t="s">
        <v>8031</v>
      </c>
      <c r="DF170" s="37"/>
      <c r="DG170" s="37"/>
      <c r="DH170" s="37"/>
      <c r="DI170" s="37" t="s">
        <v>8030</v>
      </c>
      <c r="DJ170" s="37"/>
      <c r="DK170" s="37"/>
      <c r="DL170" s="37">
        <v>3.0000000000000001E-3</v>
      </c>
      <c r="DM170" s="37"/>
      <c r="DN170" s="37"/>
      <c r="DO170" s="37"/>
      <c r="DP170" s="37">
        <v>1.2E-2</v>
      </c>
      <c r="DQ170" s="37"/>
      <c r="DR170" s="37"/>
      <c r="DS170" s="37">
        <v>1.2E-2</v>
      </c>
      <c r="DT170" s="37">
        <v>1.4999999999999999E-2</v>
      </c>
    </row>
    <row r="171" spans="1:124" s="31" customFormat="1" ht="16.5">
      <c r="A171" s="37">
        <v>110</v>
      </c>
      <c r="B171" s="36" t="s">
        <v>8029</v>
      </c>
      <c r="C171" s="36" t="s">
        <v>1770</v>
      </c>
      <c r="D171" s="37" t="s">
        <v>8028</v>
      </c>
      <c r="E171" s="37" t="s">
        <v>8027</v>
      </c>
      <c r="F171" s="37" t="str">
        <f>IF(ISERROR(FIND('ヒアリングシート（記入例あり）'!$C$22,物質リスト!D171)),"",ROW())</f>
        <v/>
      </c>
      <c r="G171" s="37" t="e" cm="1">
        <f t="array" ref="G171">INDEX(D:D,SMALL(F:F,ROW(D171)))</f>
        <v>#NUM!</v>
      </c>
      <c r="H171" s="38" t="s">
        <v>10797</v>
      </c>
      <c r="I171" s="37" t="s">
        <v>223</v>
      </c>
      <c r="J171" s="37" t="s">
        <v>360</v>
      </c>
      <c r="K171" s="37" t="s">
        <v>221</v>
      </c>
      <c r="L171" s="37" t="s">
        <v>1889</v>
      </c>
      <c r="M171" s="37">
        <v>126.58</v>
      </c>
      <c r="N171" s="37" t="s">
        <v>8026</v>
      </c>
      <c r="O171" s="36" t="s">
        <v>8025</v>
      </c>
      <c r="P171" s="37" t="s">
        <v>217</v>
      </c>
      <c r="Q171" s="36"/>
      <c r="R171" s="37" t="s">
        <v>8024</v>
      </c>
      <c r="S171" s="36" t="s">
        <v>8023</v>
      </c>
      <c r="T171" s="36" t="s">
        <v>8022</v>
      </c>
      <c r="U171" s="36" t="s">
        <v>4137</v>
      </c>
      <c r="V171" s="37">
        <v>3.42</v>
      </c>
      <c r="W171" s="37">
        <v>2</v>
      </c>
      <c r="X171" s="36" t="s">
        <v>432</v>
      </c>
      <c r="Y171" s="36" t="s">
        <v>212</v>
      </c>
      <c r="Z171" s="36" t="s">
        <v>8021</v>
      </c>
      <c r="AA171" s="37" t="s">
        <v>8020</v>
      </c>
      <c r="AB171" s="37" t="s">
        <v>732</v>
      </c>
      <c r="AC171" s="37" t="s">
        <v>8019</v>
      </c>
      <c r="AD171" s="41" t="s">
        <v>203</v>
      </c>
      <c r="AE171" s="41" t="s">
        <v>203</v>
      </c>
      <c r="AF171" s="41" t="s">
        <v>206</v>
      </c>
      <c r="AG171" s="41" t="s">
        <v>201</v>
      </c>
      <c r="AH171" s="41" t="s">
        <v>207</v>
      </c>
      <c r="AI171" s="41" t="s">
        <v>207</v>
      </c>
      <c r="AJ171" s="41" t="s">
        <v>203</v>
      </c>
      <c r="AK171" s="41" t="s">
        <v>250</v>
      </c>
      <c r="AL171" s="41" t="s">
        <v>201</v>
      </c>
      <c r="AM171" s="41" t="s">
        <v>377</v>
      </c>
      <c r="AN171" s="41" t="s">
        <v>203</v>
      </c>
      <c r="AO171" s="41" t="s">
        <v>201</v>
      </c>
      <c r="AP171" s="41" t="s">
        <v>291</v>
      </c>
      <c r="AQ171" s="41" t="s">
        <v>201</v>
      </c>
      <c r="AR171" s="41" t="s">
        <v>201</v>
      </c>
      <c r="AS171" s="41" t="s">
        <v>201</v>
      </c>
      <c r="AT171" s="37" t="s">
        <v>8018</v>
      </c>
      <c r="AU171" s="37" t="s">
        <v>8017</v>
      </c>
      <c r="AV171" s="37" t="s">
        <v>5303</v>
      </c>
      <c r="AW171" s="37" t="s">
        <v>7272</v>
      </c>
      <c r="AX171" s="37"/>
      <c r="AY171" s="37"/>
      <c r="AZ171" s="37"/>
      <c r="BA171" s="37" t="s">
        <v>8016</v>
      </c>
      <c r="BB171" s="37" t="s">
        <v>8015</v>
      </c>
      <c r="BC171" s="37" t="s">
        <v>8014</v>
      </c>
      <c r="BD171" s="37" t="s">
        <v>8013</v>
      </c>
      <c r="BE171" s="40">
        <v>481</v>
      </c>
      <c r="BF171" s="37">
        <v>14000</v>
      </c>
      <c r="BG171" s="37">
        <v>14481</v>
      </c>
      <c r="BH171" s="37" t="s">
        <v>8012</v>
      </c>
      <c r="BI171" s="37"/>
      <c r="BJ171" s="37"/>
      <c r="BK171" s="37"/>
      <c r="BL171" s="37"/>
      <c r="BM171" s="37"/>
      <c r="BN171" s="37"/>
      <c r="BO171" s="37"/>
      <c r="BP171" s="37"/>
      <c r="BQ171" s="37"/>
      <c r="BR171" s="37"/>
      <c r="BS171" s="37"/>
      <c r="BT171" s="37"/>
      <c r="BU171" s="37"/>
      <c r="BV171" s="37">
        <v>0</v>
      </c>
      <c r="BW171" s="37">
        <v>0</v>
      </c>
      <c r="BX171" s="37">
        <v>0</v>
      </c>
      <c r="BY171" s="37">
        <v>0</v>
      </c>
      <c r="BZ171" s="37">
        <v>0</v>
      </c>
      <c r="CA171" s="37">
        <v>0</v>
      </c>
      <c r="CB171" s="37">
        <v>0</v>
      </c>
      <c r="CC171" s="37"/>
      <c r="CD171" s="37"/>
      <c r="CE171" s="37"/>
      <c r="CF171" s="37"/>
      <c r="CG171" s="37"/>
      <c r="CH171" s="37"/>
      <c r="CI171" s="37"/>
      <c r="CJ171" s="37">
        <v>0</v>
      </c>
      <c r="CK171" s="37">
        <v>0</v>
      </c>
      <c r="CL171" s="37">
        <v>0</v>
      </c>
      <c r="CM171" s="37">
        <v>0</v>
      </c>
      <c r="CN171" s="37">
        <v>0</v>
      </c>
      <c r="CO171" s="37">
        <v>0</v>
      </c>
      <c r="CP171" s="37">
        <v>0</v>
      </c>
      <c r="CQ171" s="37">
        <v>16</v>
      </c>
      <c r="CR171" s="37">
        <v>29.7</v>
      </c>
      <c r="CS171" s="37">
        <v>53.4</v>
      </c>
      <c r="CT171" s="37">
        <v>0.8</v>
      </c>
      <c r="CU171" s="37" t="s">
        <v>8011</v>
      </c>
      <c r="CV171" s="37"/>
      <c r="CW171" s="37"/>
      <c r="CX171" s="37"/>
      <c r="CY171" s="37" t="s">
        <v>8010</v>
      </c>
      <c r="CZ171" s="37"/>
      <c r="DA171" s="37" t="s">
        <v>8010</v>
      </c>
      <c r="DB171" s="37" t="s">
        <v>8010</v>
      </c>
      <c r="DC171" s="37" t="s">
        <v>8009</v>
      </c>
      <c r="DD171" s="37" t="s">
        <v>8009</v>
      </c>
      <c r="DE171" s="37"/>
      <c r="DF171" s="37"/>
      <c r="DG171" s="37"/>
      <c r="DH171" s="37" t="s">
        <v>4269</v>
      </c>
      <c r="DI171" s="37" t="s">
        <v>4269</v>
      </c>
      <c r="DJ171" s="37"/>
      <c r="DK171" s="37"/>
      <c r="DL171" s="37"/>
      <c r="DM171" s="37"/>
      <c r="DN171" s="37"/>
      <c r="DO171" s="37">
        <v>4.0000000000000002E-4</v>
      </c>
      <c r="DP171" s="37"/>
      <c r="DQ171" s="37"/>
      <c r="DR171" s="37"/>
      <c r="DS171" s="37">
        <v>4.0000000000000002E-4</v>
      </c>
      <c r="DT171" s="37">
        <v>4.0000000000000002E-4</v>
      </c>
    </row>
    <row r="172" spans="1:124" s="31" customFormat="1" ht="18">
      <c r="A172" s="37">
        <v>111</v>
      </c>
      <c r="B172" s="36" t="s">
        <v>8008</v>
      </c>
      <c r="C172" s="36" t="s">
        <v>3361</v>
      </c>
      <c r="D172" s="37" t="s">
        <v>8007</v>
      </c>
      <c r="E172" s="37" t="s">
        <v>8006</v>
      </c>
      <c r="F172" s="37" t="str">
        <f>IF(ISERROR(FIND('ヒアリングシート（記入例あり）'!$C$22,物質リスト!D172)),"",ROW())</f>
        <v/>
      </c>
      <c r="G172" s="37" t="e" cm="1">
        <f t="array" ref="G172">INDEX(D:D,SMALL(F:F,ROW(D172)))</f>
        <v>#NUM!</v>
      </c>
      <c r="H172" s="38" t="s">
        <v>10796</v>
      </c>
      <c r="I172" s="37" t="s">
        <v>223</v>
      </c>
      <c r="J172" s="37"/>
      <c r="K172" s="37" t="s">
        <v>221</v>
      </c>
      <c r="L172" s="37" t="s">
        <v>8005</v>
      </c>
      <c r="M172" s="37">
        <v>172.57</v>
      </c>
      <c r="N172" s="37" t="s">
        <v>8004</v>
      </c>
      <c r="O172" s="36" t="s">
        <v>8003</v>
      </c>
      <c r="P172" s="37" t="s">
        <v>259</v>
      </c>
      <c r="Q172" s="36"/>
      <c r="R172" s="37"/>
      <c r="S172" s="36" t="s">
        <v>10864</v>
      </c>
      <c r="T172" s="36" t="s">
        <v>8002</v>
      </c>
      <c r="U172" s="36" t="s">
        <v>2130</v>
      </c>
      <c r="V172" s="37">
        <v>2.14</v>
      </c>
      <c r="W172" s="37">
        <v>1</v>
      </c>
      <c r="X172" s="36"/>
      <c r="Y172" s="36"/>
      <c r="Z172" s="36" t="s">
        <v>10865</v>
      </c>
      <c r="AA172" s="37" t="s">
        <v>8001</v>
      </c>
      <c r="AB172" s="37" t="s">
        <v>209</v>
      </c>
      <c r="AC172" s="37" t="s">
        <v>209</v>
      </c>
      <c r="AD172" s="41" t="s">
        <v>203</v>
      </c>
      <c r="AE172" s="41" t="s">
        <v>201</v>
      </c>
      <c r="AF172" s="41" t="s">
        <v>206</v>
      </c>
      <c r="AG172" s="41" t="s">
        <v>201</v>
      </c>
      <c r="AH172" s="41" t="s">
        <v>201</v>
      </c>
      <c r="AI172" s="41" t="s">
        <v>201</v>
      </c>
      <c r="AJ172" s="41" t="s">
        <v>201</v>
      </c>
      <c r="AK172" s="41" t="s">
        <v>201</v>
      </c>
      <c r="AL172" s="41" t="s">
        <v>201</v>
      </c>
      <c r="AM172" s="41" t="s">
        <v>203</v>
      </c>
      <c r="AN172" s="41" t="s">
        <v>203</v>
      </c>
      <c r="AO172" s="41" t="s">
        <v>201</v>
      </c>
      <c r="AP172" s="41" t="s">
        <v>201</v>
      </c>
      <c r="AQ172" s="41" t="s">
        <v>201</v>
      </c>
      <c r="AR172" s="41" t="s">
        <v>201</v>
      </c>
      <c r="AS172" s="41" t="s">
        <v>201</v>
      </c>
      <c r="AT172" s="37" t="s">
        <v>3720</v>
      </c>
      <c r="AU172" s="37" t="s">
        <v>8000</v>
      </c>
      <c r="AV172" s="37" t="s">
        <v>7999</v>
      </c>
      <c r="AW172" s="37" t="s">
        <v>3790</v>
      </c>
      <c r="AX172" s="37"/>
      <c r="AY172" s="37"/>
      <c r="AZ172" s="37"/>
      <c r="BA172" s="37"/>
      <c r="BB172" s="37"/>
      <c r="BC172" s="37"/>
      <c r="BD172" s="37"/>
      <c r="BE172" s="37">
        <v>0</v>
      </c>
      <c r="BF172" s="37">
        <v>0</v>
      </c>
      <c r="BG172" s="37">
        <v>0</v>
      </c>
      <c r="BH172" s="37" t="s">
        <v>7998</v>
      </c>
      <c r="BI172" s="37"/>
      <c r="BJ172" s="37"/>
      <c r="BK172" s="37"/>
      <c r="BL172" s="37"/>
      <c r="BM172" s="37"/>
      <c r="BN172" s="37"/>
      <c r="BO172" s="37"/>
      <c r="BP172" s="37"/>
      <c r="BQ172" s="37"/>
      <c r="BR172" s="37"/>
      <c r="BS172" s="37"/>
      <c r="BT172" s="37"/>
      <c r="BU172" s="37"/>
      <c r="BV172" s="37">
        <v>0</v>
      </c>
      <c r="BW172" s="37">
        <v>0</v>
      </c>
      <c r="BX172" s="37">
        <v>0</v>
      </c>
      <c r="BY172" s="37">
        <v>0</v>
      </c>
      <c r="BZ172" s="37">
        <v>0</v>
      </c>
      <c r="CA172" s="37">
        <v>0</v>
      </c>
      <c r="CB172" s="37">
        <v>0</v>
      </c>
      <c r="CC172" s="37"/>
      <c r="CD172" s="37"/>
      <c r="CE172" s="37"/>
      <c r="CF172" s="37"/>
      <c r="CG172" s="37"/>
      <c r="CH172" s="37"/>
      <c r="CI172" s="37"/>
      <c r="CJ172" s="37">
        <v>0</v>
      </c>
      <c r="CK172" s="37">
        <v>0</v>
      </c>
      <c r="CL172" s="37">
        <v>0</v>
      </c>
      <c r="CM172" s="37">
        <v>0</v>
      </c>
      <c r="CN172" s="37">
        <v>0</v>
      </c>
      <c r="CO172" s="37">
        <v>0</v>
      </c>
      <c r="CP172" s="37">
        <v>0</v>
      </c>
      <c r="CQ172" s="37"/>
      <c r="CR172" s="37"/>
      <c r="CS172" s="37"/>
      <c r="CT172" s="37"/>
      <c r="CU172" s="37"/>
      <c r="CV172" s="37"/>
      <c r="CW172" s="37"/>
      <c r="CX172" s="37"/>
      <c r="CY172" s="37"/>
      <c r="CZ172" s="37"/>
      <c r="DA172" s="37"/>
      <c r="DB172" s="37"/>
      <c r="DC172" s="37"/>
      <c r="DD172" s="37"/>
      <c r="DE172" s="37"/>
      <c r="DF172" s="37"/>
      <c r="DG172" s="37"/>
      <c r="DH172" s="37"/>
      <c r="DI172" s="37"/>
      <c r="DJ172" s="37"/>
      <c r="DK172" s="37"/>
      <c r="DL172" s="37"/>
      <c r="DM172" s="37"/>
      <c r="DN172" s="37"/>
      <c r="DO172" s="37"/>
      <c r="DP172" s="37"/>
      <c r="DQ172" s="37"/>
      <c r="DR172" s="37"/>
      <c r="DS172" s="37"/>
      <c r="DT172" s="37"/>
    </row>
    <row r="173" spans="1:124" s="31" customFormat="1" ht="16.5">
      <c r="A173" s="37">
        <v>112</v>
      </c>
      <c r="B173" s="36" t="s">
        <v>7997</v>
      </c>
      <c r="C173" s="36" t="s">
        <v>6002</v>
      </c>
      <c r="D173" s="37" t="s">
        <v>7996</v>
      </c>
      <c r="E173" s="37" t="s">
        <v>7995</v>
      </c>
      <c r="F173" s="37" t="str">
        <f>IF(ISERROR(FIND('ヒアリングシート（記入例あり）'!$C$22,物質リスト!D173)),"",ROW())</f>
        <v/>
      </c>
      <c r="G173" s="37" t="e" cm="1">
        <f t="array" ref="G173">INDEX(D:D,SMALL(F:F,ROW(D173)))</f>
        <v>#NUM!</v>
      </c>
      <c r="H173" s="38" t="s">
        <v>10796</v>
      </c>
      <c r="I173" s="37" t="s">
        <v>223</v>
      </c>
      <c r="J173" s="37" t="s">
        <v>222</v>
      </c>
      <c r="K173" s="37" t="s">
        <v>221</v>
      </c>
      <c r="L173" s="37" t="s">
        <v>3729</v>
      </c>
      <c r="M173" s="37">
        <v>157.55000000000001</v>
      </c>
      <c r="N173" s="37" t="s">
        <v>7994</v>
      </c>
      <c r="O173" s="36" t="s">
        <v>7993</v>
      </c>
      <c r="P173" s="37" t="s">
        <v>259</v>
      </c>
      <c r="Q173" s="36"/>
      <c r="R173" s="37" t="s">
        <v>7992</v>
      </c>
      <c r="S173" s="36" t="s">
        <v>7991</v>
      </c>
      <c r="T173" s="36">
        <v>6.44</v>
      </c>
      <c r="U173" s="36" t="s">
        <v>7990</v>
      </c>
      <c r="V173" s="37">
        <v>2.2400000000000002</v>
      </c>
      <c r="W173" s="37">
        <v>1</v>
      </c>
      <c r="X173" s="36" t="s">
        <v>432</v>
      </c>
      <c r="Y173" s="36" t="s">
        <v>212</v>
      </c>
      <c r="Z173" s="36" t="s">
        <v>7989</v>
      </c>
      <c r="AA173" s="37" t="s">
        <v>7988</v>
      </c>
      <c r="AB173" s="37" t="s">
        <v>7987</v>
      </c>
      <c r="AC173" s="37" t="s">
        <v>7986</v>
      </c>
      <c r="AD173" s="41" t="s">
        <v>378</v>
      </c>
      <c r="AE173" s="41" t="s">
        <v>378</v>
      </c>
      <c r="AF173" s="41" t="s">
        <v>206</v>
      </c>
      <c r="AG173" s="41" t="s">
        <v>378</v>
      </c>
      <c r="AH173" s="41" t="s">
        <v>201</v>
      </c>
      <c r="AI173" s="41" t="s">
        <v>201</v>
      </c>
      <c r="AJ173" s="41" t="s">
        <v>201</v>
      </c>
      <c r="AK173" s="41" t="s">
        <v>250</v>
      </c>
      <c r="AL173" s="41" t="s">
        <v>201</v>
      </c>
      <c r="AM173" s="41" t="s">
        <v>201</v>
      </c>
      <c r="AN173" s="41" t="s">
        <v>201</v>
      </c>
      <c r="AO173" s="41" t="s">
        <v>205</v>
      </c>
      <c r="AP173" s="41" t="s">
        <v>201</v>
      </c>
      <c r="AQ173" s="41" t="s">
        <v>201</v>
      </c>
      <c r="AR173" s="41" t="s">
        <v>7985</v>
      </c>
      <c r="AS173" s="41" t="s">
        <v>201</v>
      </c>
      <c r="AT173" s="37" t="s">
        <v>3720</v>
      </c>
      <c r="AU173" s="37" t="s">
        <v>7984</v>
      </c>
      <c r="AV173" s="37" t="s">
        <v>248</v>
      </c>
      <c r="AW173" s="37" t="s">
        <v>285</v>
      </c>
      <c r="AX173" s="37" t="s">
        <v>7983</v>
      </c>
      <c r="AY173" s="37" t="s">
        <v>321</v>
      </c>
      <c r="AZ173" s="37"/>
      <c r="BA173" s="37" t="s">
        <v>7982</v>
      </c>
      <c r="BB173" s="37" t="s">
        <v>7981</v>
      </c>
      <c r="BC173" s="37" t="s">
        <v>7980</v>
      </c>
      <c r="BD173" s="37">
        <v>370</v>
      </c>
      <c r="BE173" s="40">
        <v>2</v>
      </c>
      <c r="BF173" s="37">
        <v>960</v>
      </c>
      <c r="BG173" s="37">
        <v>962</v>
      </c>
      <c r="BH173" s="37" t="s">
        <v>7979</v>
      </c>
      <c r="BI173" s="37"/>
      <c r="BJ173" s="37"/>
      <c r="BK173" s="37"/>
      <c r="BL173" s="37"/>
      <c r="BM173" s="37"/>
      <c r="BN173" s="37"/>
      <c r="BO173" s="37"/>
      <c r="BP173" s="37"/>
      <c r="BQ173" s="37"/>
      <c r="BR173" s="37"/>
      <c r="BS173" s="37"/>
      <c r="BT173" s="37"/>
      <c r="BU173" s="37"/>
      <c r="BV173" s="37">
        <v>0</v>
      </c>
      <c r="BW173" s="37">
        <v>0</v>
      </c>
      <c r="BX173" s="37">
        <v>0</v>
      </c>
      <c r="BY173" s="37">
        <v>0</v>
      </c>
      <c r="BZ173" s="37">
        <v>0</v>
      </c>
      <c r="CA173" s="37">
        <v>0</v>
      </c>
      <c r="CB173" s="37">
        <v>0</v>
      </c>
      <c r="CC173" s="37"/>
      <c r="CD173" s="37"/>
      <c r="CE173" s="37"/>
      <c r="CF173" s="37"/>
      <c r="CG173" s="37"/>
      <c r="CH173" s="37"/>
      <c r="CI173" s="37"/>
      <c r="CJ173" s="37">
        <v>0</v>
      </c>
      <c r="CK173" s="37">
        <v>0</v>
      </c>
      <c r="CL173" s="37">
        <v>0</v>
      </c>
      <c r="CM173" s="37">
        <v>0</v>
      </c>
      <c r="CN173" s="37">
        <v>0</v>
      </c>
      <c r="CO173" s="37">
        <v>0</v>
      </c>
      <c r="CP173" s="37">
        <v>0</v>
      </c>
      <c r="CQ173" s="37">
        <v>0.6</v>
      </c>
      <c r="CR173" s="37">
        <v>5.6</v>
      </c>
      <c r="CS173" s="37">
        <v>93.7</v>
      </c>
      <c r="CT173" s="37">
        <v>0.1</v>
      </c>
      <c r="CU173" s="37" t="s">
        <v>7978</v>
      </c>
      <c r="CV173" s="37"/>
      <c r="CW173" s="37"/>
      <c r="CX173" s="37"/>
      <c r="CY173" s="37" t="s">
        <v>235</v>
      </c>
      <c r="CZ173" s="37"/>
      <c r="DA173" s="37" t="s">
        <v>7977</v>
      </c>
      <c r="DB173" s="37" t="s">
        <v>7976</v>
      </c>
      <c r="DC173" s="37" t="s">
        <v>7975</v>
      </c>
      <c r="DD173" s="37" t="s">
        <v>7975</v>
      </c>
      <c r="DE173" s="37" t="s">
        <v>7974</v>
      </c>
      <c r="DF173" s="37"/>
      <c r="DG173" s="37"/>
      <c r="DH173" s="37" t="s">
        <v>7973</v>
      </c>
      <c r="DI173" s="37" t="s">
        <v>7972</v>
      </c>
      <c r="DJ173" s="37"/>
      <c r="DK173" s="37"/>
      <c r="DL173" s="37">
        <v>3.6000000000000002E-4</v>
      </c>
      <c r="DM173" s="37"/>
      <c r="DN173" s="37"/>
      <c r="DO173" s="37">
        <v>4.0000000000000002E-4</v>
      </c>
      <c r="DP173" s="37">
        <v>9.2E-5</v>
      </c>
      <c r="DQ173" s="37"/>
      <c r="DR173" s="37"/>
      <c r="DS173" s="37">
        <v>9.2E-5</v>
      </c>
      <c r="DT173" s="37">
        <v>4.5199999999999998E-4</v>
      </c>
    </row>
    <row r="174" spans="1:124" s="31" customFormat="1" ht="18">
      <c r="A174" s="37">
        <v>113</v>
      </c>
      <c r="B174" s="36" t="s">
        <v>7971</v>
      </c>
      <c r="C174" s="36" t="s">
        <v>410</v>
      </c>
      <c r="D174" s="37" t="s">
        <v>7970</v>
      </c>
      <c r="E174" s="37" t="s">
        <v>7969</v>
      </c>
      <c r="F174" s="37" t="str">
        <f>IF(ISERROR(FIND('ヒアリングシート（記入例あり）'!$C$22,物質リスト!D174)),"",ROW())</f>
        <v/>
      </c>
      <c r="G174" s="37" t="e" cm="1">
        <f t="array" ref="G174">INDEX(D:D,SMALL(F:F,ROW(D174)))</f>
        <v>#NUM!</v>
      </c>
      <c r="H174" s="38" t="s">
        <v>10796</v>
      </c>
      <c r="I174" s="37" t="s">
        <v>223</v>
      </c>
      <c r="J174" s="37"/>
      <c r="K174" s="37" t="s">
        <v>221</v>
      </c>
      <c r="L174" s="37" t="s">
        <v>7968</v>
      </c>
      <c r="M174" s="37">
        <v>201.66</v>
      </c>
      <c r="N174" s="37" t="s">
        <v>7967</v>
      </c>
      <c r="O174" s="36" t="s">
        <v>3397</v>
      </c>
      <c r="P174" s="37" t="s">
        <v>259</v>
      </c>
      <c r="Q174" s="36" t="s">
        <v>7966</v>
      </c>
      <c r="R174" s="37"/>
      <c r="S174" s="36" t="s">
        <v>10866</v>
      </c>
      <c r="T174" s="36"/>
      <c r="U174" s="36" t="s">
        <v>7965</v>
      </c>
      <c r="V174" s="37">
        <v>2.1800000000000002</v>
      </c>
      <c r="W174" s="37">
        <v>1</v>
      </c>
      <c r="X174" s="36"/>
      <c r="Y174" s="36"/>
      <c r="Z174" s="36" t="s">
        <v>7964</v>
      </c>
      <c r="AA174" s="37" t="s">
        <v>7963</v>
      </c>
      <c r="AB174" s="37" t="s">
        <v>7963</v>
      </c>
      <c r="AC174" s="37" t="s">
        <v>209</v>
      </c>
      <c r="AD174" s="41" t="s">
        <v>203</v>
      </c>
      <c r="AE174" s="41" t="s">
        <v>203</v>
      </c>
      <c r="AF174" s="41" t="s">
        <v>206</v>
      </c>
      <c r="AG174" s="41" t="s">
        <v>206</v>
      </c>
      <c r="AH174" s="41" t="s">
        <v>201</v>
      </c>
      <c r="AI174" s="41" t="s">
        <v>201</v>
      </c>
      <c r="AJ174" s="41" t="s">
        <v>203</v>
      </c>
      <c r="AK174" s="41" t="s">
        <v>250</v>
      </c>
      <c r="AL174" s="41" t="s">
        <v>201</v>
      </c>
      <c r="AM174" s="41" t="s">
        <v>201</v>
      </c>
      <c r="AN174" s="41" t="s">
        <v>201</v>
      </c>
      <c r="AO174" s="41" t="s">
        <v>205</v>
      </c>
      <c r="AP174" s="41" t="s">
        <v>205</v>
      </c>
      <c r="AQ174" s="41" t="s">
        <v>817</v>
      </c>
      <c r="AR174" s="41" t="s">
        <v>7962</v>
      </c>
      <c r="AS174" s="41" t="s">
        <v>201</v>
      </c>
      <c r="AT174" s="37" t="s">
        <v>1124</v>
      </c>
      <c r="AU174" s="37" t="s">
        <v>7961</v>
      </c>
      <c r="AV174" s="37" t="s">
        <v>7960</v>
      </c>
      <c r="AW174" s="37"/>
      <c r="AX174" s="37"/>
      <c r="AY174" s="37"/>
      <c r="AZ174" s="37"/>
      <c r="BA174" s="37"/>
      <c r="BB174" s="37"/>
      <c r="BC174" s="37"/>
      <c r="BD174" s="37"/>
      <c r="BE174" s="37">
        <v>499</v>
      </c>
      <c r="BF174" s="37">
        <v>8</v>
      </c>
      <c r="BG174" s="37">
        <v>506</v>
      </c>
      <c r="BH174" s="37" t="s">
        <v>1030</v>
      </c>
      <c r="BI174" s="37"/>
      <c r="BJ174" s="37"/>
      <c r="BK174" s="37"/>
      <c r="BL174" s="37"/>
      <c r="BM174" s="37"/>
      <c r="BN174" s="37"/>
      <c r="BO174" s="37"/>
      <c r="BP174" s="37"/>
      <c r="BQ174" s="37"/>
      <c r="BR174" s="37"/>
      <c r="BS174" s="37"/>
      <c r="BT174" s="37"/>
      <c r="BU174" s="37"/>
      <c r="BV174" s="37">
        <v>13</v>
      </c>
      <c r="BW174" s="37">
        <v>0</v>
      </c>
      <c r="BX174" s="37">
        <v>0</v>
      </c>
      <c r="BY174" s="37">
        <v>0</v>
      </c>
      <c r="BZ174" s="37">
        <v>0</v>
      </c>
      <c r="CA174" s="37">
        <v>0</v>
      </c>
      <c r="CB174" s="37">
        <v>0</v>
      </c>
      <c r="CC174" s="37">
        <v>63</v>
      </c>
      <c r="CD174" s="37">
        <v>0</v>
      </c>
      <c r="CE174" s="37">
        <v>24</v>
      </c>
      <c r="CF174" s="37">
        <v>0</v>
      </c>
      <c r="CG174" s="37">
        <v>0</v>
      </c>
      <c r="CH174" s="37">
        <v>24</v>
      </c>
      <c r="CI174" s="37">
        <v>11000</v>
      </c>
      <c r="CJ174" s="37">
        <v>0</v>
      </c>
      <c r="CK174" s="37">
        <v>0</v>
      </c>
      <c r="CL174" s="37">
        <v>0</v>
      </c>
      <c r="CM174" s="37">
        <v>0</v>
      </c>
      <c r="CN174" s="37">
        <v>0</v>
      </c>
      <c r="CO174" s="37">
        <v>0</v>
      </c>
      <c r="CP174" s="37">
        <v>0</v>
      </c>
      <c r="CQ174" s="37"/>
      <c r="CR174" s="37"/>
      <c r="CS174" s="37"/>
      <c r="CT174" s="37"/>
      <c r="CU174" s="37"/>
      <c r="CV174" s="37"/>
      <c r="CW174" s="37"/>
      <c r="CX174" s="37"/>
      <c r="CY174" s="37"/>
      <c r="CZ174" s="37"/>
      <c r="DA174" s="37"/>
      <c r="DB174" s="37"/>
      <c r="DC174" s="37"/>
      <c r="DD174" s="37"/>
      <c r="DE174" s="37"/>
      <c r="DF174" s="37"/>
      <c r="DG174" s="37"/>
      <c r="DH174" s="37"/>
      <c r="DI174" s="37"/>
      <c r="DJ174" s="37"/>
      <c r="DK174" s="37"/>
      <c r="DL174" s="37"/>
      <c r="DM174" s="37"/>
      <c r="DN174" s="37"/>
      <c r="DO174" s="37"/>
      <c r="DP174" s="37"/>
      <c r="DQ174" s="37"/>
      <c r="DR174" s="37"/>
      <c r="DS174" s="37"/>
      <c r="DT174" s="37"/>
    </row>
    <row r="175" spans="1:124" s="31" customFormat="1" ht="16.5">
      <c r="A175" s="37">
        <v>114</v>
      </c>
      <c r="B175" s="36" t="s">
        <v>7959</v>
      </c>
      <c r="C175" s="36" t="s">
        <v>7958</v>
      </c>
      <c r="D175" s="37" t="s">
        <v>7957</v>
      </c>
      <c r="E175" s="37" t="s">
        <v>7956</v>
      </c>
      <c r="F175" s="37" t="str">
        <f>IF(ISERROR(FIND('ヒアリングシート（記入例あり）'!$C$22,物質リスト!D175)),"",ROW())</f>
        <v/>
      </c>
      <c r="G175" s="37" t="e" cm="1">
        <f t="array" ref="G175">INDEX(D:D,SMALL(F:F,ROW(D175)))</f>
        <v>#NUM!</v>
      </c>
      <c r="H175" s="38" t="s">
        <v>10797</v>
      </c>
      <c r="I175" s="37" t="s">
        <v>223</v>
      </c>
      <c r="J175" s="37"/>
      <c r="K175" s="37" t="s">
        <v>221</v>
      </c>
      <c r="L175" s="37" t="s">
        <v>7955</v>
      </c>
      <c r="M175" s="37">
        <v>340.8</v>
      </c>
      <c r="N175" s="37" t="s">
        <v>7954</v>
      </c>
      <c r="O175" s="36" t="s">
        <v>7953</v>
      </c>
      <c r="P175" s="37" t="s">
        <v>259</v>
      </c>
      <c r="Q175" s="36"/>
      <c r="R175" s="37"/>
      <c r="S175" s="36" t="s">
        <v>7952</v>
      </c>
      <c r="T175" s="36"/>
      <c r="U175" s="36" t="s">
        <v>7951</v>
      </c>
      <c r="V175" s="37">
        <v>3.97</v>
      </c>
      <c r="W175" s="37">
        <v>2</v>
      </c>
      <c r="X175" s="36"/>
      <c r="Y175" s="36"/>
      <c r="Z175" s="37" t="s">
        <v>7950</v>
      </c>
      <c r="AA175" s="36" t="s">
        <v>7949</v>
      </c>
      <c r="AB175" s="37" t="s">
        <v>715</v>
      </c>
      <c r="AC175" s="37" t="s">
        <v>7948</v>
      </c>
      <c r="AD175" s="41" t="s">
        <v>207</v>
      </c>
      <c r="AE175" s="41" t="s">
        <v>203</v>
      </c>
      <c r="AF175" s="41" t="s">
        <v>206</v>
      </c>
      <c r="AG175" s="41" t="s">
        <v>206</v>
      </c>
      <c r="AH175" s="41" t="s">
        <v>201</v>
      </c>
      <c r="AI175" s="41" t="s">
        <v>201</v>
      </c>
      <c r="AJ175" s="41" t="s">
        <v>203</v>
      </c>
      <c r="AK175" s="41" t="s">
        <v>250</v>
      </c>
      <c r="AL175" s="41" t="s">
        <v>201</v>
      </c>
      <c r="AM175" s="41" t="s">
        <v>377</v>
      </c>
      <c r="AN175" s="41" t="s">
        <v>201</v>
      </c>
      <c r="AO175" s="41" t="s">
        <v>201</v>
      </c>
      <c r="AP175" s="41" t="s">
        <v>205</v>
      </c>
      <c r="AQ175" s="41" t="s">
        <v>7947</v>
      </c>
      <c r="AR175" s="41" t="s">
        <v>7946</v>
      </c>
      <c r="AS175" s="41" t="s">
        <v>201</v>
      </c>
      <c r="AT175" s="37"/>
      <c r="AU175" s="37"/>
      <c r="AV175" s="37"/>
      <c r="AW175" s="37"/>
      <c r="AX175" s="37"/>
      <c r="AY175" s="37"/>
      <c r="AZ175" s="37"/>
      <c r="BA175" s="37"/>
      <c r="BB175" s="37"/>
      <c r="BC175" s="37"/>
      <c r="BD175" s="37"/>
      <c r="BE175" s="37">
        <v>0</v>
      </c>
      <c r="BF175" s="37">
        <v>34</v>
      </c>
      <c r="BG175" s="37">
        <v>34</v>
      </c>
      <c r="BH175" s="37" t="s">
        <v>1030</v>
      </c>
      <c r="BI175" s="37"/>
      <c r="BJ175" s="37"/>
      <c r="BK175" s="37"/>
      <c r="BL175" s="37"/>
      <c r="BM175" s="37"/>
      <c r="BN175" s="37"/>
      <c r="BO175" s="37"/>
      <c r="BP175" s="37"/>
      <c r="BQ175" s="37"/>
      <c r="BR175" s="37"/>
      <c r="BS175" s="37"/>
      <c r="BT175" s="37"/>
      <c r="BU175" s="37"/>
      <c r="BV175" s="37">
        <v>0</v>
      </c>
      <c r="BW175" s="37">
        <v>0</v>
      </c>
      <c r="BX175" s="37">
        <v>0</v>
      </c>
      <c r="BY175" s="37">
        <v>0</v>
      </c>
      <c r="BZ175" s="37">
        <v>0</v>
      </c>
      <c r="CA175" s="37">
        <v>0</v>
      </c>
      <c r="CB175" s="37">
        <v>0</v>
      </c>
      <c r="CC175" s="37"/>
      <c r="CD175" s="37"/>
      <c r="CE175" s="37"/>
      <c r="CF175" s="37"/>
      <c r="CG175" s="37"/>
      <c r="CH175" s="37"/>
      <c r="CI175" s="37"/>
      <c r="CJ175" s="37">
        <v>0</v>
      </c>
      <c r="CK175" s="37">
        <v>0</v>
      </c>
      <c r="CL175" s="37">
        <v>0</v>
      </c>
      <c r="CM175" s="37">
        <v>0</v>
      </c>
      <c r="CN175" s="37">
        <v>0</v>
      </c>
      <c r="CO175" s="37">
        <v>0</v>
      </c>
      <c r="CP175" s="37">
        <v>0</v>
      </c>
      <c r="CQ175" s="37"/>
      <c r="CR175" s="37"/>
      <c r="CS175" s="37"/>
      <c r="CT175" s="37"/>
      <c r="CU175" s="37"/>
      <c r="CV175" s="37"/>
      <c r="CW175" s="37"/>
      <c r="CX175" s="37"/>
      <c r="CY175" s="37"/>
      <c r="CZ175" s="37"/>
      <c r="DA175" s="37"/>
      <c r="DB175" s="37"/>
      <c r="DC175" s="37"/>
      <c r="DD175" s="37"/>
      <c r="DE175" s="37"/>
      <c r="DF175" s="37"/>
      <c r="DG175" s="37"/>
      <c r="DH175" s="37"/>
      <c r="DI175" s="37"/>
      <c r="DJ175" s="37"/>
      <c r="DK175" s="37"/>
      <c r="DL175" s="37"/>
      <c r="DM175" s="37"/>
      <c r="DN175" s="37"/>
      <c r="DO175" s="37"/>
      <c r="DP175" s="37"/>
      <c r="DQ175" s="37"/>
      <c r="DR175" s="37"/>
      <c r="DS175" s="37"/>
      <c r="DT175" s="37"/>
    </row>
    <row r="176" spans="1:124" s="31" customFormat="1" ht="16.5">
      <c r="A176" s="37">
        <v>115</v>
      </c>
      <c r="B176" s="36" t="s">
        <v>7945</v>
      </c>
      <c r="C176" s="36" t="s">
        <v>7944</v>
      </c>
      <c r="D176" s="37" t="s">
        <v>7943</v>
      </c>
      <c r="E176" s="37" t="s">
        <v>7942</v>
      </c>
      <c r="F176" s="37" t="str">
        <f>IF(ISERROR(FIND('ヒアリングシート（記入例あり）'!$C$22,物質リスト!D176)),"",ROW())</f>
        <v/>
      </c>
      <c r="G176" s="37" t="e" cm="1">
        <f t="array" ref="G176">INDEX(D:D,SMALL(F:F,ROW(D176)))</f>
        <v>#NUM!</v>
      </c>
      <c r="H176" s="38" t="s">
        <v>10797</v>
      </c>
      <c r="I176" s="37" t="s">
        <v>223</v>
      </c>
      <c r="J176" s="37"/>
      <c r="K176" s="37" t="s">
        <v>221</v>
      </c>
      <c r="L176" s="37" t="s">
        <v>7941</v>
      </c>
      <c r="M176" s="37">
        <v>349.82</v>
      </c>
      <c r="N176" s="37" t="s">
        <v>7940</v>
      </c>
      <c r="O176" s="36" t="s">
        <v>7939</v>
      </c>
      <c r="P176" s="37" t="s">
        <v>259</v>
      </c>
      <c r="Q176" s="37">
        <v>1.3</v>
      </c>
      <c r="R176" s="37"/>
      <c r="S176" s="36" t="s">
        <v>7938</v>
      </c>
      <c r="T176" s="36"/>
      <c r="U176" s="36" t="s">
        <v>7937</v>
      </c>
      <c r="V176" s="37">
        <v>6.51</v>
      </c>
      <c r="W176" s="37">
        <v>2</v>
      </c>
      <c r="X176" s="36"/>
      <c r="Y176" s="36"/>
      <c r="Z176" s="36" t="s">
        <v>7936</v>
      </c>
      <c r="AA176" s="37" t="s">
        <v>947</v>
      </c>
      <c r="AB176" s="37" t="s">
        <v>947</v>
      </c>
      <c r="AC176" s="37" t="s">
        <v>7935</v>
      </c>
      <c r="AD176" s="41" t="s">
        <v>203</v>
      </c>
      <c r="AE176" s="41" t="s">
        <v>203</v>
      </c>
      <c r="AF176" s="41" t="s">
        <v>206</v>
      </c>
      <c r="AG176" s="41" t="s">
        <v>206</v>
      </c>
      <c r="AH176" s="41" t="s">
        <v>203</v>
      </c>
      <c r="AI176" s="41" t="s">
        <v>203</v>
      </c>
      <c r="AJ176" s="41" t="s">
        <v>203</v>
      </c>
      <c r="AK176" s="41" t="s">
        <v>203</v>
      </c>
      <c r="AL176" s="41" t="s">
        <v>201</v>
      </c>
      <c r="AM176" s="41" t="s">
        <v>203</v>
      </c>
      <c r="AN176" s="41" t="s">
        <v>201</v>
      </c>
      <c r="AO176" s="41" t="s">
        <v>201</v>
      </c>
      <c r="AP176" s="41" t="s">
        <v>205</v>
      </c>
      <c r="AQ176" s="41" t="s">
        <v>203</v>
      </c>
      <c r="AR176" s="41" t="s">
        <v>7934</v>
      </c>
      <c r="AS176" s="41" t="s">
        <v>201</v>
      </c>
      <c r="AT176" s="37"/>
      <c r="AU176" s="37"/>
      <c r="AV176" s="37"/>
      <c r="AW176" s="37"/>
      <c r="AX176" s="37"/>
      <c r="AY176" s="37"/>
      <c r="AZ176" s="37"/>
      <c r="BA176" s="37"/>
      <c r="BB176" s="37"/>
      <c r="BC176" s="37"/>
      <c r="BD176" s="37"/>
      <c r="BE176" s="37">
        <v>1</v>
      </c>
      <c r="BF176" s="37">
        <v>1914</v>
      </c>
      <c r="BG176" s="37">
        <v>1916</v>
      </c>
      <c r="BH176" s="37" t="s">
        <v>1030</v>
      </c>
      <c r="BI176" s="37"/>
      <c r="BJ176" s="37"/>
      <c r="BK176" s="37"/>
      <c r="BL176" s="37"/>
      <c r="BM176" s="37"/>
      <c r="BN176" s="37"/>
      <c r="BO176" s="37"/>
      <c r="BP176" s="37"/>
      <c r="BQ176" s="37"/>
      <c r="BR176" s="37"/>
      <c r="BS176" s="37"/>
      <c r="BT176" s="37"/>
      <c r="BU176" s="37"/>
      <c r="BV176" s="37">
        <v>0</v>
      </c>
      <c r="BW176" s="37">
        <v>0</v>
      </c>
      <c r="BX176" s="37">
        <v>0</v>
      </c>
      <c r="BY176" s="37">
        <v>0</v>
      </c>
      <c r="BZ176" s="37">
        <v>0</v>
      </c>
      <c r="CA176" s="37">
        <v>0</v>
      </c>
      <c r="CB176" s="37">
        <v>0</v>
      </c>
      <c r="CC176" s="37">
        <v>1</v>
      </c>
      <c r="CD176" s="37">
        <v>0</v>
      </c>
      <c r="CE176" s="37">
        <v>0</v>
      </c>
      <c r="CF176" s="37">
        <v>0</v>
      </c>
      <c r="CG176" s="37">
        <v>0</v>
      </c>
      <c r="CH176" s="37">
        <v>0</v>
      </c>
      <c r="CI176" s="37">
        <v>1000</v>
      </c>
      <c r="CJ176" s="37">
        <v>0</v>
      </c>
      <c r="CK176" s="37">
        <v>0</v>
      </c>
      <c r="CL176" s="37">
        <v>0</v>
      </c>
      <c r="CM176" s="37">
        <v>0</v>
      </c>
      <c r="CN176" s="37">
        <v>0</v>
      </c>
      <c r="CO176" s="37">
        <v>0</v>
      </c>
      <c r="CP176" s="37">
        <v>0</v>
      </c>
      <c r="CQ176" s="37"/>
      <c r="CR176" s="37"/>
      <c r="CS176" s="37"/>
      <c r="CT176" s="37"/>
      <c r="CU176" s="37"/>
      <c r="CV176" s="37"/>
      <c r="CW176" s="37"/>
      <c r="CX176" s="37"/>
      <c r="CY176" s="37"/>
      <c r="CZ176" s="37"/>
      <c r="DA176" s="37"/>
      <c r="DB176" s="37"/>
      <c r="DC176" s="37"/>
      <c r="DD176" s="37"/>
      <c r="DE176" s="37"/>
      <c r="DF176" s="37"/>
      <c r="DG176" s="37"/>
      <c r="DH176" s="37"/>
      <c r="DI176" s="37"/>
      <c r="DJ176" s="37"/>
      <c r="DK176" s="37"/>
      <c r="DL176" s="37"/>
      <c r="DM176" s="37"/>
      <c r="DN176" s="37"/>
      <c r="DO176" s="37"/>
      <c r="DP176" s="37"/>
      <c r="DQ176" s="37"/>
      <c r="DR176" s="37"/>
      <c r="DS176" s="37"/>
      <c r="DT176" s="37"/>
    </row>
    <row r="177" spans="1:124" s="31" customFormat="1" ht="16.5">
      <c r="A177" s="37">
        <v>116</v>
      </c>
      <c r="B177" s="36" t="s">
        <v>7933</v>
      </c>
      <c r="C177" s="36" t="s">
        <v>453</v>
      </c>
      <c r="D177" s="37" t="s">
        <v>7932</v>
      </c>
      <c r="E177" s="37" t="s">
        <v>7931</v>
      </c>
      <c r="F177" s="37" t="str">
        <f>IF(ISERROR(FIND('ヒアリングシート（記入例あり）'!$C$22,物質リスト!D177)),"",ROW())</f>
        <v/>
      </c>
      <c r="G177" s="37" t="e" cm="1">
        <f t="array" ref="G177">INDEX(D:D,SMALL(F:F,ROW(D177)))</f>
        <v>#NUM!</v>
      </c>
      <c r="H177" s="38" t="s">
        <v>10797</v>
      </c>
      <c r="I177" s="37" t="s">
        <v>223</v>
      </c>
      <c r="J177" s="37"/>
      <c r="K177" s="37" t="s">
        <v>221</v>
      </c>
      <c r="L177" s="37" t="s">
        <v>7930</v>
      </c>
      <c r="M177" s="37">
        <v>352.88</v>
      </c>
      <c r="N177" s="37" t="s">
        <v>7929</v>
      </c>
      <c r="O177" s="36" t="s">
        <v>7928</v>
      </c>
      <c r="P177" s="37" t="s">
        <v>259</v>
      </c>
      <c r="Q177" s="36" t="s">
        <v>209</v>
      </c>
      <c r="R177" s="37"/>
      <c r="S177" s="36" t="s">
        <v>7927</v>
      </c>
      <c r="T177" s="36"/>
      <c r="U177" s="36" t="s">
        <v>7926</v>
      </c>
      <c r="V177" s="37">
        <v>5.57</v>
      </c>
      <c r="W177" s="37">
        <v>2</v>
      </c>
      <c r="X177" s="36"/>
      <c r="Y177" s="36"/>
      <c r="Z177" s="36" t="s">
        <v>6448</v>
      </c>
      <c r="AA177" s="37" t="s">
        <v>7925</v>
      </c>
      <c r="AB177" s="37" t="s">
        <v>7925</v>
      </c>
      <c r="AC177" s="37" t="s">
        <v>7924</v>
      </c>
      <c r="AD177" s="37" t="s">
        <v>203</v>
      </c>
      <c r="AE177" s="37" t="s">
        <v>203</v>
      </c>
      <c r="AF177" s="37" t="s">
        <v>206</v>
      </c>
      <c r="AG177" s="37" t="s">
        <v>201</v>
      </c>
      <c r="AH177" s="37" t="s">
        <v>201</v>
      </c>
      <c r="AI177" s="37" t="s">
        <v>206</v>
      </c>
      <c r="AJ177" s="37" t="s">
        <v>203</v>
      </c>
      <c r="AK177" s="37" t="s">
        <v>250</v>
      </c>
      <c r="AL177" s="37" t="s">
        <v>201</v>
      </c>
      <c r="AM177" s="37" t="s">
        <v>203</v>
      </c>
      <c r="AN177" s="37" t="s">
        <v>203</v>
      </c>
      <c r="AO177" s="37" t="s">
        <v>203</v>
      </c>
      <c r="AP177" s="37" t="s">
        <v>203</v>
      </c>
      <c r="AQ177" s="37" t="s">
        <v>201</v>
      </c>
      <c r="AR177" s="37" t="s">
        <v>201</v>
      </c>
      <c r="AS177" s="37" t="s">
        <v>201</v>
      </c>
      <c r="AT177" s="37"/>
      <c r="AU177" s="37" t="s">
        <v>7923</v>
      </c>
      <c r="AV177" s="37" t="s">
        <v>582</v>
      </c>
      <c r="AW177" s="37"/>
      <c r="AX177" s="37"/>
      <c r="AY177" s="37"/>
      <c r="AZ177" s="37"/>
      <c r="BA177" s="37"/>
      <c r="BB177" s="37"/>
      <c r="BC177" s="37"/>
      <c r="BD177" s="37"/>
      <c r="BE177" s="37">
        <v>0</v>
      </c>
      <c r="BF177" s="37">
        <v>59</v>
      </c>
      <c r="BG177" s="37">
        <v>59</v>
      </c>
      <c r="BH177" s="37" t="s">
        <v>744</v>
      </c>
      <c r="BI177" s="37"/>
      <c r="BJ177" s="37"/>
      <c r="BK177" s="37"/>
      <c r="BL177" s="37"/>
      <c r="BM177" s="37"/>
      <c r="BN177" s="37"/>
      <c r="BO177" s="37"/>
      <c r="BP177" s="37"/>
      <c r="BQ177" s="37"/>
      <c r="BR177" s="37"/>
      <c r="BS177" s="37"/>
      <c r="BT177" s="37"/>
      <c r="BU177" s="37"/>
      <c r="BV177" s="37">
        <v>0</v>
      </c>
      <c r="BW177" s="37">
        <v>0</v>
      </c>
      <c r="BX177" s="37">
        <v>0</v>
      </c>
      <c r="BY177" s="37">
        <v>0</v>
      </c>
      <c r="BZ177" s="37">
        <v>0</v>
      </c>
      <c r="CA177" s="37">
        <v>0</v>
      </c>
      <c r="CB177" s="37">
        <v>0</v>
      </c>
      <c r="CC177" s="37"/>
      <c r="CD177" s="37"/>
      <c r="CE177" s="37"/>
      <c r="CF177" s="37"/>
      <c r="CG177" s="37"/>
      <c r="CH177" s="37"/>
      <c r="CI177" s="37"/>
      <c r="CJ177" s="37">
        <v>0</v>
      </c>
      <c r="CK177" s="37">
        <v>0</v>
      </c>
      <c r="CL177" s="37">
        <v>0</v>
      </c>
      <c r="CM177" s="37">
        <v>0</v>
      </c>
      <c r="CN177" s="37">
        <v>0</v>
      </c>
      <c r="CO177" s="37">
        <v>0</v>
      </c>
      <c r="CP177" s="37">
        <v>0</v>
      </c>
      <c r="CQ177" s="37"/>
      <c r="CR177" s="37"/>
      <c r="CS177" s="37"/>
      <c r="CT177" s="37"/>
      <c r="CU177" s="37"/>
      <c r="CV177" s="37"/>
      <c r="CW177" s="37"/>
      <c r="CX177" s="37"/>
      <c r="CY177" s="37"/>
      <c r="CZ177" s="37"/>
      <c r="DA177" s="37"/>
      <c r="DB177" s="37"/>
      <c r="DC177" s="37"/>
      <c r="DD177" s="37"/>
      <c r="DE177" s="37"/>
      <c r="DF177" s="37"/>
      <c r="DG177" s="37"/>
      <c r="DH177" s="37"/>
      <c r="DI177" s="37"/>
      <c r="DJ177" s="37"/>
      <c r="DK177" s="37"/>
      <c r="DL177" s="37"/>
      <c r="DM177" s="37"/>
      <c r="DN177" s="37"/>
      <c r="DO177" s="37"/>
      <c r="DP177" s="37"/>
      <c r="DQ177" s="37"/>
      <c r="DR177" s="37"/>
      <c r="DS177" s="37"/>
      <c r="DT177" s="37"/>
    </row>
    <row r="178" spans="1:124" s="31" customFormat="1" ht="18">
      <c r="A178" s="37">
        <v>117</v>
      </c>
      <c r="B178" s="36" t="s">
        <v>7922</v>
      </c>
      <c r="C178" s="36" t="s">
        <v>453</v>
      </c>
      <c r="D178" s="37" t="s">
        <v>7921</v>
      </c>
      <c r="E178" s="37" t="s">
        <v>7920</v>
      </c>
      <c r="F178" s="37" t="str">
        <f>IF(ISERROR(FIND('ヒアリングシート（記入例あり）'!$C$22,物質リスト!D178)),"",ROW())</f>
        <v/>
      </c>
      <c r="G178" s="37" t="e" cm="1">
        <f t="array" ref="G178">INDEX(D:D,SMALL(F:F,ROW(D178)))</f>
        <v>#NUM!</v>
      </c>
      <c r="H178" s="38" t="s">
        <v>10797</v>
      </c>
      <c r="I178" s="37" t="s">
        <v>223</v>
      </c>
      <c r="J178" s="37"/>
      <c r="K178" s="37" t="s">
        <v>221</v>
      </c>
      <c r="L178" s="37" t="s">
        <v>7919</v>
      </c>
      <c r="M178" s="37">
        <v>307.82499999999999</v>
      </c>
      <c r="N178" s="37" t="s">
        <v>7918</v>
      </c>
      <c r="O178" s="36" t="s">
        <v>7917</v>
      </c>
      <c r="P178" s="37" t="s">
        <v>259</v>
      </c>
      <c r="Q178" s="36" t="s">
        <v>7916</v>
      </c>
      <c r="R178" s="37"/>
      <c r="S178" s="36" t="s">
        <v>10867</v>
      </c>
      <c r="T178" s="36"/>
      <c r="U178" s="36" t="s">
        <v>7915</v>
      </c>
      <c r="V178" s="37">
        <v>3.7</v>
      </c>
      <c r="W178" s="37">
        <v>2</v>
      </c>
      <c r="X178" s="36"/>
      <c r="Y178" s="36"/>
      <c r="Z178" s="36" t="s">
        <v>7914</v>
      </c>
      <c r="AA178" s="37" t="s">
        <v>7913</v>
      </c>
      <c r="AB178" s="37" t="s">
        <v>7912</v>
      </c>
      <c r="AC178" s="37" t="s">
        <v>7911</v>
      </c>
      <c r="AD178" s="37" t="s">
        <v>203</v>
      </c>
      <c r="AE178" s="37" t="s">
        <v>203</v>
      </c>
      <c r="AF178" s="37" t="s">
        <v>206</v>
      </c>
      <c r="AG178" s="37" t="s">
        <v>201</v>
      </c>
      <c r="AH178" s="37" t="s">
        <v>205</v>
      </c>
      <c r="AI178" s="37" t="s">
        <v>206</v>
      </c>
      <c r="AJ178" s="37" t="s">
        <v>203</v>
      </c>
      <c r="AK178" s="37" t="s">
        <v>250</v>
      </c>
      <c r="AL178" s="37" t="s">
        <v>201</v>
      </c>
      <c r="AM178" s="37" t="s">
        <v>203</v>
      </c>
      <c r="AN178" s="37" t="s">
        <v>203</v>
      </c>
      <c r="AO178" s="37" t="s">
        <v>205</v>
      </c>
      <c r="AP178" s="37" t="s">
        <v>205</v>
      </c>
      <c r="AQ178" s="37" t="s">
        <v>1066</v>
      </c>
      <c r="AR178" s="37" t="s">
        <v>3583</v>
      </c>
      <c r="AS178" s="37" t="s">
        <v>201</v>
      </c>
      <c r="AT178" s="37" t="s">
        <v>3248</v>
      </c>
      <c r="AU178" s="37" t="s">
        <v>7910</v>
      </c>
      <c r="AV178" s="37" t="s">
        <v>7909</v>
      </c>
      <c r="AW178" s="37"/>
      <c r="AX178" s="37"/>
      <c r="AY178" s="37"/>
      <c r="AZ178" s="37"/>
      <c r="BA178" s="37"/>
      <c r="BB178" s="37"/>
      <c r="BC178" s="37"/>
      <c r="BD178" s="37"/>
      <c r="BE178" s="37">
        <v>1</v>
      </c>
      <c r="BF178" s="37">
        <v>345</v>
      </c>
      <c r="BG178" s="37">
        <v>345</v>
      </c>
      <c r="BH178" s="37" t="s">
        <v>7908</v>
      </c>
      <c r="BI178" s="37"/>
      <c r="BJ178" s="37"/>
      <c r="BK178" s="37"/>
      <c r="BL178" s="37"/>
      <c r="BM178" s="37"/>
      <c r="BN178" s="37"/>
      <c r="BO178" s="37"/>
      <c r="BP178" s="37"/>
      <c r="BQ178" s="37"/>
      <c r="BR178" s="37"/>
      <c r="BS178" s="37"/>
      <c r="BT178" s="37"/>
      <c r="BU178" s="37"/>
      <c r="BV178" s="37">
        <v>0</v>
      </c>
      <c r="BW178" s="37">
        <v>0</v>
      </c>
      <c r="BX178" s="37">
        <v>0</v>
      </c>
      <c r="BY178" s="37">
        <v>0</v>
      </c>
      <c r="BZ178" s="37">
        <v>0</v>
      </c>
      <c r="CA178" s="37">
        <v>0</v>
      </c>
      <c r="CB178" s="37">
        <v>0</v>
      </c>
      <c r="CC178" s="37"/>
      <c r="CD178" s="37"/>
      <c r="CE178" s="37"/>
      <c r="CF178" s="37"/>
      <c r="CG178" s="37"/>
      <c r="CH178" s="37"/>
      <c r="CI178" s="37"/>
      <c r="CJ178" s="37">
        <v>0</v>
      </c>
      <c r="CK178" s="37">
        <v>0</v>
      </c>
      <c r="CL178" s="37">
        <v>0</v>
      </c>
      <c r="CM178" s="37">
        <v>0</v>
      </c>
      <c r="CN178" s="37">
        <v>0</v>
      </c>
      <c r="CO178" s="37">
        <v>0</v>
      </c>
      <c r="CP178" s="37">
        <v>0</v>
      </c>
      <c r="CQ178" s="37"/>
      <c r="CR178" s="37"/>
      <c r="CS178" s="37"/>
      <c r="CT178" s="37"/>
      <c r="CU178" s="37"/>
      <c r="CV178" s="37"/>
      <c r="CW178" s="37"/>
      <c r="CX178" s="37"/>
      <c r="CY178" s="37"/>
      <c r="CZ178" s="37"/>
      <c r="DA178" s="37"/>
      <c r="DB178" s="37"/>
      <c r="DC178" s="37"/>
      <c r="DD178" s="37"/>
      <c r="DE178" s="37"/>
      <c r="DF178" s="37"/>
      <c r="DG178" s="37"/>
      <c r="DH178" s="37"/>
      <c r="DI178" s="37"/>
      <c r="DJ178" s="37"/>
      <c r="DK178" s="37"/>
      <c r="DL178" s="37"/>
      <c r="DM178" s="37"/>
      <c r="DN178" s="37"/>
      <c r="DO178" s="37"/>
      <c r="DP178" s="37"/>
      <c r="DQ178" s="37"/>
      <c r="DR178" s="37"/>
      <c r="DS178" s="37"/>
      <c r="DT178" s="37"/>
    </row>
    <row r="179" spans="1:124" s="31" customFormat="1" ht="18">
      <c r="A179" s="37">
        <v>118</v>
      </c>
      <c r="B179" s="36" t="s">
        <v>7907</v>
      </c>
      <c r="C179" s="36" t="s">
        <v>595</v>
      </c>
      <c r="D179" s="37" t="s">
        <v>7906</v>
      </c>
      <c r="E179" s="37" t="s">
        <v>7905</v>
      </c>
      <c r="F179" s="37" t="str">
        <f>IF(ISERROR(FIND('ヒアリングシート（記入例あり）'!$C$22,物質リスト!D179)),"",ROW())</f>
        <v/>
      </c>
      <c r="G179" s="37" t="e" cm="1">
        <f t="array" ref="G179">INDEX(D:D,SMALL(F:F,ROW(D179)))</f>
        <v>#NUM!</v>
      </c>
      <c r="H179" s="38" t="s">
        <v>10796</v>
      </c>
      <c r="I179" s="37" t="s">
        <v>223</v>
      </c>
      <c r="J179" s="37" t="s">
        <v>360</v>
      </c>
      <c r="K179" s="37" t="s">
        <v>221</v>
      </c>
      <c r="L179" s="37" t="s">
        <v>7904</v>
      </c>
      <c r="M179" s="37">
        <v>288.77999999999997</v>
      </c>
      <c r="N179" s="37" t="s">
        <v>7903</v>
      </c>
      <c r="O179" s="36" t="s">
        <v>7902</v>
      </c>
      <c r="P179" s="37" t="s">
        <v>259</v>
      </c>
      <c r="Q179" s="36" t="s">
        <v>209</v>
      </c>
      <c r="R179" s="37"/>
      <c r="S179" s="36" t="s">
        <v>10868</v>
      </c>
      <c r="T179" s="36"/>
      <c r="U179" s="36" t="s">
        <v>7901</v>
      </c>
      <c r="V179" s="37">
        <v>2.94</v>
      </c>
      <c r="W179" s="37">
        <v>1</v>
      </c>
      <c r="X179" s="36"/>
      <c r="Y179" s="36"/>
      <c r="Z179" s="36" t="s">
        <v>7900</v>
      </c>
      <c r="AA179" s="37" t="s">
        <v>7899</v>
      </c>
      <c r="AB179" s="37" t="s">
        <v>7898</v>
      </c>
      <c r="AC179" s="37" t="s">
        <v>7897</v>
      </c>
      <c r="AD179" s="37" t="s">
        <v>207</v>
      </c>
      <c r="AE179" s="37" t="s">
        <v>203</v>
      </c>
      <c r="AF179" s="37" t="s">
        <v>206</v>
      </c>
      <c r="AG179" s="37" t="s">
        <v>201</v>
      </c>
      <c r="AH179" s="37" t="s">
        <v>203</v>
      </c>
      <c r="AI179" s="37" t="s">
        <v>206</v>
      </c>
      <c r="AJ179" s="37" t="s">
        <v>203</v>
      </c>
      <c r="AK179" s="37" t="s">
        <v>204</v>
      </c>
      <c r="AL179" s="37" t="s">
        <v>201</v>
      </c>
      <c r="AM179" s="37" t="s">
        <v>203</v>
      </c>
      <c r="AN179" s="37" t="s">
        <v>203</v>
      </c>
      <c r="AO179" s="37" t="s">
        <v>203</v>
      </c>
      <c r="AP179" s="37" t="s">
        <v>205</v>
      </c>
      <c r="AQ179" s="37" t="s">
        <v>201</v>
      </c>
      <c r="AR179" s="37" t="s">
        <v>3770</v>
      </c>
      <c r="AS179" s="37" t="s">
        <v>201</v>
      </c>
      <c r="AT179" s="37" t="s">
        <v>209</v>
      </c>
      <c r="AU179" s="37" t="s">
        <v>7896</v>
      </c>
      <c r="AV179" s="37" t="s">
        <v>7895</v>
      </c>
      <c r="AW179" s="37"/>
      <c r="AX179" s="37"/>
      <c r="AY179" s="37"/>
      <c r="AZ179" s="37"/>
      <c r="BA179" s="37"/>
      <c r="BB179" s="37"/>
      <c r="BC179" s="37"/>
      <c r="BD179" s="37"/>
      <c r="BE179" s="37">
        <v>0</v>
      </c>
      <c r="BF179" s="37">
        <v>3</v>
      </c>
      <c r="BG179" s="37">
        <v>3</v>
      </c>
      <c r="BH179" s="37" t="s">
        <v>711</v>
      </c>
      <c r="BI179" s="37"/>
      <c r="BJ179" s="37"/>
      <c r="BK179" s="37"/>
      <c r="BL179" s="37"/>
      <c r="BM179" s="37"/>
      <c r="BN179" s="37"/>
      <c r="BO179" s="37"/>
      <c r="BP179" s="37"/>
      <c r="BQ179" s="37"/>
      <c r="BR179" s="37"/>
      <c r="BS179" s="37"/>
      <c r="BT179" s="37"/>
      <c r="BU179" s="37"/>
      <c r="BV179" s="37">
        <v>0</v>
      </c>
      <c r="BW179" s="37">
        <v>0</v>
      </c>
      <c r="BX179" s="37">
        <v>0</v>
      </c>
      <c r="BY179" s="37">
        <v>0</v>
      </c>
      <c r="BZ179" s="37">
        <v>0</v>
      </c>
      <c r="CA179" s="37">
        <v>0</v>
      </c>
      <c r="CB179" s="37">
        <v>0</v>
      </c>
      <c r="CC179" s="37"/>
      <c r="CD179" s="37"/>
      <c r="CE179" s="37"/>
      <c r="CF179" s="37"/>
      <c r="CG179" s="37"/>
      <c r="CH179" s="37"/>
      <c r="CI179" s="37"/>
      <c r="CJ179" s="37">
        <v>0</v>
      </c>
      <c r="CK179" s="37">
        <v>0</v>
      </c>
      <c r="CL179" s="37">
        <v>0</v>
      </c>
      <c r="CM179" s="37">
        <v>0</v>
      </c>
      <c r="CN179" s="37">
        <v>0</v>
      </c>
      <c r="CO179" s="37">
        <v>0</v>
      </c>
      <c r="CP179" s="37">
        <v>0</v>
      </c>
      <c r="CQ179" s="37"/>
      <c r="CR179" s="37"/>
      <c r="CS179" s="37"/>
      <c r="CT179" s="37"/>
      <c r="CU179" s="37"/>
      <c r="CV179" s="37"/>
      <c r="CW179" s="37"/>
      <c r="CX179" s="37"/>
      <c r="CY179" s="37"/>
      <c r="CZ179" s="37"/>
      <c r="DA179" s="37"/>
      <c r="DB179" s="37"/>
      <c r="DC179" s="37"/>
      <c r="DD179" s="37"/>
      <c r="DE179" s="37"/>
      <c r="DF179" s="37"/>
      <c r="DG179" s="37"/>
      <c r="DH179" s="37"/>
      <c r="DI179" s="37"/>
      <c r="DJ179" s="37"/>
      <c r="DK179" s="37"/>
      <c r="DL179" s="37"/>
      <c r="DM179" s="37"/>
      <c r="DN179" s="37"/>
      <c r="DO179" s="37"/>
      <c r="DP179" s="37"/>
      <c r="DQ179" s="37"/>
      <c r="DR179" s="37"/>
      <c r="DS179" s="37"/>
      <c r="DT179" s="37"/>
    </row>
    <row r="180" spans="1:124" s="31" customFormat="1" ht="18">
      <c r="A180" s="37">
        <v>119</v>
      </c>
      <c r="B180" s="36" t="s">
        <v>7894</v>
      </c>
      <c r="C180" s="36" t="s">
        <v>453</v>
      </c>
      <c r="D180" s="37" t="s">
        <v>7893</v>
      </c>
      <c r="E180" s="37" t="s">
        <v>7892</v>
      </c>
      <c r="F180" s="37" t="str">
        <f>IF(ISERROR(FIND('ヒアリングシート（記入例あり）'!$C$22,物質リスト!D180)),"",ROW())</f>
        <v/>
      </c>
      <c r="G180" s="37" t="e" cm="1">
        <f t="array" ref="G180">INDEX(D:D,SMALL(F:F,ROW(D180)))</f>
        <v>#NUM!</v>
      </c>
      <c r="H180" s="38" t="s">
        <v>10797</v>
      </c>
      <c r="I180" s="37" t="s">
        <v>223</v>
      </c>
      <c r="J180" s="37"/>
      <c r="K180" s="37" t="s">
        <v>221</v>
      </c>
      <c r="L180" s="37" t="s">
        <v>7891</v>
      </c>
      <c r="M180" s="37">
        <v>336.82</v>
      </c>
      <c r="N180" s="37" t="s">
        <v>7890</v>
      </c>
      <c r="O180" s="36" t="s">
        <v>7889</v>
      </c>
      <c r="P180" s="37" t="s">
        <v>259</v>
      </c>
      <c r="Q180" s="36" t="s">
        <v>7341</v>
      </c>
      <c r="R180" s="37"/>
      <c r="S180" s="36" t="s">
        <v>10869</v>
      </c>
      <c r="T180" s="36"/>
      <c r="U180" s="36" t="s">
        <v>7888</v>
      </c>
      <c r="V180" s="37">
        <v>3.23</v>
      </c>
      <c r="W180" s="37">
        <v>2</v>
      </c>
      <c r="X180" s="36"/>
      <c r="Y180" s="36"/>
      <c r="Z180" s="36" t="s">
        <v>7887</v>
      </c>
      <c r="AA180" s="37" t="s">
        <v>946</v>
      </c>
      <c r="AB180" s="37" t="s">
        <v>946</v>
      </c>
      <c r="AC180" s="37" t="s">
        <v>7886</v>
      </c>
      <c r="AD180" s="37" t="s">
        <v>203</v>
      </c>
      <c r="AE180" s="37" t="s">
        <v>203</v>
      </c>
      <c r="AF180" s="37" t="s">
        <v>206</v>
      </c>
      <c r="AG180" s="37" t="s">
        <v>201</v>
      </c>
      <c r="AH180" s="37" t="s">
        <v>201</v>
      </c>
      <c r="AI180" s="37" t="s">
        <v>206</v>
      </c>
      <c r="AJ180" s="37" t="s">
        <v>203</v>
      </c>
      <c r="AK180" s="37" t="s">
        <v>203</v>
      </c>
      <c r="AL180" s="37" t="s">
        <v>201</v>
      </c>
      <c r="AM180" s="37" t="s">
        <v>203</v>
      </c>
      <c r="AN180" s="37" t="s">
        <v>203</v>
      </c>
      <c r="AO180" s="37" t="s">
        <v>205</v>
      </c>
      <c r="AP180" s="37" t="s">
        <v>205</v>
      </c>
      <c r="AQ180" s="37" t="s">
        <v>201</v>
      </c>
      <c r="AR180" s="37" t="s">
        <v>729</v>
      </c>
      <c r="AS180" s="37" t="s">
        <v>201</v>
      </c>
      <c r="AT180" s="37" t="s">
        <v>209</v>
      </c>
      <c r="AU180" s="37" t="s">
        <v>6816</v>
      </c>
      <c r="AV180" s="37" t="s">
        <v>7885</v>
      </c>
      <c r="AW180" s="37"/>
      <c r="AX180" s="37"/>
      <c r="AY180" s="37"/>
      <c r="AZ180" s="37"/>
      <c r="BA180" s="37"/>
      <c r="BB180" s="37"/>
      <c r="BC180" s="37"/>
      <c r="BD180" s="37"/>
      <c r="BE180" s="37">
        <v>0</v>
      </c>
      <c r="BF180" s="37">
        <v>25</v>
      </c>
      <c r="BG180" s="37">
        <v>25</v>
      </c>
      <c r="BH180" s="37" t="s">
        <v>711</v>
      </c>
      <c r="BI180" s="37"/>
      <c r="BJ180" s="37"/>
      <c r="BK180" s="37"/>
      <c r="BL180" s="37"/>
      <c r="BM180" s="37"/>
      <c r="BN180" s="37"/>
      <c r="BO180" s="37"/>
      <c r="BP180" s="37"/>
      <c r="BQ180" s="37"/>
      <c r="BR180" s="37"/>
      <c r="BS180" s="37"/>
      <c r="BT180" s="37"/>
      <c r="BU180" s="37"/>
      <c r="BV180" s="37">
        <v>0</v>
      </c>
      <c r="BW180" s="37">
        <v>0</v>
      </c>
      <c r="BX180" s="37">
        <v>0</v>
      </c>
      <c r="BY180" s="37">
        <v>0</v>
      </c>
      <c r="BZ180" s="37">
        <v>0</v>
      </c>
      <c r="CA180" s="37">
        <v>0</v>
      </c>
      <c r="CB180" s="37">
        <v>0</v>
      </c>
      <c r="CC180" s="37"/>
      <c r="CD180" s="37"/>
      <c r="CE180" s="37"/>
      <c r="CF180" s="37"/>
      <c r="CG180" s="37"/>
      <c r="CH180" s="37"/>
      <c r="CI180" s="37"/>
      <c r="CJ180" s="37">
        <v>0</v>
      </c>
      <c r="CK180" s="37">
        <v>0</v>
      </c>
      <c r="CL180" s="37">
        <v>0</v>
      </c>
      <c r="CM180" s="37">
        <v>0</v>
      </c>
      <c r="CN180" s="37">
        <v>0</v>
      </c>
      <c r="CO180" s="37">
        <v>0</v>
      </c>
      <c r="CP180" s="37">
        <v>0</v>
      </c>
      <c r="CQ180" s="37"/>
      <c r="CR180" s="37"/>
      <c r="CS180" s="37"/>
      <c r="CT180" s="37"/>
      <c r="CU180" s="37"/>
      <c r="CV180" s="37"/>
      <c r="CW180" s="37"/>
      <c r="CX180" s="37"/>
      <c r="CY180" s="37"/>
      <c r="CZ180" s="37"/>
      <c r="DA180" s="37"/>
      <c r="DB180" s="37"/>
      <c r="DC180" s="37"/>
      <c r="DD180" s="37"/>
      <c r="DE180" s="37"/>
      <c r="DF180" s="37"/>
      <c r="DG180" s="37"/>
      <c r="DH180" s="37"/>
      <c r="DI180" s="37"/>
      <c r="DJ180" s="37"/>
      <c r="DK180" s="37"/>
      <c r="DL180" s="37"/>
      <c r="DM180" s="37"/>
      <c r="DN180" s="37"/>
      <c r="DO180" s="37"/>
      <c r="DP180" s="37"/>
      <c r="DQ180" s="37"/>
      <c r="DR180" s="37"/>
      <c r="DS180" s="37"/>
      <c r="DT180" s="37"/>
    </row>
    <row r="181" spans="1:124" s="31" customFormat="1" ht="18">
      <c r="A181" s="37">
        <v>120</v>
      </c>
      <c r="B181" s="36" t="s">
        <v>7884</v>
      </c>
      <c r="C181" s="36" t="s">
        <v>1341</v>
      </c>
      <c r="D181" s="37" t="s">
        <v>7883</v>
      </c>
      <c r="E181" s="37" t="s">
        <v>7882</v>
      </c>
      <c r="F181" s="37" t="str">
        <f>IF(ISERROR(FIND('ヒアリングシート（記入例あり）'!$C$22,物質リスト!D181)),"",ROW())</f>
        <v/>
      </c>
      <c r="G181" s="37" t="e" cm="1">
        <f t="array" ref="G181">INDEX(D:D,SMALL(F:F,ROW(D181)))</f>
        <v>#NUM!</v>
      </c>
      <c r="H181" s="38" t="s">
        <v>10796</v>
      </c>
      <c r="I181" s="37" t="s">
        <v>223</v>
      </c>
      <c r="J181" s="37" t="s">
        <v>360</v>
      </c>
      <c r="K181" s="37" t="s">
        <v>221</v>
      </c>
      <c r="L181" s="37" t="s">
        <v>7860</v>
      </c>
      <c r="M181" s="37">
        <v>128.56</v>
      </c>
      <c r="N181" s="37" t="s">
        <v>7881</v>
      </c>
      <c r="O181" s="36" t="s">
        <v>7880</v>
      </c>
      <c r="P181" s="37" t="s">
        <v>217</v>
      </c>
      <c r="Q181" s="36"/>
      <c r="R181" s="37" t="s">
        <v>7879</v>
      </c>
      <c r="S181" s="36" t="s">
        <v>7878</v>
      </c>
      <c r="T181" s="36">
        <v>5.26</v>
      </c>
      <c r="U181" s="36" t="s">
        <v>7877</v>
      </c>
      <c r="V181" s="37">
        <v>2.15</v>
      </c>
      <c r="W181" s="37">
        <v>1</v>
      </c>
      <c r="X181" s="36" t="s">
        <v>432</v>
      </c>
      <c r="Y181" s="36" t="s">
        <v>7876</v>
      </c>
      <c r="Z181" s="36" t="s">
        <v>10870</v>
      </c>
      <c r="AA181" s="37" t="s">
        <v>2953</v>
      </c>
      <c r="AB181" s="37" t="s">
        <v>7875</v>
      </c>
      <c r="AC181" s="37" t="s">
        <v>10871</v>
      </c>
      <c r="AD181" s="41" t="s">
        <v>207</v>
      </c>
      <c r="AE181" s="41" t="s">
        <v>207</v>
      </c>
      <c r="AF181" s="41" t="s">
        <v>206</v>
      </c>
      <c r="AG181" s="41" t="s">
        <v>205</v>
      </c>
      <c r="AH181" s="41" t="s">
        <v>201</v>
      </c>
      <c r="AI181" s="41" t="s">
        <v>201</v>
      </c>
      <c r="AJ181" s="41" t="s">
        <v>377</v>
      </c>
      <c r="AK181" s="41" t="s">
        <v>377</v>
      </c>
      <c r="AL181" s="41" t="s">
        <v>201</v>
      </c>
      <c r="AM181" s="41" t="s">
        <v>201</v>
      </c>
      <c r="AN181" s="41" t="s">
        <v>203</v>
      </c>
      <c r="AO181" s="41" t="s">
        <v>201</v>
      </c>
      <c r="AP181" s="41" t="s">
        <v>291</v>
      </c>
      <c r="AQ181" s="41" t="s">
        <v>7874</v>
      </c>
      <c r="AR181" s="41" t="s">
        <v>201</v>
      </c>
      <c r="AS181" s="41" t="s">
        <v>201</v>
      </c>
      <c r="AT181" s="37" t="s">
        <v>1730</v>
      </c>
      <c r="AU181" s="37" t="s">
        <v>2399</v>
      </c>
      <c r="AV181" s="37" t="s">
        <v>248</v>
      </c>
      <c r="AW181" s="37" t="s">
        <v>1203</v>
      </c>
      <c r="AX181" s="37"/>
      <c r="AY181" s="37"/>
      <c r="AZ181" s="37" t="s">
        <v>7873</v>
      </c>
      <c r="BA181" s="37" t="s">
        <v>7847</v>
      </c>
      <c r="BB181" s="37" t="s">
        <v>7872</v>
      </c>
      <c r="BC181" s="37" t="s">
        <v>7871</v>
      </c>
      <c r="BD181" s="37" t="s">
        <v>7870</v>
      </c>
      <c r="BE181" s="37">
        <v>36</v>
      </c>
      <c r="BF181" s="37">
        <v>100</v>
      </c>
      <c r="BG181" s="37">
        <v>136</v>
      </c>
      <c r="BH181" s="37" t="s">
        <v>7869</v>
      </c>
      <c r="BI181" s="37"/>
      <c r="BJ181" s="37"/>
      <c r="BK181" s="37"/>
      <c r="BL181" s="37"/>
      <c r="BM181" s="37"/>
      <c r="BN181" s="37"/>
      <c r="BO181" s="37"/>
      <c r="BP181" s="37"/>
      <c r="BQ181" s="37"/>
      <c r="BR181" s="37"/>
      <c r="BS181" s="37"/>
      <c r="BT181" s="37"/>
      <c r="BU181" s="37"/>
      <c r="BV181" s="37">
        <v>0</v>
      </c>
      <c r="BW181" s="37">
        <v>0</v>
      </c>
      <c r="BX181" s="37">
        <v>0</v>
      </c>
      <c r="BY181" s="37">
        <v>0</v>
      </c>
      <c r="BZ181" s="37">
        <v>0</v>
      </c>
      <c r="CA181" s="37">
        <v>0</v>
      </c>
      <c r="CB181" s="37">
        <v>0</v>
      </c>
      <c r="CC181" s="37">
        <v>1</v>
      </c>
      <c r="CD181" s="37">
        <v>0</v>
      </c>
      <c r="CE181" s="37">
        <v>0</v>
      </c>
      <c r="CF181" s="37">
        <v>0</v>
      </c>
      <c r="CG181" s="37">
        <v>0</v>
      </c>
      <c r="CH181" s="37">
        <v>0</v>
      </c>
      <c r="CI181" s="37">
        <v>1000</v>
      </c>
      <c r="CJ181" s="37">
        <v>0</v>
      </c>
      <c r="CK181" s="37">
        <v>0</v>
      </c>
      <c r="CL181" s="37">
        <v>0</v>
      </c>
      <c r="CM181" s="37">
        <v>0</v>
      </c>
      <c r="CN181" s="37">
        <v>0</v>
      </c>
      <c r="CO181" s="37">
        <v>0</v>
      </c>
      <c r="CP181" s="37">
        <v>0</v>
      </c>
      <c r="CQ181" s="37">
        <v>3</v>
      </c>
      <c r="CR181" s="37">
        <v>1.3</v>
      </c>
      <c r="CS181" s="37">
        <v>95</v>
      </c>
      <c r="CT181" s="37">
        <v>0.7</v>
      </c>
      <c r="CU181" s="37"/>
      <c r="CV181" s="37"/>
      <c r="CW181" s="37"/>
      <c r="CX181" s="37"/>
      <c r="CY181" s="37" t="s">
        <v>7868</v>
      </c>
      <c r="CZ181" s="37"/>
      <c r="DA181" s="37" t="s">
        <v>7867</v>
      </c>
      <c r="DB181" s="37" t="s">
        <v>7866</v>
      </c>
      <c r="DC181" s="37" t="s">
        <v>7842</v>
      </c>
      <c r="DD181" s="37" t="s">
        <v>7842</v>
      </c>
      <c r="DE181" s="37"/>
      <c r="DF181" s="37"/>
      <c r="DG181" s="37"/>
      <c r="DH181" s="37" t="s">
        <v>6419</v>
      </c>
      <c r="DI181" s="37" t="s">
        <v>7865</v>
      </c>
      <c r="DJ181" s="37"/>
      <c r="DK181" s="37"/>
      <c r="DL181" s="37"/>
      <c r="DM181" s="37"/>
      <c r="DN181" s="37"/>
      <c r="DO181" s="37">
        <v>2.0000000000000001E-4</v>
      </c>
      <c r="DP181" s="37">
        <v>2.8E-3</v>
      </c>
      <c r="DQ181" s="37"/>
      <c r="DR181" s="37"/>
      <c r="DS181" s="37">
        <v>2.8E-3</v>
      </c>
      <c r="DT181" s="37">
        <v>2.8E-3</v>
      </c>
    </row>
    <row r="182" spans="1:124" s="31" customFormat="1" ht="18">
      <c r="A182" s="37">
        <v>121</v>
      </c>
      <c r="B182" s="36" t="s">
        <v>7864</v>
      </c>
      <c r="C182" s="36" t="s">
        <v>7863</v>
      </c>
      <c r="D182" s="37" t="s">
        <v>7862</v>
      </c>
      <c r="E182" s="37" t="s">
        <v>7861</v>
      </c>
      <c r="F182" s="37" t="str">
        <f>IF(ISERROR(FIND('ヒアリングシート（記入例あり）'!$C$22,物質リスト!D182)),"",ROW())</f>
        <v/>
      </c>
      <c r="G182" s="37" t="e" cm="1">
        <f t="array" ref="G182">INDEX(D:D,SMALL(F:F,ROW(D182)))</f>
        <v>#NUM!</v>
      </c>
      <c r="H182" s="38" t="s">
        <v>10796</v>
      </c>
      <c r="I182" s="37" t="s">
        <v>223</v>
      </c>
      <c r="J182" s="37" t="s">
        <v>360</v>
      </c>
      <c r="K182" s="37" t="s">
        <v>221</v>
      </c>
      <c r="L182" s="37" t="s">
        <v>7860</v>
      </c>
      <c r="M182" s="37">
        <v>128.56</v>
      </c>
      <c r="N182" s="37" t="s">
        <v>7859</v>
      </c>
      <c r="O182" s="36" t="s">
        <v>7858</v>
      </c>
      <c r="P182" s="37" t="s">
        <v>259</v>
      </c>
      <c r="Q182" s="36"/>
      <c r="R182" s="37" t="s">
        <v>7857</v>
      </c>
      <c r="S182" s="36" t="s">
        <v>7856</v>
      </c>
      <c r="T182" s="36" t="s">
        <v>7855</v>
      </c>
      <c r="U182" s="36" t="s">
        <v>7854</v>
      </c>
      <c r="V182" s="37">
        <v>2.39</v>
      </c>
      <c r="W182" s="37">
        <v>1</v>
      </c>
      <c r="X182" s="36" t="s">
        <v>432</v>
      </c>
      <c r="Y182" s="36" t="s">
        <v>7853</v>
      </c>
      <c r="Z182" s="36" t="s">
        <v>10872</v>
      </c>
      <c r="AA182" s="37" t="s">
        <v>7852</v>
      </c>
      <c r="AB182" s="37" t="s">
        <v>7851</v>
      </c>
      <c r="AC182" s="37" t="s">
        <v>7850</v>
      </c>
      <c r="AD182" s="41" t="s">
        <v>378</v>
      </c>
      <c r="AE182" s="41" t="s">
        <v>207</v>
      </c>
      <c r="AF182" s="41" t="s">
        <v>206</v>
      </c>
      <c r="AG182" s="41" t="s">
        <v>201</v>
      </c>
      <c r="AH182" s="41" t="s">
        <v>201</v>
      </c>
      <c r="AI182" s="41" t="s">
        <v>201</v>
      </c>
      <c r="AJ182" s="41" t="s">
        <v>377</v>
      </c>
      <c r="AK182" s="41" t="s">
        <v>377</v>
      </c>
      <c r="AL182" s="41" t="s">
        <v>201</v>
      </c>
      <c r="AM182" s="41" t="s">
        <v>201</v>
      </c>
      <c r="AN182" s="41" t="s">
        <v>201</v>
      </c>
      <c r="AO182" s="41" t="s">
        <v>201</v>
      </c>
      <c r="AP182" s="41" t="s">
        <v>201</v>
      </c>
      <c r="AQ182" s="41" t="s">
        <v>201</v>
      </c>
      <c r="AR182" s="41" t="s">
        <v>201</v>
      </c>
      <c r="AS182" s="41" t="s">
        <v>201</v>
      </c>
      <c r="AT182" s="37" t="s">
        <v>1730</v>
      </c>
      <c r="AU182" s="37" t="s">
        <v>7849</v>
      </c>
      <c r="AV182" s="37" t="s">
        <v>248</v>
      </c>
      <c r="AW182" s="37" t="s">
        <v>1325</v>
      </c>
      <c r="AX182" s="37"/>
      <c r="AY182" s="37"/>
      <c r="AZ182" s="37" t="s">
        <v>7848</v>
      </c>
      <c r="BA182" s="37" t="s">
        <v>7847</v>
      </c>
      <c r="BB182" s="37" t="s">
        <v>7846</v>
      </c>
      <c r="BC182" s="37" t="s">
        <v>7845</v>
      </c>
      <c r="BD182" s="37">
        <v>70.040000000000006</v>
      </c>
      <c r="BE182" s="37">
        <v>0</v>
      </c>
      <c r="BF182" s="37">
        <v>38</v>
      </c>
      <c r="BG182" s="37">
        <v>38</v>
      </c>
      <c r="BH182" s="37" t="s">
        <v>7844</v>
      </c>
      <c r="BI182" s="37"/>
      <c r="BJ182" s="37"/>
      <c r="BK182" s="37"/>
      <c r="BL182" s="37"/>
      <c r="BM182" s="37"/>
      <c r="BN182" s="37"/>
      <c r="BO182" s="37"/>
      <c r="BP182" s="37"/>
      <c r="BQ182" s="37"/>
      <c r="BR182" s="37"/>
      <c r="BS182" s="37"/>
      <c r="BT182" s="37"/>
      <c r="BU182" s="37"/>
      <c r="BV182" s="37">
        <v>0</v>
      </c>
      <c r="BW182" s="37">
        <v>0</v>
      </c>
      <c r="BX182" s="37">
        <v>0</v>
      </c>
      <c r="BY182" s="37">
        <v>0</v>
      </c>
      <c r="BZ182" s="37">
        <v>0</v>
      </c>
      <c r="CA182" s="37">
        <v>0</v>
      </c>
      <c r="CB182" s="37">
        <v>0</v>
      </c>
      <c r="CC182" s="37"/>
      <c r="CD182" s="37"/>
      <c r="CE182" s="37"/>
      <c r="CF182" s="37"/>
      <c r="CG182" s="37"/>
      <c r="CH182" s="37"/>
      <c r="CI182" s="37"/>
      <c r="CJ182" s="37">
        <v>0</v>
      </c>
      <c r="CK182" s="37">
        <v>0</v>
      </c>
      <c r="CL182" s="37">
        <v>0</v>
      </c>
      <c r="CM182" s="37">
        <v>0</v>
      </c>
      <c r="CN182" s="37">
        <v>0</v>
      </c>
      <c r="CO182" s="37">
        <v>0</v>
      </c>
      <c r="CP182" s="37">
        <v>0</v>
      </c>
      <c r="CQ182" s="37"/>
      <c r="CR182" s="37"/>
      <c r="CS182" s="37"/>
      <c r="CT182" s="37"/>
      <c r="CU182" s="37"/>
      <c r="CV182" s="37"/>
      <c r="CW182" s="37"/>
      <c r="CX182" s="37"/>
      <c r="CY182" s="37"/>
      <c r="CZ182" s="37"/>
      <c r="DA182" s="37" t="s">
        <v>7843</v>
      </c>
      <c r="DB182" s="37" t="s">
        <v>7843</v>
      </c>
      <c r="DC182" s="37" t="s">
        <v>7842</v>
      </c>
      <c r="DD182" s="37" t="s">
        <v>7842</v>
      </c>
      <c r="DE182" s="37"/>
      <c r="DF182" s="37"/>
      <c r="DG182" s="37"/>
      <c r="DH182" s="37"/>
      <c r="DI182" s="37" t="s">
        <v>7841</v>
      </c>
      <c r="DJ182" s="37"/>
      <c r="DK182" s="37"/>
      <c r="DL182" s="37"/>
      <c r="DM182" s="37"/>
      <c r="DN182" s="37"/>
      <c r="DO182" s="37"/>
      <c r="DP182" s="37"/>
      <c r="DQ182" s="37"/>
      <c r="DR182" s="37"/>
      <c r="DS182" s="37"/>
      <c r="DT182" s="37"/>
    </row>
    <row r="183" spans="1:124" s="31" customFormat="1" ht="16.5">
      <c r="A183" s="37">
        <v>122</v>
      </c>
      <c r="B183" s="36" t="s">
        <v>7840</v>
      </c>
      <c r="C183" s="36" t="s">
        <v>5252</v>
      </c>
      <c r="D183" s="37" t="s">
        <v>7839</v>
      </c>
      <c r="E183" s="37" t="s">
        <v>7838</v>
      </c>
      <c r="F183" s="37" t="str">
        <f>IF(ISERROR(FIND('ヒアリングシート（記入例あり）'!$C$22,物質リスト!D183)),"",ROW())</f>
        <v/>
      </c>
      <c r="G183" s="37" t="e" cm="1">
        <f t="array" ref="G183">INDEX(D:D,SMALL(F:F,ROW(D183)))</f>
        <v>#NUM!</v>
      </c>
      <c r="H183" s="38" t="s">
        <v>10796</v>
      </c>
      <c r="I183" s="37" t="s">
        <v>223</v>
      </c>
      <c r="J183" s="37" t="s">
        <v>360</v>
      </c>
      <c r="K183" s="37" t="s">
        <v>221</v>
      </c>
      <c r="L183" s="37" t="s">
        <v>7837</v>
      </c>
      <c r="M183" s="37">
        <v>108.52</v>
      </c>
      <c r="N183" s="37" t="s">
        <v>7836</v>
      </c>
      <c r="O183" s="36" t="s">
        <v>7835</v>
      </c>
      <c r="P183" s="37" t="s">
        <v>217</v>
      </c>
      <c r="Q183" s="36"/>
      <c r="R183" s="37" t="s">
        <v>7834</v>
      </c>
      <c r="S183" s="36" t="s">
        <v>7833</v>
      </c>
      <c r="T183" s="36">
        <v>4.4400000000000004</v>
      </c>
      <c r="U183" s="36" t="s">
        <v>7832</v>
      </c>
      <c r="V183" s="37">
        <v>-2.4</v>
      </c>
      <c r="W183" s="37">
        <v>1</v>
      </c>
      <c r="X183" s="36"/>
      <c r="Y183" s="36" t="s">
        <v>7831</v>
      </c>
      <c r="Z183" s="36" t="s">
        <v>7430</v>
      </c>
      <c r="AA183" s="37" t="s">
        <v>7830</v>
      </c>
      <c r="AB183" s="37" t="s">
        <v>7829</v>
      </c>
      <c r="AC183" s="37" t="s">
        <v>7828</v>
      </c>
      <c r="AD183" s="41" t="s">
        <v>207</v>
      </c>
      <c r="AE183" s="41" t="s">
        <v>205</v>
      </c>
      <c r="AF183" s="41" t="s">
        <v>206</v>
      </c>
      <c r="AG183" s="41" t="s">
        <v>378</v>
      </c>
      <c r="AH183" s="41" t="s">
        <v>201</v>
      </c>
      <c r="AI183" s="41" t="s">
        <v>201</v>
      </c>
      <c r="AJ183" s="41" t="s">
        <v>1647</v>
      </c>
      <c r="AK183" s="41" t="s">
        <v>377</v>
      </c>
      <c r="AL183" s="41" t="s">
        <v>201</v>
      </c>
      <c r="AM183" s="41" t="s">
        <v>203</v>
      </c>
      <c r="AN183" s="41" t="s">
        <v>201</v>
      </c>
      <c r="AO183" s="41" t="s">
        <v>201</v>
      </c>
      <c r="AP183" s="41" t="s">
        <v>201</v>
      </c>
      <c r="AQ183" s="41" t="s">
        <v>7827</v>
      </c>
      <c r="AR183" s="41" t="s">
        <v>7826</v>
      </c>
      <c r="AS183" s="41" t="s">
        <v>201</v>
      </c>
      <c r="AT183" s="37" t="s">
        <v>7825</v>
      </c>
      <c r="AU183" s="37" t="s">
        <v>746</v>
      </c>
      <c r="AV183" s="37" t="s">
        <v>286</v>
      </c>
      <c r="AW183" s="37" t="s">
        <v>7824</v>
      </c>
      <c r="AX183" s="37"/>
      <c r="AY183" s="37" t="s">
        <v>7823</v>
      </c>
      <c r="AZ183" s="37"/>
      <c r="BA183" s="37" t="s">
        <v>7822</v>
      </c>
      <c r="BB183" s="37" t="s">
        <v>7821</v>
      </c>
      <c r="BC183" s="37">
        <v>3.2</v>
      </c>
      <c r="BD183" s="37">
        <v>2.2999999999999998</v>
      </c>
      <c r="BE183" s="37">
        <v>0</v>
      </c>
      <c r="BF183" s="37">
        <v>0</v>
      </c>
      <c r="BG183" s="37">
        <v>0</v>
      </c>
      <c r="BH183" s="37" t="s">
        <v>7820</v>
      </c>
      <c r="BI183" s="37"/>
      <c r="BJ183" s="37"/>
      <c r="BK183" s="37"/>
      <c r="BL183" s="37"/>
      <c r="BM183" s="37"/>
      <c r="BN183" s="37"/>
      <c r="BO183" s="37"/>
      <c r="BP183" s="37"/>
      <c r="BQ183" s="37"/>
      <c r="BR183" s="37"/>
      <c r="BS183" s="37"/>
      <c r="BT183" s="37"/>
      <c r="BU183" s="37"/>
      <c r="BV183" s="37">
        <v>0</v>
      </c>
      <c r="BW183" s="37">
        <v>0</v>
      </c>
      <c r="BX183" s="37">
        <v>0</v>
      </c>
      <c r="BY183" s="37">
        <v>0</v>
      </c>
      <c r="BZ183" s="37">
        <v>0</v>
      </c>
      <c r="CA183" s="37">
        <v>0</v>
      </c>
      <c r="CB183" s="37">
        <v>0</v>
      </c>
      <c r="CC183" s="37"/>
      <c r="CD183" s="37"/>
      <c r="CE183" s="37"/>
      <c r="CF183" s="37"/>
      <c r="CG183" s="37"/>
      <c r="CH183" s="37"/>
      <c r="CI183" s="37"/>
      <c r="CJ183" s="37">
        <v>0</v>
      </c>
      <c r="CK183" s="37">
        <v>0</v>
      </c>
      <c r="CL183" s="37">
        <v>0</v>
      </c>
      <c r="CM183" s="37">
        <v>0</v>
      </c>
      <c r="CN183" s="37">
        <v>0</v>
      </c>
      <c r="CO183" s="37">
        <v>0</v>
      </c>
      <c r="CP183" s="37">
        <v>0</v>
      </c>
      <c r="CQ183" s="37">
        <v>0.6</v>
      </c>
      <c r="CR183" s="37">
        <v>45.2</v>
      </c>
      <c r="CS183" s="37">
        <v>54.1</v>
      </c>
      <c r="CT183" s="37">
        <v>0.1</v>
      </c>
      <c r="CU183" s="37" t="s">
        <v>7819</v>
      </c>
      <c r="CV183" s="37"/>
      <c r="CW183" s="37"/>
      <c r="CX183" s="37"/>
      <c r="CY183" s="37" t="s">
        <v>7818</v>
      </c>
      <c r="CZ183" s="37"/>
      <c r="DA183" s="37"/>
      <c r="DB183" s="37"/>
      <c r="DC183" s="37"/>
      <c r="DD183" s="37"/>
      <c r="DE183" s="37" t="s">
        <v>7817</v>
      </c>
      <c r="DF183" s="37"/>
      <c r="DG183" s="37"/>
      <c r="DH183" s="37"/>
      <c r="DI183" s="37" t="s">
        <v>7816</v>
      </c>
      <c r="DJ183" s="37"/>
      <c r="DK183" s="37"/>
      <c r="DL183" s="37">
        <v>2.7E-4</v>
      </c>
      <c r="DM183" s="37"/>
      <c r="DN183" s="37"/>
      <c r="DO183" s="37"/>
      <c r="DP183" s="37">
        <v>2.4000000000000001E-4</v>
      </c>
      <c r="DQ183" s="37"/>
      <c r="DR183" s="37"/>
      <c r="DS183" s="37">
        <v>2.4000000000000001E-4</v>
      </c>
      <c r="DT183" s="37">
        <v>5.1000000000000004E-4</v>
      </c>
    </row>
    <row r="184" spans="1:124" s="31" customFormat="1" ht="18">
      <c r="A184" s="37">
        <v>123</v>
      </c>
      <c r="B184" s="36" t="s">
        <v>7815</v>
      </c>
      <c r="C184" s="36" t="s">
        <v>1221</v>
      </c>
      <c r="D184" s="37" t="s">
        <v>7814</v>
      </c>
      <c r="E184" s="37" t="s">
        <v>7813</v>
      </c>
      <c r="F184" s="37" t="str">
        <f>IF(ISERROR(FIND('ヒアリングシート（記入例あり）'!$C$22,物質リスト!D184)),"",ROW())</f>
        <v/>
      </c>
      <c r="G184" s="37" t="e" cm="1">
        <f t="array" ref="G184">INDEX(D:D,SMALL(F:F,ROW(D184)))</f>
        <v>#NUM!</v>
      </c>
      <c r="H184" s="38" t="s">
        <v>10798</v>
      </c>
      <c r="I184" s="37" t="s">
        <v>223</v>
      </c>
      <c r="J184" s="37" t="s">
        <v>1158</v>
      </c>
      <c r="K184" s="37" t="s">
        <v>360</v>
      </c>
      <c r="L184" s="37" t="s">
        <v>7812</v>
      </c>
      <c r="M184" s="37">
        <v>76.52</v>
      </c>
      <c r="N184" s="43" t="s">
        <v>7811</v>
      </c>
      <c r="O184" s="36" t="s">
        <v>7810</v>
      </c>
      <c r="P184" s="37" t="s">
        <v>217</v>
      </c>
      <c r="Q184" s="36"/>
      <c r="R184" s="37" t="s">
        <v>7809</v>
      </c>
      <c r="S184" s="36" t="s">
        <v>10873</v>
      </c>
      <c r="T184" s="36">
        <v>3.13</v>
      </c>
      <c r="U184" s="36" t="s">
        <v>2226</v>
      </c>
      <c r="V184" s="37">
        <v>2.1</v>
      </c>
      <c r="W184" s="37">
        <v>1</v>
      </c>
      <c r="X184" s="36" t="s">
        <v>7808</v>
      </c>
      <c r="Y184" s="36" t="s">
        <v>212</v>
      </c>
      <c r="Z184" s="36" t="s">
        <v>10874</v>
      </c>
      <c r="AA184" s="37" t="s">
        <v>7807</v>
      </c>
      <c r="AB184" s="37" t="s">
        <v>7806</v>
      </c>
      <c r="AC184" s="37" t="s">
        <v>7805</v>
      </c>
      <c r="AD184" s="41" t="s">
        <v>207</v>
      </c>
      <c r="AE184" s="41" t="s">
        <v>203</v>
      </c>
      <c r="AF184" s="41" t="s">
        <v>206</v>
      </c>
      <c r="AG184" s="41" t="s">
        <v>378</v>
      </c>
      <c r="AH184" s="41" t="s">
        <v>201</v>
      </c>
      <c r="AI184" s="41" t="s">
        <v>201</v>
      </c>
      <c r="AJ184" s="41" t="s">
        <v>205</v>
      </c>
      <c r="AK184" s="41" t="s">
        <v>377</v>
      </c>
      <c r="AL184" s="41" t="s">
        <v>201</v>
      </c>
      <c r="AM184" s="41" t="s">
        <v>201</v>
      </c>
      <c r="AN184" s="41" t="s">
        <v>203</v>
      </c>
      <c r="AO184" s="41" t="s">
        <v>205</v>
      </c>
      <c r="AP184" s="41" t="s">
        <v>205</v>
      </c>
      <c r="AQ184" s="41" t="s">
        <v>7804</v>
      </c>
      <c r="AR184" s="41" t="s">
        <v>7803</v>
      </c>
      <c r="AS184" s="41" t="s">
        <v>201</v>
      </c>
      <c r="AT184" s="37" t="s">
        <v>1730</v>
      </c>
      <c r="AU184" s="37" t="s">
        <v>7802</v>
      </c>
      <c r="AV184" s="37" t="s">
        <v>1642</v>
      </c>
      <c r="AW184" s="37" t="s">
        <v>7801</v>
      </c>
      <c r="AX184" s="37" t="s">
        <v>7800</v>
      </c>
      <c r="AY184" s="37" t="s">
        <v>245</v>
      </c>
      <c r="AZ184" s="37"/>
      <c r="BA184" s="37" t="s">
        <v>7799</v>
      </c>
      <c r="BB184" s="37" t="s">
        <v>7798</v>
      </c>
      <c r="BC184" s="37" t="s">
        <v>7797</v>
      </c>
      <c r="BD184" s="37">
        <v>40</v>
      </c>
      <c r="BE184" s="37">
        <v>274588</v>
      </c>
      <c r="BF184" s="37">
        <v>43854</v>
      </c>
      <c r="BG184" s="37">
        <v>318442</v>
      </c>
      <c r="BH184" s="37" t="s">
        <v>7796</v>
      </c>
      <c r="BI184" s="37"/>
      <c r="BJ184" s="37"/>
      <c r="BK184" s="37"/>
      <c r="BL184" s="37"/>
      <c r="BM184" s="37"/>
      <c r="BN184" s="37"/>
      <c r="BO184" s="37"/>
      <c r="BP184" s="37"/>
      <c r="BQ184" s="37"/>
      <c r="BR184" s="37"/>
      <c r="BS184" s="37"/>
      <c r="BT184" s="37"/>
      <c r="BU184" s="37"/>
      <c r="BV184" s="37">
        <v>0</v>
      </c>
      <c r="BW184" s="37">
        <v>0</v>
      </c>
      <c r="BX184" s="37">
        <v>0</v>
      </c>
      <c r="BY184" s="37">
        <v>0</v>
      </c>
      <c r="BZ184" s="37">
        <v>0</v>
      </c>
      <c r="CA184" s="37">
        <v>0</v>
      </c>
      <c r="CB184" s="37">
        <v>0</v>
      </c>
      <c r="CC184" s="37"/>
      <c r="CD184" s="37"/>
      <c r="CE184" s="37"/>
      <c r="CF184" s="37"/>
      <c r="CG184" s="37"/>
      <c r="CH184" s="37"/>
      <c r="CI184" s="37"/>
      <c r="CJ184" s="37">
        <v>0</v>
      </c>
      <c r="CK184" s="37">
        <v>0</v>
      </c>
      <c r="CL184" s="37">
        <v>0</v>
      </c>
      <c r="CM184" s="37">
        <v>0</v>
      </c>
      <c r="CN184" s="37">
        <v>0</v>
      </c>
      <c r="CO184" s="37">
        <v>0</v>
      </c>
      <c r="CP184" s="37">
        <v>0</v>
      </c>
      <c r="CQ184" s="37">
        <v>98.8</v>
      </c>
      <c r="CR184" s="37">
        <v>1.2</v>
      </c>
      <c r="CS184" s="37">
        <v>0</v>
      </c>
      <c r="CT184" s="37">
        <v>0</v>
      </c>
      <c r="CU184" s="37" t="s">
        <v>7795</v>
      </c>
      <c r="CV184" s="37"/>
      <c r="CW184" s="37"/>
      <c r="CX184" s="37"/>
      <c r="CY184" s="37" t="s">
        <v>4351</v>
      </c>
      <c r="CZ184" s="37"/>
      <c r="DA184" s="37" t="s">
        <v>4351</v>
      </c>
      <c r="DB184" s="37" t="s">
        <v>4351</v>
      </c>
      <c r="DC184" s="37" t="s">
        <v>5417</v>
      </c>
      <c r="DD184" s="37" t="s">
        <v>5417</v>
      </c>
      <c r="DE184" s="37" t="s">
        <v>7794</v>
      </c>
      <c r="DF184" s="37"/>
      <c r="DG184" s="37"/>
      <c r="DH184" s="37" t="s">
        <v>1718</v>
      </c>
      <c r="DI184" s="37" t="s">
        <v>1718</v>
      </c>
      <c r="DJ184" s="37"/>
      <c r="DK184" s="37"/>
      <c r="DL184" s="37">
        <v>2.5999999999999999E-3</v>
      </c>
      <c r="DM184" s="37"/>
      <c r="DN184" s="37"/>
      <c r="DO184" s="37">
        <v>4.0000000000000002E-4</v>
      </c>
      <c r="DP184" s="37">
        <v>4.0000000000000002E-4</v>
      </c>
      <c r="DQ184" s="37"/>
      <c r="DR184" s="37"/>
      <c r="DS184" s="37">
        <v>4.0000000000000002E-4</v>
      </c>
      <c r="DT184" s="37">
        <v>2.5999999999999999E-3</v>
      </c>
    </row>
    <row r="185" spans="1:124" s="31" customFormat="1" ht="18">
      <c r="A185" s="37">
        <v>124</v>
      </c>
      <c r="B185" s="36" t="s">
        <v>7793</v>
      </c>
      <c r="C185" s="36" t="s">
        <v>7792</v>
      </c>
      <c r="D185" s="37" t="s">
        <v>7791</v>
      </c>
      <c r="E185" s="37" t="s">
        <v>7790</v>
      </c>
      <c r="F185" s="37" t="str">
        <f>IF(ISERROR(FIND('ヒアリングシート（記入例あり）'!$C$22,物質リスト!D185)),"",ROW())</f>
        <v/>
      </c>
      <c r="G185" s="37" t="e" cm="1">
        <f t="array" ref="G185">INDEX(D:D,SMALL(F:F,ROW(D185)))</f>
        <v>#NUM!</v>
      </c>
      <c r="H185" s="38" t="s">
        <v>10796</v>
      </c>
      <c r="I185" s="37" t="s">
        <v>223</v>
      </c>
      <c r="J185" s="37" t="s">
        <v>222</v>
      </c>
      <c r="K185" s="37" t="s">
        <v>221</v>
      </c>
      <c r="L185" s="37" t="s">
        <v>7789</v>
      </c>
      <c r="M185" s="37">
        <v>302.8</v>
      </c>
      <c r="N185" s="37" t="s">
        <v>7788</v>
      </c>
      <c r="O185" s="36" t="s">
        <v>7787</v>
      </c>
      <c r="P185" s="37" t="s">
        <v>259</v>
      </c>
      <c r="Q185" s="36"/>
      <c r="R185" s="37" t="s">
        <v>7786</v>
      </c>
      <c r="S185" s="36" t="s">
        <v>10875</v>
      </c>
      <c r="T185" s="36"/>
      <c r="U185" s="36" t="s">
        <v>7785</v>
      </c>
      <c r="V185" s="37">
        <v>2.61</v>
      </c>
      <c r="W185" s="37">
        <v>1</v>
      </c>
      <c r="X185" s="36"/>
      <c r="Y185" s="36"/>
      <c r="Z185" s="36" t="s">
        <v>7784</v>
      </c>
      <c r="AA185" s="37" t="s">
        <v>7783</v>
      </c>
      <c r="AB185" s="37" t="s">
        <v>875</v>
      </c>
      <c r="AC185" s="37" t="s">
        <v>7782</v>
      </c>
      <c r="AD185" s="41" t="s">
        <v>207</v>
      </c>
      <c r="AE185" s="41" t="s">
        <v>203</v>
      </c>
      <c r="AF185" s="41" t="s">
        <v>206</v>
      </c>
      <c r="AG185" s="41" t="s">
        <v>206</v>
      </c>
      <c r="AH185" s="41" t="s">
        <v>203</v>
      </c>
      <c r="AI185" s="41" t="s">
        <v>203</v>
      </c>
      <c r="AJ185" s="41" t="s">
        <v>203</v>
      </c>
      <c r="AK185" s="41" t="s">
        <v>250</v>
      </c>
      <c r="AL185" s="41" t="s">
        <v>201</v>
      </c>
      <c r="AM185" s="41" t="s">
        <v>203</v>
      </c>
      <c r="AN185" s="41" t="s">
        <v>201</v>
      </c>
      <c r="AO185" s="41" t="s">
        <v>201</v>
      </c>
      <c r="AP185" s="41" t="s">
        <v>201</v>
      </c>
      <c r="AQ185" s="41" t="s">
        <v>201</v>
      </c>
      <c r="AR185" s="41" t="s">
        <v>7781</v>
      </c>
      <c r="AS185" s="41" t="s">
        <v>201</v>
      </c>
      <c r="AT185" s="37" t="s">
        <v>7780</v>
      </c>
      <c r="AU185" s="37" t="s">
        <v>7779</v>
      </c>
      <c r="AV185" s="37" t="s">
        <v>209</v>
      </c>
      <c r="AW185" s="37"/>
      <c r="AX185" s="37"/>
      <c r="AY185" s="37"/>
      <c r="AZ185" s="37"/>
      <c r="BA185" s="37"/>
      <c r="BB185" s="37"/>
      <c r="BC185" s="37"/>
      <c r="BD185" s="37"/>
      <c r="BE185" s="37">
        <v>0</v>
      </c>
      <c r="BF185" s="37">
        <v>53</v>
      </c>
      <c r="BG185" s="37">
        <v>53</v>
      </c>
      <c r="BH185" s="37"/>
      <c r="BI185" s="37"/>
      <c r="BJ185" s="37"/>
      <c r="BK185" s="37"/>
      <c r="BL185" s="37"/>
      <c r="BM185" s="37"/>
      <c r="BN185" s="37"/>
      <c r="BO185" s="37"/>
      <c r="BP185" s="37"/>
      <c r="BQ185" s="37"/>
      <c r="BR185" s="37"/>
      <c r="BS185" s="37"/>
      <c r="BT185" s="37"/>
      <c r="BU185" s="37"/>
      <c r="BV185" s="37">
        <v>0</v>
      </c>
      <c r="BW185" s="37">
        <v>0</v>
      </c>
      <c r="BX185" s="37">
        <v>0</v>
      </c>
      <c r="BY185" s="37">
        <v>0</v>
      </c>
      <c r="BZ185" s="37">
        <v>0</v>
      </c>
      <c r="CA185" s="37">
        <v>0</v>
      </c>
      <c r="CB185" s="37">
        <v>0</v>
      </c>
      <c r="CC185" s="37"/>
      <c r="CD185" s="37"/>
      <c r="CE185" s="37"/>
      <c r="CF185" s="37"/>
      <c r="CG185" s="37"/>
      <c r="CH185" s="37"/>
      <c r="CI185" s="37"/>
      <c r="CJ185" s="37">
        <v>0</v>
      </c>
      <c r="CK185" s="37">
        <v>0</v>
      </c>
      <c r="CL185" s="37">
        <v>0</v>
      </c>
      <c r="CM185" s="37">
        <v>0</v>
      </c>
      <c r="CN185" s="37">
        <v>0</v>
      </c>
      <c r="CO185" s="37">
        <v>0</v>
      </c>
      <c r="CP185" s="37">
        <v>0</v>
      </c>
      <c r="CQ185" s="37"/>
      <c r="CR185" s="37"/>
      <c r="CS185" s="37"/>
      <c r="CT185" s="37"/>
      <c r="CU185" s="37"/>
      <c r="CV185" s="37"/>
      <c r="CW185" s="37"/>
      <c r="CX185" s="37"/>
      <c r="CY185" s="37"/>
      <c r="CZ185" s="37"/>
      <c r="DA185" s="37"/>
      <c r="DB185" s="37"/>
      <c r="DC185" s="37"/>
      <c r="DD185" s="37"/>
      <c r="DE185" s="37"/>
      <c r="DF185" s="37"/>
      <c r="DG185" s="37"/>
      <c r="DH185" s="37"/>
      <c r="DI185" s="37"/>
      <c r="DJ185" s="37"/>
      <c r="DK185" s="37"/>
      <c r="DL185" s="37"/>
      <c r="DM185" s="37"/>
      <c r="DN185" s="37"/>
      <c r="DO185" s="37"/>
      <c r="DP185" s="37"/>
      <c r="DQ185" s="37"/>
      <c r="DR185" s="37"/>
      <c r="DS185" s="37"/>
      <c r="DT185" s="37"/>
    </row>
    <row r="186" spans="1:124" s="31" customFormat="1" ht="16.5">
      <c r="A186" s="37">
        <v>125</v>
      </c>
      <c r="B186" s="36" t="s">
        <v>7778</v>
      </c>
      <c r="C186" s="36" t="s">
        <v>473</v>
      </c>
      <c r="D186" s="37" t="s">
        <v>7777</v>
      </c>
      <c r="E186" s="37" t="s">
        <v>7776</v>
      </c>
      <c r="F186" s="37" t="str">
        <f>IF(ISERROR(FIND('ヒアリングシート（記入例あり）'!$C$22,物質リスト!D186)),"",ROW())</f>
        <v/>
      </c>
      <c r="G186" s="37" t="e" cm="1">
        <f t="array" ref="G186">INDEX(D:D,SMALL(F:F,ROW(D186)))</f>
        <v>#NUM!</v>
      </c>
      <c r="H186" s="38" t="s">
        <v>10798</v>
      </c>
      <c r="I186" s="37" t="s">
        <v>223</v>
      </c>
      <c r="J186" s="37" t="s">
        <v>360</v>
      </c>
      <c r="K186" s="37" t="s">
        <v>360</v>
      </c>
      <c r="L186" s="37" t="s">
        <v>7775</v>
      </c>
      <c r="M186" s="37">
        <v>112.56</v>
      </c>
      <c r="N186" s="37" t="s">
        <v>7774</v>
      </c>
      <c r="O186" s="36" t="s">
        <v>7773</v>
      </c>
      <c r="P186" s="37" t="s">
        <v>217</v>
      </c>
      <c r="Q186" s="36" t="s">
        <v>7772</v>
      </c>
      <c r="R186" s="37" t="s">
        <v>7771</v>
      </c>
      <c r="S186" s="36" t="s">
        <v>7770</v>
      </c>
      <c r="T186" s="36" t="s">
        <v>7769</v>
      </c>
      <c r="U186" s="36" t="s">
        <v>7768</v>
      </c>
      <c r="V186" s="37">
        <v>2.84</v>
      </c>
      <c r="W186" s="37">
        <v>1</v>
      </c>
      <c r="X186" s="36" t="s">
        <v>432</v>
      </c>
      <c r="Y186" s="36" t="s">
        <v>212</v>
      </c>
      <c r="Z186" s="36" t="s">
        <v>7767</v>
      </c>
      <c r="AA186" s="37" t="s">
        <v>7766</v>
      </c>
      <c r="AB186" s="37" t="s">
        <v>209</v>
      </c>
      <c r="AC186" s="37" t="s">
        <v>7765</v>
      </c>
      <c r="AD186" s="41" t="s">
        <v>251</v>
      </c>
      <c r="AE186" s="41" t="s">
        <v>201</v>
      </c>
      <c r="AF186" s="41" t="s">
        <v>206</v>
      </c>
      <c r="AG186" s="41" t="s">
        <v>207</v>
      </c>
      <c r="AH186" s="41" t="s">
        <v>201</v>
      </c>
      <c r="AI186" s="41" t="s">
        <v>201</v>
      </c>
      <c r="AJ186" s="41" t="s">
        <v>205</v>
      </c>
      <c r="AK186" s="41" t="s">
        <v>204</v>
      </c>
      <c r="AL186" s="41" t="s">
        <v>201</v>
      </c>
      <c r="AM186" s="41" t="s">
        <v>201</v>
      </c>
      <c r="AN186" s="41" t="s">
        <v>205</v>
      </c>
      <c r="AO186" s="41" t="s">
        <v>205</v>
      </c>
      <c r="AP186" s="41" t="s">
        <v>203</v>
      </c>
      <c r="AQ186" s="41" t="s">
        <v>7764</v>
      </c>
      <c r="AR186" s="41" t="s">
        <v>7763</v>
      </c>
      <c r="AS186" s="41" t="s">
        <v>205</v>
      </c>
      <c r="AT186" s="37" t="s">
        <v>7762</v>
      </c>
      <c r="AU186" s="37" t="s">
        <v>7761</v>
      </c>
      <c r="AV186" s="37" t="s">
        <v>248</v>
      </c>
      <c r="AW186" s="37" t="s">
        <v>7760</v>
      </c>
      <c r="AX186" s="37" t="s">
        <v>3269</v>
      </c>
      <c r="AY186" s="37" t="s">
        <v>321</v>
      </c>
      <c r="AZ186" s="37"/>
      <c r="BA186" s="37" t="s">
        <v>7759</v>
      </c>
      <c r="BB186" s="37" t="s">
        <v>7758</v>
      </c>
      <c r="BC186" s="37" t="s">
        <v>7757</v>
      </c>
      <c r="BD186" s="37" t="s">
        <v>7756</v>
      </c>
      <c r="BE186" s="37">
        <v>307205</v>
      </c>
      <c r="BF186" s="37">
        <v>1272669</v>
      </c>
      <c r="BG186" s="37">
        <v>1579874</v>
      </c>
      <c r="BH186" s="37" t="s">
        <v>7755</v>
      </c>
      <c r="BI186" s="37">
        <v>5</v>
      </c>
      <c r="BJ186" s="37">
        <v>788.2</v>
      </c>
      <c r="BK186" s="37">
        <v>1</v>
      </c>
      <c r="BL186" s="37">
        <v>0</v>
      </c>
      <c r="BM186" s="37">
        <v>0</v>
      </c>
      <c r="BN186" s="37">
        <v>5.0999999999999996</v>
      </c>
      <c r="BO186" s="37">
        <v>46540</v>
      </c>
      <c r="BP186" s="37">
        <v>0</v>
      </c>
      <c r="BQ186" s="37">
        <v>108000</v>
      </c>
      <c r="BR186" s="37">
        <v>0</v>
      </c>
      <c r="BS186" s="37">
        <v>789.2</v>
      </c>
      <c r="BT186" s="37">
        <v>46545.1</v>
      </c>
      <c r="BU186" s="37">
        <v>108000</v>
      </c>
      <c r="BV186" s="37">
        <v>1</v>
      </c>
      <c r="BW186" s="37">
        <v>0</v>
      </c>
      <c r="BX186" s="37">
        <v>0</v>
      </c>
      <c r="BY186" s="37">
        <v>0</v>
      </c>
      <c r="BZ186" s="37">
        <v>0</v>
      </c>
      <c r="CA186" s="37">
        <v>0</v>
      </c>
      <c r="CB186" s="37">
        <v>100000</v>
      </c>
      <c r="CC186" s="37">
        <v>4</v>
      </c>
      <c r="CD186" s="37">
        <v>732</v>
      </c>
      <c r="CE186" s="37">
        <v>0</v>
      </c>
      <c r="CF186" s="37">
        <v>0</v>
      </c>
      <c r="CG186" s="37">
        <v>0</v>
      </c>
      <c r="CH186" s="37">
        <v>732</v>
      </c>
      <c r="CI186" s="37">
        <v>16600</v>
      </c>
      <c r="CJ186" s="37">
        <v>2</v>
      </c>
      <c r="CK186" s="37">
        <v>0</v>
      </c>
      <c r="CL186" s="37">
        <v>0</v>
      </c>
      <c r="CM186" s="37">
        <v>0</v>
      </c>
      <c r="CN186" s="37">
        <v>0</v>
      </c>
      <c r="CO186" s="37">
        <v>0</v>
      </c>
      <c r="CP186" s="37">
        <v>21492</v>
      </c>
      <c r="CQ186" s="37">
        <v>94.1</v>
      </c>
      <c r="CR186" s="37">
        <v>3.9</v>
      </c>
      <c r="CS186" s="37">
        <v>1.9</v>
      </c>
      <c r="CT186" s="37">
        <v>0</v>
      </c>
      <c r="CU186" s="37" t="s">
        <v>7754</v>
      </c>
      <c r="CV186" s="37" t="s">
        <v>7753</v>
      </c>
      <c r="CW186" s="37" t="s">
        <v>7752</v>
      </c>
      <c r="CX186" s="37" t="s">
        <v>7751</v>
      </c>
      <c r="CY186" s="37" t="s">
        <v>3786</v>
      </c>
      <c r="CZ186" s="37"/>
      <c r="DA186" s="37" t="s">
        <v>7750</v>
      </c>
      <c r="DB186" s="37" t="s">
        <v>7749</v>
      </c>
      <c r="DC186" s="37" t="s">
        <v>7748</v>
      </c>
      <c r="DD186" s="37" t="s">
        <v>7747</v>
      </c>
      <c r="DE186" s="37" t="s">
        <v>7746</v>
      </c>
      <c r="DF186" s="37" t="s">
        <v>7745</v>
      </c>
      <c r="DG186" s="37" t="s">
        <v>7744</v>
      </c>
      <c r="DH186" s="37" t="s">
        <v>7743</v>
      </c>
      <c r="DI186" s="37" t="s">
        <v>7742</v>
      </c>
      <c r="DJ186" s="37" t="s">
        <v>7741</v>
      </c>
      <c r="DK186" s="37"/>
      <c r="DL186" s="37">
        <v>2.4E-2</v>
      </c>
      <c r="DM186" s="37">
        <v>0.11</v>
      </c>
      <c r="DN186" s="37">
        <v>2E-3</v>
      </c>
      <c r="DO186" s="37">
        <v>4.0000000000000001E-3</v>
      </c>
      <c r="DP186" s="37">
        <v>8.0000000000000002E-3</v>
      </c>
      <c r="DQ186" s="37">
        <v>0.2</v>
      </c>
      <c r="DR186" s="37"/>
      <c r="DS186" s="37">
        <v>0.20799999999999999</v>
      </c>
      <c r="DT186" s="37">
        <v>0.23200000000000001</v>
      </c>
    </row>
    <row r="187" spans="1:124" s="31" customFormat="1" ht="16.5">
      <c r="A187" s="37">
        <v>126</v>
      </c>
      <c r="B187" s="36" t="s">
        <v>7740</v>
      </c>
      <c r="C187" s="36" t="s">
        <v>410</v>
      </c>
      <c r="D187" s="37" t="s">
        <v>7739</v>
      </c>
      <c r="E187" s="37" t="s">
        <v>7738</v>
      </c>
      <c r="F187" s="37" t="str">
        <f>IF(ISERROR(FIND('ヒアリングシート（記入例あり）'!$C$22,物質リスト!D187)),"",ROW())</f>
        <v/>
      </c>
      <c r="G187" s="37" t="e" cm="1">
        <f t="array" ref="G187">INDEX(D:D,SMALL(F:F,ROW(D187)))</f>
        <v>#NUM!</v>
      </c>
      <c r="H187" s="38" t="s">
        <v>10798</v>
      </c>
      <c r="I187" s="37" t="s">
        <v>223</v>
      </c>
      <c r="J187" s="37" t="s">
        <v>1158</v>
      </c>
      <c r="K187" s="37" t="s">
        <v>360</v>
      </c>
      <c r="L187" s="37" t="s">
        <v>7737</v>
      </c>
      <c r="M187" s="37">
        <v>154.465</v>
      </c>
      <c r="N187" s="37" t="s">
        <v>7736</v>
      </c>
      <c r="O187" s="36" t="s">
        <v>7735</v>
      </c>
      <c r="P187" s="37" t="s">
        <v>1154</v>
      </c>
      <c r="Q187" s="36"/>
      <c r="R187" s="37" t="s">
        <v>7734</v>
      </c>
      <c r="S187" s="36" t="s">
        <v>7733</v>
      </c>
      <c r="T187" s="36"/>
      <c r="U187" s="36" t="s">
        <v>7732</v>
      </c>
      <c r="V187" s="37">
        <v>2.4</v>
      </c>
      <c r="W187" s="37">
        <v>1</v>
      </c>
      <c r="X187" s="36"/>
      <c r="Y187" s="36"/>
      <c r="Z187" s="36" t="s">
        <v>7731</v>
      </c>
      <c r="AA187" s="37" t="s">
        <v>209</v>
      </c>
      <c r="AB187" s="37" t="s">
        <v>209</v>
      </c>
      <c r="AC187" s="37" t="s">
        <v>7730</v>
      </c>
      <c r="AD187" s="37" t="s">
        <v>2418</v>
      </c>
      <c r="AE187" s="37" t="s">
        <v>2418</v>
      </c>
      <c r="AF187" s="37" t="s">
        <v>203</v>
      </c>
      <c r="AG187" s="37" t="s">
        <v>2418</v>
      </c>
      <c r="AH187" s="37" t="s">
        <v>2418</v>
      </c>
      <c r="AI187" s="37" t="s">
        <v>2418</v>
      </c>
      <c r="AJ187" s="37" t="s">
        <v>2418</v>
      </c>
      <c r="AK187" s="37" t="s">
        <v>2418</v>
      </c>
      <c r="AL187" s="37" t="s">
        <v>2418</v>
      </c>
      <c r="AM187" s="37" t="s">
        <v>2418</v>
      </c>
      <c r="AN187" s="37" t="s">
        <v>2418</v>
      </c>
      <c r="AO187" s="37" t="s">
        <v>2418</v>
      </c>
      <c r="AP187" s="37" t="s">
        <v>2418</v>
      </c>
      <c r="AQ187" s="37" t="s">
        <v>7729</v>
      </c>
      <c r="AR187" s="37" t="s">
        <v>2416</v>
      </c>
      <c r="AS187" s="37" t="s">
        <v>2418</v>
      </c>
      <c r="AT187" s="37" t="s">
        <v>7728</v>
      </c>
      <c r="AU187" s="37"/>
      <c r="AV187" s="37"/>
      <c r="AW187" s="37"/>
      <c r="AX187" s="37"/>
      <c r="AY187" s="37"/>
      <c r="AZ187" s="37"/>
      <c r="BA187" s="37"/>
      <c r="BB187" s="37"/>
      <c r="BC187" s="37"/>
      <c r="BD187" s="37"/>
      <c r="BE187" s="37">
        <v>0</v>
      </c>
      <c r="BF187" s="37">
        <v>0</v>
      </c>
      <c r="BG187" s="37">
        <v>0</v>
      </c>
      <c r="BH187" s="37" t="s">
        <v>7727</v>
      </c>
      <c r="BI187" s="37"/>
      <c r="BJ187" s="37"/>
      <c r="BK187" s="37"/>
      <c r="BL187" s="37"/>
      <c r="BM187" s="37"/>
      <c r="BN187" s="37"/>
      <c r="BO187" s="37"/>
      <c r="BP187" s="37"/>
      <c r="BQ187" s="37"/>
      <c r="BR187" s="37"/>
      <c r="BS187" s="37"/>
      <c r="BT187" s="37"/>
      <c r="BU187" s="37"/>
      <c r="BV187" s="37">
        <v>0</v>
      </c>
      <c r="BW187" s="37">
        <v>0</v>
      </c>
      <c r="BX187" s="37">
        <v>0</v>
      </c>
      <c r="BY187" s="37">
        <v>0</v>
      </c>
      <c r="BZ187" s="37">
        <v>0</v>
      </c>
      <c r="CA187" s="37">
        <v>0</v>
      </c>
      <c r="CB187" s="37">
        <v>0</v>
      </c>
      <c r="CC187" s="37"/>
      <c r="CD187" s="37"/>
      <c r="CE187" s="37"/>
      <c r="CF187" s="37"/>
      <c r="CG187" s="37"/>
      <c r="CH187" s="37"/>
      <c r="CI187" s="37"/>
      <c r="CJ187" s="37">
        <v>0</v>
      </c>
      <c r="CK187" s="37">
        <v>0</v>
      </c>
      <c r="CL187" s="37">
        <v>0</v>
      </c>
      <c r="CM187" s="37">
        <v>0</v>
      </c>
      <c r="CN187" s="37">
        <v>0</v>
      </c>
      <c r="CO187" s="37">
        <v>0</v>
      </c>
      <c r="CP187" s="37">
        <v>0</v>
      </c>
      <c r="CQ187" s="37"/>
      <c r="CR187" s="37"/>
      <c r="CS187" s="37"/>
      <c r="CT187" s="37"/>
      <c r="CU187" s="37"/>
      <c r="CV187" s="37"/>
      <c r="CW187" s="37"/>
      <c r="CX187" s="37"/>
      <c r="CY187" s="37"/>
      <c r="CZ187" s="37"/>
      <c r="DA187" s="37"/>
      <c r="DB187" s="37"/>
      <c r="DC187" s="37"/>
      <c r="DD187" s="37"/>
      <c r="DE187" s="37"/>
      <c r="DF187" s="37"/>
      <c r="DG187" s="37"/>
      <c r="DH187" s="37"/>
      <c r="DI187" s="37"/>
      <c r="DJ187" s="37"/>
      <c r="DK187" s="37"/>
      <c r="DL187" s="37"/>
      <c r="DM187" s="37"/>
      <c r="DN187" s="37"/>
      <c r="DO187" s="37"/>
      <c r="DP187" s="37"/>
      <c r="DQ187" s="37"/>
      <c r="DR187" s="37"/>
      <c r="DS187" s="37"/>
      <c r="DT187" s="37"/>
    </row>
    <row r="188" spans="1:124" s="31" customFormat="1" ht="16.5">
      <c r="A188" s="37">
        <v>127</v>
      </c>
      <c r="B188" s="36" t="s">
        <v>7726</v>
      </c>
      <c r="C188" s="36" t="s">
        <v>1828</v>
      </c>
      <c r="D188" s="37" t="s">
        <v>7725</v>
      </c>
      <c r="E188" s="37" t="s">
        <v>7724</v>
      </c>
      <c r="F188" s="37" t="str">
        <f>IF(ISERROR(FIND('ヒアリングシート（記入例あり）'!$C$22,物質リスト!D188)),"",ROW())</f>
        <v/>
      </c>
      <c r="G188" s="37" t="e" cm="1">
        <f t="array" ref="G188">INDEX(D:D,SMALL(F:F,ROW(D188)))</f>
        <v>#NUM!</v>
      </c>
      <c r="H188" s="38" t="s">
        <v>10798</v>
      </c>
      <c r="I188" s="37" t="s">
        <v>223</v>
      </c>
      <c r="J188" s="37" t="s">
        <v>1158</v>
      </c>
      <c r="K188" s="37" t="s">
        <v>360</v>
      </c>
      <c r="L188" s="37" t="s">
        <v>7723</v>
      </c>
      <c r="M188" s="37">
        <v>119.38</v>
      </c>
      <c r="N188" s="37" t="s">
        <v>7722</v>
      </c>
      <c r="O188" s="36" t="s">
        <v>7721</v>
      </c>
      <c r="P188" s="37" t="s">
        <v>217</v>
      </c>
      <c r="Q188" s="36" t="s">
        <v>7720</v>
      </c>
      <c r="R188" s="37"/>
      <c r="S188" s="36" t="s">
        <v>7719</v>
      </c>
      <c r="T188" s="36" t="s">
        <v>7718</v>
      </c>
      <c r="U188" s="36" t="s">
        <v>7717</v>
      </c>
      <c r="V188" s="37">
        <v>1.97</v>
      </c>
      <c r="W188" s="37">
        <v>1</v>
      </c>
      <c r="X188" s="36" t="s">
        <v>7716</v>
      </c>
      <c r="Y188" s="36" t="s">
        <v>212</v>
      </c>
      <c r="Z188" s="36" t="s">
        <v>7715</v>
      </c>
      <c r="AA188" s="37" t="s">
        <v>7714</v>
      </c>
      <c r="AB188" s="37" t="s">
        <v>7713</v>
      </c>
      <c r="AC188" s="37" t="s">
        <v>7712</v>
      </c>
      <c r="AD188" s="41" t="s">
        <v>207</v>
      </c>
      <c r="AE188" s="41" t="s">
        <v>203</v>
      </c>
      <c r="AF188" s="41" t="s">
        <v>206</v>
      </c>
      <c r="AG188" s="41" t="s">
        <v>207</v>
      </c>
      <c r="AH188" s="41" t="s">
        <v>201</v>
      </c>
      <c r="AI188" s="41" t="s">
        <v>201</v>
      </c>
      <c r="AJ188" s="41" t="s">
        <v>205</v>
      </c>
      <c r="AK188" s="41" t="s">
        <v>377</v>
      </c>
      <c r="AL188" s="41" t="s">
        <v>201</v>
      </c>
      <c r="AM188" s="41" t="s">
        <v>201</v>
      </c>
      <c r="AN188" s="41" t="s">
        <v>205</v>
      </c>
      <c r="AO188" s="41" t="s">
        <v>205</v>
      </c>
      <c r="AP188" s="41" t="s">
        <v>205</v>
      </c>
      <c r="AQ188" s="41" t="s">
        <v>7711</v>
      </c>
      <c r="AR188" s="41" t="s">
        <v>7710</v>
      </c>
      <c r="AS188" s="41" t="s">
        <v>201</v>
      </c>
      <c r="AT188" s="37" t="s">
        <v>7709</v>
      </c>
      <c r="AU188" s="37" t="s">
        <v>7708</v>
      </c>
      <c r="AV188" s="37" t="s">
        <v>248</v>
      </c>
      <c r="AW188" s="37" t="s">
        <v>7707</v>
      </c>
      <c r="AX188" s="37" t="s">
        <v>7706</v>
      </c>
      <c r="AY188" s="37" t="s">
        <v>7705</v>
      </c>
      <c r="AZ188" s="37" t="s">
        <v>7704</v>
      </c>
      <c r="BA188" s="37" t="s">
        <v>7703</v>
      </c>
      <c r="BB188" s="37" t="s">
        <v>7702</v>
      </c>
      <c r="BC188" s="37" t="s">
        <v>7701</v>
      </c>
      <c r="BD188" s="37"/>
      <c r="BE188" s="40">
        <v>289326</v>
      </c>
      <c r="BF188" s="40">
        <v>2349480</v>
      </c>
      <c r="BG188" s="37">
        <v>2638806</v>
      </c>
      <c r="BH188" s="37" t="s">
        <v>7700</v>
      </c>
      <c r="BI188" s="37">
        <v>17</v>
      </c>
      <c r="BJ188" s="37">
        <v>17181.5</v>
      </c>
      <c r="BK188" s="37">
        <v>81</v>
      </c>
      <c r="BL188" s="37">
        <v>0</v>
      </c>
      <c r="BM188" s="37">
        <v>0</v>
      </c>
      <c r="BN188" s="37">
        <v>7.9</v>
      </c>
      <c r="BO188" s="37">
        <v>136179</v>
      </c>
      <c r="BP188" s="37">
        <v>0</v>
      </c>
      <c r="BQ188" s="37">
        <v>18132900</v>
      </c>
      <c r="BR188" s="37">
        <v>18038000</v>
      </c>
      <c r="BS188" s="37">
        <v>17262.5</v>
      </c>
      <c r="BT188" s="37">
        <v>136186.9</v>
      </c>
      <c r="BU188" s="37">
        <v>36170900</v>
      </c>
      <c r="BV188" s="37">
        <v>1</v>
      </c>
      <c r="BW188" s="37">
        <v>2600</v>
      </c>
      <c r="BX188" s="37">
        <v>360</v>
      </c>
      <c r="BY188" s="37">
        <v>0</v>
      </c>
      <c r="BZ188" s="37">
        <v>0</v>
      </c>
      <c r="CA188" s="37">
        <v>2960</v>
      </c>
      <c r="CB188" s="37">
        <v>2900</v>
      </c>
      <c r="CC188" s="37">
        <v>12</v>
      </c>
      <c r="CD188" s="37">
        <v>8143</v>
      </c>
      <c r="CE188" s="37">
        <v>0</v>
      </c>
      <c r="CF188" s="37">
        <v>0</v>
      </c>
      <c r="CG188" s="37">
        <v>0</v>
      </c>
      <c r="CH188" s="37">
        <v>8143</v>
      </c>
      <c r="CI188" s="37">
        <v>204970</v>
      </c>
      <c r="CJ188" s="37">
        <v>10</v>
      </c>
      <c r="CK188" s="37">
        <v>1857.9</v>
      </c>
      <c r="CL188" s="37">
        <v>0</v>
      </c>
      <c r="CM188" s="37">
        <v>0</v>
      </c>
      <c r="CN188" s="37">
        <v>0</v>
      </c>
      <c r="CO188" s="37">
        <v>1857.9</v>
      </c>
      <c r="CP188" s="37">
        <v>46620</v>
      </c>
      <c r="CQ188" s="37">
        <v>43</v>
      </c>
      <c r="CR188" s="37">
        <v>54.2</v>
      </c>
      <c r="CS188" s="37">
        <v>0.02</v>
      </c>
      <c r="CT188" s="37">
        <v>2.8</v>
      </c>
      <c r="CU188" s="37" t="s">
        <v>7699</v>
      </c>
      <c r="CV188" s="37" t="s">
        <v>7698</v>
      </c>
      <c r="CW188" s="37" t="s">
        <v>7697</v>
      </c>
      <c r="CX188" s="37" t="s">
        <v>7696</v>
      </c>
      <c r="CY188" s="37" t="s">
        <v>7695</v>
      </c>
      <c r="CZ188" s="37"/>
      <c r="DA188" s="37" t="s">
        <v>7694</v>
      </c>
      <c r="DB188" s="37" t="s">
        <v>7693</v>
      </c>
      <c r="DC188" s="37"/>
      <c r="DD188" s="37"/>
      <c r="DE188" s="37" t="s">
        <v>7692</v>
      </c>
      <c r="DF188" s="37" t="s">
        <v>7691</v>
      </c>
      <c r="DG188" s="37" t="s">
        <v>7690</v>
      </c>
      <c r="DH188" s="37" t="s">
        <v>7689</v>
      </c>
      <c r="DI188" s="37" t="s">
        <v>6362</v>
      </c>
      <c r="DJ188" s="37" t="s">
        <v>7688</v>
      </c>
      <c r="DK188" s="37"/>
      <c r="DL188" s="37">
        <v>1.4</v>
      </c>
      <c r="DM188" s="37">
        <v>3.8</v>
      </c>
      <c r="DN188" s="37">
        <v>2.2000000000000002</v>
      </c>
      <c r="DO188" s="37">
        <v>1</v>
      </c>
      <c r="DP188" s="37"/>
      <c r="DQ188" s="37">
        <v>1.4</v>
      </c>
      <c r="DR188" s="37"/>
      <c r="DS188" s="37">
        <v>3.6</v>
      </c>
      <c r="DT188" s="37">
        <v>5</v>
      </c>
    </row>
    <row r="189" spans="1:124" s="31" customFormat="1" ht="16.5">
      <c r="A189" s="37">
        <v>128</v>
      </c>
      <c r="B189" s="36" t="s">
        <v>7687</v>
      </c>
      <c r="C189" s="36" t="s">
        <v>2044</v>
      </c>
      <c r="D189" s="37" t="s">
        <v>7686</v>
      </c>
      <c r="E189" s="37" t="s">
        <v>7685</v>
      </c>
      <c r="F189" s="37" t="str">
        <f>IF(ISERROR(FIND('ヒアリングシート（記入例あり）'!$C$22,物質リスト!D189)),"",ROW())</f>
        <v/>
      </c>
      <c r="G189" s="37" t="e" cm="1">
        <f t="array" ref="G189">INDEX(D:D,SMALL(F:F,ROW(D189)))</f>
        <v>#NUM!</v>
      </c>
      <c r="H189" s="38" t="s">
        <v>10798</v>
      </c>
      <c r="I189" s="37" t="s">
        <v>223</v>
      </c>
      <c r="J189" s="37" t="s">
        <v>1158</v>
      </c>
      <c r="K189" s="37" t="s">
        <v>360</v>
      </c>
      <c r="L189" s="37" t="s">
        <v>7684</v>
      </c>
      <c r="M189" s="37">
        <v>50.49</v>
      </c>
      <c r="N189" s="37" t="s">
        <v>7683</v>
      </c>
      <c r="O189" s="36" t="s">
        <v>7682</v>
      </c>
      <c r="P189" s="37" t="s">
        <v>1154</v>
      </c>
      <c r="Q189" s="36"/>
      <c r="R189" s="37" t="s">
        <v>7681</v>
      </c>
      <c r="S189" s="36" t="s">
        <v>7680</v>
      </c>
      <c r="T189" s="36" t="s">
        <v>7679</v>
      </c>
      <c r="U189" s="36" t="s">
        <v>7678</v>
      </c>
      <c r="V189" s="37">
        <v>0.91</v>
      </c>
      <c r="W189" s="37">
        <v>1</v>
      </c>
      <c r="X189" s="36" t="s">
        <v>7677</v>
      </c>
      <c r="Y189" s="36" t="s">
        <v>212</v>
      </c>
      <c r="Z189" s="36" t="s">
        <v>7676</v>
      </c>
      <c r="AA189" s="37" t="s">
        <v>7675</v>
      </c>
      <c r="AB189" s="37" t="s">
        <v>209</v>
      </c>
      <c r="AC189" s="37" t="s">
        <v>7674</v>
      </c>
      <c r="AD189" s="41" t="s">
        <v>207</v>
      </c>
      <c r="AE189" s="41" t="s">
        <v>201</v>
      </c>
      <c r="AF189" s="41" t="s">
        <v>207</v>
      </c>
      <c r="AG189" s="41" t="s">
        <v>206</v>
      </c>
      <c r="AH189" s="41" t="s">
        <v>206</v>
      </c>
      <c r="AI189" s="41" t="s">
        <v>206</v>
      </c>
      <c r="AJ189" s="41" t="s">
        <v>201</v>
      </c>
      <c r="AK189" s="41" t="s">
        <v>201</v>
      </c>
      <c r="AL189" s="41" t="s">
        <v>201</v>
      </c>
      <c r="AM189" s="41" t="s">
        <v>201</v>
      </c>
      <c r="AN189" s="41" t="s">
        <v>201</v>
      </c>
      <c r="AO189" s="41" t="s">
        <v>203</v>
      </c>
      <c r="AP189" s="41" t="s">
        <v>291</v>
      </c>
      <c r="AQ189" s="41" t="s">
        <v>7673</v>
      </c>
      <c r="AR189" s="41" t="s">
        <v>7672</v>
      </c>
      <c r="AS189" s="41" t="s">
        <v>206</v>
      </c>
      <c r="AT189" s="37" t="s">
        <v>288</v>
      </c>
      <c r="AU189" s="37" t="s">
        <v>7671</v>
      </c>
      <c r="AV189" s="37" t="s">
        <v>7670</v>
      </c>
      <c r="AW189" s="37"/>
      <c r="AX189" s="37" t="s">
        <v>7669</v>
      </c>
      <c r="AY189" s="37"/>
      <c r="AZ189" s="37" t="s">
        <v>7668</v>
      </c>
      <c r="BA189" s="37" t="s">
        <v>7667</v>
      </c>
      <c r="BB189" s="37" t="s">
        <v>7666</v>
      </c>
      <c r="BC189" s="37">
        <v>3.2</v>
      </c>
      <c r="BD189" s="37"/>
      <c r="BE189" s="40">
        <v>821567</v>
      </c>
      <c r="BF189" s="37">
        <v>6509</v>
      </c>
      <c r="BG189" s="37">
        <v>828076</v>
      </c>
      <c r="BH189" s="37" t="s">
        <v>7665</v>
      </c>
      <c r="BI189" s="37"/>
      <c r="BJ189" s="37"/>
      <c r="BK189" s="37"/>
      <c r="BL189" s="37"/>
      <c r="BM189" s="37"/>
      <c r="BN189" s="37"/>
      <c r="BO189" s="37"/>
      <c r="BP189" s="37"/>
      <c r="BQ189" s="37"/>
      <c r="BR189" s="37"/>
      <c r="BS189" s="37"/>
      <c r="BT189" s="37"/>
      <c r="BU189" s="37"/>
      <c r="BV189" s="37">
        <v>2</v>
      </c>
      <c r="BW189" s="37">
        <v>4.2</v>
      </c>
      <c r="BX189" s="37">
        <v>0</v>
      </c>
      <c r="BY189" s="37">
        <v>0</v>
      </c>
      <c r="BZ189" s="37">
        <v>0</v>
      </c>
      <c r="CA189" s="37">
        <v>4.2</v>
      </c>
      <c r="CB189" s="37">
        <v>27900</v>
      </c>
      <c r="CC189" s="37"/>
      <c r="CD189" s="37"/>
      <c r="CE189" s="37"/>
      <c r="CF189" s="37"/>
      <c r="CG189" s="37"/>
      <c r="CH189" s="37"/>
      <c r="CI189" s="37"/>
      <c r="CJ189" s="37">
        <v>2</v>
      </c>
      <c r="CK189" s="37">
        <v>4260</v>
      </c>
      <c r="CL189" s="37">
        <v>0</v>
      </c>
      <c r="CM189" s="37">
        <v>0</v>
      </c>
      <c r="CN189" s="37">
        <v>0</v>
      </c>
      <c r="CO189" s="37">
        <v>4260</v>
      </c>
      <c r="CP189" s="37">
        <v>1246760</v>
      </c>
      <c r="CQ189" s="37">
        <v>99.6</v>
      </c>
      <c r="CR189" s="37">
        <v>0.4</v>
      </c>
      <c r="CS189" s="37">
        <v>0</v>
      </c>
      <c r="CT189" s="37">
        <v>0</v>
      </c>
      <c r="CU189" s="37" t="s">
        <v>7664</v>
      </c>
      <c r="CV189" s="37"/>
      <c r="CW189" s="37" t="s">
        <v>6466</v>
      </c>
      <c r="CX189" s="37"/>
      <c r="CY189" s="37" t="s">
        <v>4323</v>
      </c>
      <c r="CZ189" s="37"/>
      <c r="DA189" s="37" t="s">
        <v>7663</v>
      </c>
      <c r="DB189" s="37" t="s">
        <v>7662</v>
      </c>
      <c r="DC189" s="37"/>
      <c r="DD189" s="37"/>
      <c r="DE189" s="37" t="s">
        <v>7661</v>
      </c>
      <c r="DF189" s="37"/>
      <c r="DG189" s="37"/>
      <c r="DH189" s="37" t="s">
        <v>4269</v>
      </c>
      <c r="DI189" s="37" t="s">
        <v>7660</v>
      </c>
      <c r="DJ189" s="37" t="s">
        <v>7659</v>
      </c>
      <c r="DK189" s="37"/>
      <c r="DL189" s="37">
        <v>1.9</v>
      </c>
      <c r="DM189" s="37"/>
      <c r="DN189" s="37"/>
      <c r="DO189" s="37">
        <v>4.0000000000000002E-4</v>
      </c>
      <c r="DP189" s="37"/>
      <c r="DQ189" s="37">
        <v>2</v>
      </c>
      <c r="DR189" s="37"/>
      <c r="DS189" s="37">
        <v>2.0004</v>
      </c>
      <c r="DT189" s="37">
        <v>3.9003999999999999</v>
      </c>
    </row>
    <row r="190" spans="1:124" s="31" customFormat="1" ht="18">
      <c r="A190" s="37">
        <v>129</v>
      </c>
      <c r="B190" s="36" t="s">
        <v>7658</v>
      </c>
      <c r="C190" s="36" t="s">
        <v>809</v>
      </c>
      <c r="D190" s="37" t="s">
        <v>7657</v>
      </c>
      <c r="E190" s="37" t="s">
        <v>7656</v>
      </c>
      <c r="F190" s="37" t="str">
        <f>IF(ISERROR(FIND('ヒアリングシート（記入例あり）'!$C$22,物質リスト!D190)),"",ROW())</f>
        <v/>
      </c>
      <c r="G190" s="37" t="e" cm="1">
        <f t="array" ref="G190">INDEX(D:D,SMALL(F:F,ROW(D190)))</f>
        <v>#NUM!</v>
      </c>
      <c r="H190" s="38" t="s">
        <v>10797</v>
      </c>
      <c r="I190" s="37" t="s">
        <v>223</v>
      </c>
      <c r="J190" s="37" t="s">
        <v>360</v>
      </c>
      <c r="K190" s="37" t="s">
        <v>221</v>
      </c>
      <c r="L190" s="37" t="s">
        <v>7655</v>
      </c>
      <c r="M190" s="37">
        <v>142.59</v>
      </c>
      <c r="N190" s="37" t="s">
        <v>7654</v>
      </c>
      <c r="O190" s="36" t="s">
        <v>604</v>
      </c>
      <c r="P190" s="37" t="s">
        <v>259</v>
      </c>
      <c r="Q190" s="36"/>
      <c r="R190" s="37"/>
      <c r="S190" s="36" t="s">
        <v>10876</v>
      </c>
      <c r="T190" s="36" t="s">
        <v>7653</v>
      </c>
      <c r="U190" s="36" t="s">
        <v>7652</v>
      </c>
      <c r="V190" s="37">
        <v>3.1</v>
      </c>
      <c r="W190" s="37">
        <v>2</v>
      </c>
      <c r="X190" s="36"/>
      <c r="Y190" s="36"/>
      <c r="Z190" s="36" t="s">
        <v>10877</v>
      </c>
      <c r="AA190" s="37" t="s">
        <v>4310</v>
      </c>
      <c r="AB190" s="37" t="s">
        <v>7651</v>
      </c>
      <c r="AC190" s="37" t="s">
        <v>7650</v>
      </c>
      <c r="AD190" s="41" t="s">
        <v>207</v>
      </c>
      <c r="AE190" s="41" t="s">
        <v>203</v>
      </c>
      <c r="AF190" s="41" t="s">
        <v>206</v>
      </c>
      <c r="AG190" s="41" t="s">
        <v>201</v>
      </c>
      <c r="AH190" s="41" t="s">
        <v>201</v>
      </c>
      <c r="AI190" s="41" t="s">
        <v>201</v>
      </c>
      <c r="AJ190" s="41" t="s">
        <v>201</v>
      </c>
      <c r="AK190" s="41" t="s">
        <v>377</v>
      </c>
      <c r="AL190" s="41" t="s">
        <v>201</v>
      </c>
      <c r="AM190" s="41" t="s">
        <v>377</v>
      </c>
      <c r="AN190" s="41" t="s">
        <v>203</v>
      </c>
      <c r="AO190" s="41" t="s">
        <v>201</v>
      </c>
      <c r="AP190" s="41" t="s">
        <v>201</v>
      </c>
      <c r="AQ190" s="41" t="s">
        <v>713</v>
      </c>
      <c r="AR190" s="41" t="s">
        <v>7649</v>
      </c>
      <c r="AS190" s="41" t="s">
        <v>201</v>
      </c>
      <c r="AT190" s="37" t="s">
        <v>200</v>
      </c>
      <c r="AU190" s="37" t="s">
        <v>322</v>
      </c>
      <c r="AV190" s="37" t="s">
        <v>4719</v>
      </c>
      <c r="AW190" s="37" t="s">
        <v>7648</v>
      </c>
      <c r="AX190" s="37"/>
      <c r="AY190" s="37"/>
      <c r="AZ190" s="37"/>
      <c r="BA190" s="37"/>
      <c r="BB190" s="37"/>
      <c r="BC190" s="37"/>
      <c r="BD190" s="37"/>
      <c r="BE190" s="37">
        <v>0</v>
      </c>
      <c r="BF190" s="37">
        <v>270</v>
      </c>
      <c r="BG190" s="37">
        <v>270</v>
      </c>
      <c r="BH190" s="37" t="s">
        <v>7647</v>
      </c>
      <c r="BI190" s="37">
        <v>1</v>
      </c>
      <c r="BJ190" s="37">
        <v>0</v>
      </c>
      <c r="BK190" s="37">
        <v>0</v>
      </c>
      <c r="BL190" s="37">
        <v>0</v>
      </c>
      <c r="BM190" s="37">
        <v>0</v>
      </c>
      <c r="BN190" s="37">
        <v>0</v>
      </c>
      <c r="BO190" s="37">
        <v>24</v>
      </c>
      <c r="BP190" s="37">
        <v>0</v>
      </c>
      <c r="BQ190" s="37">
        <v>14000</v>
      </c>
      <c r="BR190" s="37">
        <v>0</v>
      </c>
      <c r="BS190" s="37">
        <v>0</v>
      </c>
      <c r="BT190" s="37">
        <v>24</v>
      </c>
      <c r="BU190" s="37">
        <v>14000</v>
      </c>
      <c r="BV190" s="37">
        <v>1</v>
      </c>
      <c r="BW190" s="37">
        <v>0</v>
      </c>
      <c r="BX190" s="37">
        <v>0</v>
      </c>
      <c r="BY190" s="37">
        <v>0</v>
      </c>
      <c r="BZ190" s="37">
        <v>0</v>
      </c>
      <c r="CA190" s="37">
        <v>0</v>
      </c>
      <c r="CB190" s="37">
        <v>4200</v>
      </c>
      <c r="CC190" s="37">
        <v>1</v>
      </c>
      <c r="CD190" s="37">
        <v>0</v>
      </c>
      <c r="CE190" s="37">
        <v>0</v>
      </c>
      <c r="CF190" s="37">
        <v>0</v>
      </c>
      <c r="CG190" s="37">
        <v>0</v>
      </c>
      <c r="CH190" s="37">
        <v>0</v>
      </c>
      <c r="CI190" s="37">
        <v>9100</v>
      </c>
      <c r="CJ190" s="37">
        <v>2</v>
      </c>
      <c r="CK190" s="37">
        <v>0</v>
      </c>
      <c r="CL190" s="37">
        <v>0</v>
      </c>
      <c r="CM190" s="37">
        <v>0</v>
      </c>
      <c r="CN190" s="37">
        <v>0</v>
      </c>
      <c r="CO190" s="37">
        <v>0</v>
      </c>
      <c r="CP190" s="37">
        <v>82300</v>
      </c>
      <c r="CQ190" s="37"/>
      <c r="CR190" s="37"/>
      <c r="CS190" s="37"/>
      <c r="CT190" s="37"/>
      <c r="CU190" s="37"/>
      <c r="CV190" s="37"/>
      <c r="CW190" s="37"/>
      <c r="CX190" s="37"/>
      <c r="CY190" s="37"/>
      <c r="CZ190" s="37"/>
      <c r="DA190" s="37"/>
      <c r="DB190" s="37"/>
      <c r="DC190" s="37"/>
      <c r="DD190" s="37"/>
      <c r="DE190" s="37"/>
      <c r="DF190" s="37"/>
      <c r="DG190" s="37"/>
      <c r="DH190" s="37"/>
      <c r="DI190" s="37"/>
      <c r="DJ190" s="37"/>
      <c r="DK190" s="37"/>
      <c r="DL190" s="37"/>
      <c r="DM190" s="37"/>
      <c r="DN190" s="37"/>
      <c r="DO190" s="37"/>
      <c r="DP190" s="37"/>
      <c r="DQ190" s="37"/>
      <c r="DR190" s="37"/>
      <c r="DS190" s="37"/>
      <c r="DT190" s="37"/>
    </row>
    <row r="191" spans="1:124" s="31" customFormat="1" ht="16.5">
      <c r="A191" s="37">
        <v>130</v>
      </c>
      <c r="B191" s="36" t="s">
        <v>7646</v>
      </c>
      <c r="C191" s="36" t="s">
        <v>410</v>
      </c>
      <c r="D191" s="37" t="s">
        <v>7645</v>
      </c>
      <c r="E191" s="37" t="s">
        <v>7644</v>
      </c>
      <c r="F191" s="37" t="str">
        <f>IF(ISERROR(FIND('ヒアリングシート（記入例あり）'!$C$22,物質リスト!D191)),"",ROW())</f>
        <v/>
      </c>
      <c r="G191" s="37" t="e" cm="1">
        <f t="array" ref="G191">INDEX(D:D,SMALL(F:F,ROW(D191)))</f>
        <v>#NUM!</v>
      </c>
      <c r="H191" s="38" t="s">
        <v>10797</v>
      </c>
      <c r="I191" s="37" t="s">
        <v>223</v>
      </c>
      <c r="J191" s="37" t="s">
        <v>222</v>
      </c>
      <c r="K191" s="37" t="s">
        <v>221</v>
      </c>
      <c r="L191" s="37" t="s">
        <v>7643</v>
      </c>
      <c r="M191" s="37">
        <v>200.62</v>
      </c>
      <c r="N191" s="37" t="s">
        <v>7642</v>
      </c>
      <c r="O191" s="36" t="s">
        <v>7641</v>
      </c>
      <c r="P191" s="37" t="s">
        <v>259</v>
      </c>
      <c r="Q191" s="36" t="s">
        <v>4644</v>
      </c>
      <c r="R191" s="37"/>
      <c r="S191" s="36" t="s">
        <v>7640</v>
      </c>
      <c r="T191" s="36"/>
      <c r="U191" s="36" t="s">
        <v>3875</v>
      </c>
      <c r="V191" s="37">
        <v>3.3</v>
      </c>
      <c r="W191" s="37">
        <v>2</v>
      </c>
      <c r="X191" s="36"/>
      <c r="Y191" s="36"/>
      <c r="Z191" s="36" t="s">
        <v>7639</v>
      </c>
      <c r="AA191" s="37" t="s">
        <v>7638</v>
      </c>
      <c r="AB191" s="37" t="s">
        <v>7637</v>
      </c>
      <c r="AC191" s="37" t="s">
        <v>7636</v>
      </c>
      <c r="AD191" s="41" t="s">
        <v>207</v>
      </c>
      <c r="AE191" s="41" t="s">
        <v>201</v>
      </c>
      <c r="AF191" s="41" t="s">
        <v>206</v>
      </c>
      <c r="AG191" s="41" t="s">
        <v>201</v>
      </c>
      <c r="AH191" s="41" t="s">
        <v>205</v>
      </c>
      <c r="AI191" s="41" t="s">
        <v>205</v>
      </c>
      <c r="AJ191" s="41" t="s">
        <v>378</v>
      </c>
      <c r="AK191" s="41" t="s">
        <v>250</v>
      </c>
      <c r="AL191" s="41" t="s">
        <v>201</v>
      </c>
      <c r="AM191" s="41" t="s">
        <v>203</v>
      </c>
      <c r="AN191" s="41" t="s">
        <v>201</v>
      </c>
      <c r="AO191" s="41" t="s">
        <v>203</v>
      </c>
      <c r="AP191" s="41" t="s">
        <v>205</v>
      </c>
      <c r="AQ191" s="41" t="s">
        <v>1066</v>
      </c>
      <c r="AR191" s="41" t="s">
        <v>7635</v>
      </c>
      <c r="AS191" s="41" t="s">
        <v>201</v>
      </c>
      <c r="AT191" s="37" t="s">
        <v>957</v>
      </c>
      <c r="AU191" s="37" t="s">
        <v>322</v>
      </c>
      <c r="AV191" s="37" t="s">
        <v>5303</v>
      </c>
      <c r="AW191" s="37"/>
      <c r="AX191" s="37"/>
      <c r="AY191" s="37"/>
      <c r="AZ191" s="37"/>
      <c r="BA191" s="37"/>
      <c r="BB191" s="37"/>
      <c r="BC191" s="37"/>
      <c r="BD191" s="37"/>
      <c r="BE191" s="37">
        <v>0</v>
      </c>
      <c r="BF191" s="37">
        <v>588</v>
      </c>
      <c r="BG191" s="37">
        <v>588</v>
      </c>
      <c r="BH191" s="37" t="s">
        <v>7634</v>
      </c>
      <c r="BI191" s="37"/>
      <c r="BJ191" s="37"/>
      <c r="BK191" s="37"/>
      <c r="BL191" s="37"/>
      <c r="BM191" s="37"/>
      <c r="BN191" s="37"/>
      <c r="BO191" s="37"/>
      <c r="BP191" s="37"/>
      <c r="BQ191" s="37"/>
      <c r="BR191" s="37"/>
      <c r="BS191" s="37"/>
      <c r="BT191" s="37"/>
      <c r="BU191" s="37"/>
      <c r="BV191" s="37">
        <v>0</v>
      </c>
      <c r="BW191" s="37">
        <v>0</v>
      </c>
      <c r="BX191" s="37">
        <v>0</v>
      </c>
      <c r="BY191" s="37">
        <v>0</v>
      </c>
      <c r="BZ191" s="37">
        <v>0</v>
      </c>
      <c r="CA191" s="37">
        <v>0</v>
      </c>
      <c r="CB191" s="37">
        <v>0</v>
      </c>
      <c r="CC191" s="37"/>
      <c r="CD191" s="37"/>
      <c r="CE191" s="37"/>
      <c r="CF191" s="37"/>
      <c r="CG191" s="37"/>
      <c r="CH191" s="37"/>
      <c r="CI191" s="37"/>
      <c r="CJ191" s="37">
        <v>0</v>
      </c>
      <c r="CK191" s="37">
        <v>0</v>
      </c>
      <c r="CL191" s="37">
        <v>0</v>
      </c>
      <c r="CM191" s="37">
        <v>0</v>
      </c>
      <c r="CN191" s="37">
        <v>0</v>
      </c>
      <c r="CO191" s="37">
        <v>0</v>
      </c>
      <c r="CP191" s="37">
        <v>0</v>
      </c>
      <c r="CQ191" s="37"/>
      <c r="CR191" s="37"/>
      <c r="CS191" s="37"/>
      <c r="CT191" s="37"/>
      <c r="CU191" s="37"/>
      <c r="CV191" s="37"/>
      <c r="CW191" s="37"/>
      <c r="CX191" s="37"/>
      <c r="CY191" s="37"/>
      <c r="CZ191" s="37"/>
      <c r="DA191" s="37"/>
      <c r="DB191" s="37"/>
      <c r="DC191" s="37"/>
      <c r="DD191" s="37"/>
      <c r="DE191" s="37"/>
      <c r="DF191" s="37"/>
      <c r="DG191" s="37"/>
      <c r="DH191" s="37"/>
      <c r="DI191" s="37"/>
      <c r="DJ191" s="37"/>
      <c r="DK191" s="37"/>
      <c r="DL191" s="37"/>
      <c r="DM191" s="37"/>
      <c r="DN191" s="37"/>
      <c r="DO191" s="37"/>
      <c r="DP191" s="37"/>
      <c r="DQ191" s="37"/>
      <c r="DR191" s="37"/>
      <c r="DS191" s="37"/>
      <c r="DT191" s="37"/>
    </row>
    <row r="192" spans="1:124" s="31" customFormat="1" ht="18">
      <c r="A192" s="37">
        <v>131</v>
      </c>
      <c r="B192" s="36" t="s">
        <v>7633</v>
      </c>
      <c r="C192" s="36" t="s">
        <v>7632</v>
      </c>
      <c r="D192" s="37" t="s">
        <v>7631</v>
      </c>
      <c r="E192" s="37" t="s">
        <v>7630</v>
      </c>
      <c r="F192" s="37" t="str">
        <f>IF(ISERROR(FIND('ヒアリングシート（記入例あり）'!$C$22,物質リスト!D192)),"",ROW())</f>
        <v/>
      </c>
      <c r="G192" s="37" t="e" cm="1">
        <f t="array" ref="G192">INDEX(D:D,SMALL(F:F,ROW(D192)))</f>
        <v>#NUM!</v>
      </c>
      <c r="H192" s="38" t="s">
        <v>10798</v>
      </c>
      <c r="I192" s="37" t="s">
        <v>223</v>
      </c>
      <c r="J192" s="37" t="s">
        <v>1158</v>
      </c>
      <c r="K192" s="37" t="s">
        <v>360</v>
      </c>
      <c r="L192" s="37" t="s">
        <v>7629</v>
      </c>
      <c r="M192" s="37">
        <v>90.55</v>
      </c>
      <c r="N192" s="37" t="s">
        <v>7628</v>
      </c>
      <c r="O192" s="36" t="s">
        <v>7627</v>
      </c>
      <c r="P192" s="37" t="s">
        <v>217</v>
      </c>
      <c r="Q192" s="36" t="s">
        <v>7626</v>
      </c>
      <c r="R192" s="37"/>
      <c r="S192" s="36" t="s">
        <v>10878</v>
      </c>
      <c r="T192" s="36" t="s">
        <v>7625</v>
      </c>
      <c r="U192" s="36" t="s">
        <v>7624</v>
      </c>
      <c r="V192" s="37">
        <v>2.48</v>
      </c>
      <c r="W192" s="37">
        <v>1</v>
      </c>
      <c r="X192" s="36"/>
      <c r="Y192" s="36"/>
      <c r="Z192" s="36" t="s">
        <v>10879</v>
      </c>
      <c r="AA192" s="37" t="s">
        <v>7623</v>
      </c>
      <c r="AB192" s="37" t="s">
        <v>5085</v>
      </c>
      <c r="AC192" s="37" t="s">
        <v>7622</v>
      </c>
      <c r="AD192" s="41" t="s">
        <v>207</v>
      </c>
      <c r="AE192" s="41" t="s">
        <v>203</v>
      </c>
      <c r="AF192" s="41" t="s">
        <v>206</v>
      </c>
      <c r="AG192" s="41" t="s">
        <v>378</v>
      </c>
      <c r="AH192" s="41" t="s">
        <v>201</v>
      </c>
      <c r="AI192" s="41" t="s">
        <v>201</v>
      </c>
      <c r="AJ192" s="41" t="s">
        <v>377</v>
      </c>
      <c r="AK192" s="41" t="s">
        <v>201</v>
      </c>
      <c r="AL192" s="41" t="s">
        <v>201</v>
      </c>
      <c r="AM192" s="41" t="s">
        <v>377</v>
      </c>
      <c r="AN192" s="41" t="s">
        <v>201</v>
      </c>
      <c r="AO192" s="41" t="s">
        <v>205</v>
      </c>
      <c r="AP192" s="41" t="s">
        <v>205</v>
      </c>
      <c r="AQ192" s="41" t="s">
        <v>817</v>
      </c>
      <c r="AR192" s="41" t="s">
        <v>7621</v>
      </c>
      <c r="AS192" s="41" t="s">
        <v>201</v>
      </c>
      <c r="AT192" s="37" t="s">
        <v>1730</v>
      </c>
      <c r="AU192" s="37" t="s">
        <v>7620</v>
      </c>
      <c r="AV192" s="37" t="s">
        <v>5303</v>
      </c>
      <c r="AW192" s="37" t="s">
        <v>1842</v>
      </c>
      <c r="AX192" s="37"/>
      <c r="AY192" s="37"/>
      <c r="AZ192" s="37"/>
      <c r="BA192" s="37"/>
      <c r="BB192" s="37"/>
      <c r="BC192" s="37"/>
      <c r="BD192" s="37"/>
      <c r="BE192" s="37">
        <v>8169</v>
      </c>
      <c r="BF192" s="37">
        <v>910</v>
      </c>
      <c r="BG192" s="37">
        <v>9079</v>
      </c>
      <c r="BH192" s="37" t="s">
        <v>7619</v>
      </c>
      <c r="BI192" s="37"/>
      <c r="BJ192" s="37"/>
      <c r="BK192" s="37"/>
      <c r="BL192" s="37"/>
      <c r="BM192" s="37"/>
      <c r="BN192" s="37"/>
      <c r="BO192" s="37"/>
      <c r="BP192" s="37"/>
      <c r="BQ192" s="37"/>
      <c r="BR192" s="37"/>
      <c r="BS192" s="37"/>
      <c r="BT192" s="37"/>
      <c r="BU192" s="37"/>
      <c r="BV192" s="37">
        <v>0</v>
      </c>
      <c r="BW192" s="37">
        <v>0</v>
      </c>
      <c r="BX192" s="37">
        <v>0</v>
      </c>
      <c r="BY192" s="37">
        <v>0</v>
      </c>
      <c r="BZ192" s="37">
        <v>0</v>
      </c>
      <c r="CA192" s="37">
        <v>0</v>
      </c>
      <c r="CB192" s="37">
        <v>0</v>
      </c>
      <c r="CC192" s="37"/>
      <c r="CD192" s="37"/>
      <c r="CE192" s="37"/>
      <c r="CF192" s="37"/>
      <c r="CG192" s="37"/>
      <c r="CH192" s="37"/>
      <c r="CI192" s="37"/>
      <c r="CJ192" s="37">
        <v>0</v>
      </c>
      <c r="CK192" s="37">
        <v>0</v>
      </c>
      <c r="CL192" s="37">
        <v>0</v>
      </c>
      <c r="CM192" s="37">
        <v>0</v>
      </c>
      <c r="CN192" s="37">
        <v>0</v>
      </c>
      <c r="CO192" s="37">
        <v>0</v>
      </c>
      <c r="CP192" s="37">
        <v>0</v>
      </c>
      <c r="CQ192" s="37"/>
      <c r="CR192" s="37"/>
      <c r="CS192" s="37"/>
      <c r="CT192" s="37"/>
      <c r="CU192" s="37"/>
      <c r="CV192" s="37"/>
      <c r="CW192" s="37"/>
      <c r="CX192" s="37"/>
      <c r="CY192" s="37"/>
      <c r="CZ192" s="37"/>
      <c r="DA192" s="37"/>
      <c r="DB192" s="37"/>
      <c r="DC192" s="37"/>
      <c r="DD192" s="37"/>
      <c r="DE192" s="37"/>
      <c r="DF192" s="37"/>
      <c r="DG192" s="37"/>
      <c r="DH192" s="37"/>
      <c r="DI192" s="37"/>
      <c r="DJ192" s="37"/>
      <c r="DK192" s="37"/>
      <c r="DL192" s="37"/>
      <c r="DM192" s="37"/>
      <c r="DN192" s="37"/>
      <c r="DO192" s="37"/>
      <c r="DP192" s="37"/>
      <c r="DQ192" s="37"/>
      <c r="DR192" s="37"/>
      <c r="DS192" s="37"/>
      <c r="DT192" s="37"/>
    </row>
    <row r="193" spans="1:124" s="31" customFormat="1" ht="16.5">
      <c r="A193" s="37">
        <v>132</v>
      </c>
      <c r="B193" s="36" t="s">
        <v>1455</v>
      </c>
      <c r="C193" s="36" t="s">
        <v>1221</v>
      </c>
      <c r="D193" s="37" t="s">
        <v>7618</v>
      </c>
      <c r="E193" s="37" t="s">
        <v>7617</v>
      </c>
      <c r="F193" s="37" t="str">
        <f>IF(ISERROR(FIND('ヒアリングシート（記入例あり）'!$C$22,物質リスト!D193)),"",ROW())</f>
        <v/>
      </c>
      <c r="G193" s="37" t="e" cm="1">
        <f t="array" ref="G193">INDEX(D:D,SMALL(F:F,ROW(D193)))</f>
        <v>#NUM!</v>
      </c>
      <c r="H193" s="38" t="s">
        <v>10744</v>
      </c>
      <c r="I193" s="37" t="s">
        <v>407</v>
      </c>
      <c r="J193" s="37"/>
      <c r="K193" s="37"/>
      <c r="L193" s="37"/>
      <c r="M193" s="37"/>
      <c r="N193" s="37"/>
      <c r="O193" s="36"/>
      <c r="P193" s="37"/>
      <c r="Q193" s="36"/>
      <c r="R193" s="37"/>
      <c r="S193" s="36"/>
      <c r="T193" s="36"/>
      <c r="U193" s="36"/>
      <c r="V193" s="37"/>
      <c r="W193" s="37"/>
      <c r="X193" s="36"/>
      <c r="Y193" s="36"/>
      <c r="Z193" s="36"/>
      <c r="AA193" s="37"/>
      <c r="AB193" s="37"/>
      <c r="AC193" s="37"/>
      <c r="AD193" s="37"/>
      <c r="AE193" s="37"/>
      <c r="AF193" s="37"/>
      <c r="AG193" s="37"/>
      <c r="AH193" s="37"/>
      <c r="AI193" s="37"/>
      <c r="AJ193" s="37"/>
      <c r="AK193" s="37"/>
      <c r="AL193" s="37"/>
      <c r="AM193" s="37"/>
      <c r="AN193" s="37"/>
      <c r="AO193" s="37" t="s">
        <v>3546</v>
      </c>
      <c r="AP193" s="37"/>
      <c r="AQ193" s="37"/>
      <c r="AR193" s="37"/>
      <c r="AS193" s="37"/>
      <c r="AT193" s="37"/>
      <c r="AU193" s="37"/>
      <c r="AV193" s="37"/>
      <c r="AW193" s="37" t="s">
        <v>1473</v>
      </c>
      <c r="AX193" s="37" t="s">
        <v>7616</v>
      </c>
      <c r="AY193" s="37"/>
      <c r="AZ193" s="37"/>
      <c r="BA193" s="37"/>
      <c r="BB193" s="37"/>
      <c r="BC193" s="37"/>
      <c r="BD193" s="37"/>
      <c r="BE193" s="37">
        <v>5250</v>
      </c>
      <c r="BF193" s="37">
        <v>241545</v>
      </c>
      <c r="BG193" s="37">
        <v>246794</v>
      </c>
      <c r="BH193" s="37"/>
      <c r="BI193" s="37">
        <v>18</v>
      </c>
      <c r="BJ193" s="37">
        <v>1</v>
      </c>
      <c r="BK193" s="37">
        <v>0</v>
      </c>
      <c r="BL193" s="37">
        <v>0</v>
      </c>
      <c r="BM193" s="37">
        <v>0</v>
      </c>
      <c r="BN193" s="37">
        <v>2</v>
      </c>
      <c r="BO193" s="37">
        <v>6820.1</v>
      </c>
      <c r="BP193" s="37">
        <v>0</v>
      </c>
      <c r="BQ193" s="37">
        <v>214700</v>
      </c>
      <c r="BR193" s="37">
        <v>2200</v>
      </c>
      <c r="BS193" s="37">
        <v>1</v>
      </c>
      <c r="BT193" s="37">
        <v>6822.1</v>
      </c>
      <c r="BU193" s="37">
        <v>216900</v>
      </c>
      <c r="BV193" s="37">
        <v>19</v>
      </c>
      <c r="BW193" s="37">
        <v>1.8</v>
      </c>
      <c r="BX193" s="37">
        <v>1001.9</v>
      </c>
      <c r="BY193" s="37">
        <v>0</v>
      </c>
      <c r="BZ193" s="37">
        <v>0</v>
      </c>
      <c r="CA193" s="37">
        <v>1003.6999999999999</v>
      </c>
      <c r="CB193" s="37">
        <v>778300</v>
      </c>
      <c r="CC193" s="37">
        <v>19</v>
      </c>
      <c r="CD193" s="37">
        <v>0</v>
      </c>
      <c r="CE193" s="37">
        <v>6</v>
      </c>
      <c r="CF193" s="37">
        <v>0</v>
      </c>
      <c r="CG193" s="37">
        <v>0</v>
      </c>
      <c r="CH193" s="37">
        <v>6</v>
      </c>
      <c r="CI193" s="37">
        <v>710810</v>
      </c>
      <c r="CJ193" s="37">
        <v>13</v>
      </c>
      <c r="CK193" s="37">
        <v>0</v>
      </c>
      <c r="CL193" s="37">
        <v>21</v>
      </c>
      <c r="CM193" s="37">
        <v>0</v>
      </c>
      <c r="CN193" s="37">
        <v>0</v>
      </c>
      <c r="CO193" s="37">
        <v>21</v>
      </c>
      <c r="CP193" s="37">
        <v>232905</v>
      </c>
      <c r="CQ193" s="37"/>
      <c r="CR193" s="37"/>
      <c r="CS193" s="37"/>
      <c r="CT193" s="37"/>
      <c r="CU193" s="37" t="s">
        <v>7615</v>
      </c>
      <c r="CV193" s="37"/>
      <c r="CW193" s="37"/>
      <c r="CX193" s="37"/>
      <c r="CY193" s="37"/>
      <c r="CZ193" s="37" t="s">
        <v>7614</v>
      </c>
      <c r="DA193" s="37" t="s">
        <v>7613</v>
      </c>
      <c r="DB193" s="37" t="s">
        <v>7612</v>
      </c>
      <c r="DC193" s="37" t="s">
        <v>7611</v>
      </c>
      <c r="DD193" s="37"/>
      <c r="DE193" s="37" t="s">
        <v>7610</v>
      </c>
      <c r="DF193" s="37"/>
      <c r="DG193" s="37"/>
      <c r="DH193" s="37"/>
      <c r="DI193" s="37" t="s">
        <v>7609</v>
      </c>
      <c r="DJ193" s="37"/>
      <c r="DK193" s="37">
        <v>61</v>
      </c>
      <c r="DL193" s="37">
        <v>2.2000000000000001E-4</v>
      </c>
      <c r="DM193" s="37"/>
      <c r="DN193" s="37"/>
      <c r="DO193" s="37"/>
      <c r="DP193" s="37">
        <v>0.36</v>
      </c>
      <c r="DQ193" s="37">
        <v>0.42</v>
      </c>
      <c r="DR193" s="37">
        <v>0.13</v>
      </c>
      <c r="DS193" s="37">
        <v>0.91</v>
      </c>
      <c r="DT193" s="37">
        <v>0.91022000000000003</v>
      </c>
    </row>
    <row r="194" spans="1:124" s="32" customFormat="1" ht="18">
      <c r="A194" s="37">
        <v>132</v>
      </c>
      <c r="B194" s="36" t="s">
        <v>7608</v>
      </c>
      <c r="C194" s="36" t="s">
        <v>1221</v>
      </c>
      <c r="D194" s="37" t="s">
        <v>7607</v>
      </c>
      <c r="E194" s="37" t="s">
        <v>7606</v>
      </c>
      <c r="F194" s="37" t="str">
        <f>IF(ISERROR(FIND('ヒアリングシート（記入例あり）'!$C$22,物質リスト!D194)),"",ROW())</f>
        <v/>
      </c>
      <c r="G194" s="37" t="e" cm="1">
        <f t="array" ref="G194">INDEX(D:D,SMALL(F:F,ROW(D194)))</f>
        <v>#NUM!</v>
      </c>
      <c r="H194" s="38" t="s">
        <v>10744</v>
      </c>
      <c r="I194" s="37" t="s">
        <v>407</v>
      </c>
      <c r="J194" s="37" t="s">
        <v>406</v>
      </c>
      <c r="K194" s="37" t="s">
        <v>221</v>
      </c>
      <c r="L194" s="37" t="s">
        <v>7605</v>
      </c>
      <c r="M194" s="37">
        <v>129.84</v>
      </c>
      <c r="N194" s="37" t="s">
        <v>7604</v>
      </c>
      <c r="O194" s="36" t="s">
        <v>7603</v>
      </c>
      <c r="P194" s="37" t="s">
        <v>259</v>
      </c>
      <c r="Q194" s="36"/>
      <c r="R194" s="37" t="s">
        <v>7602</v>
      </c>
      <c r="S194" s="36"/>
      <c r="T194" s="36"/>
      <c r="U194" s="36"/>
      <c r="V194" s="37"/>
      <c r="W194" s="37"/>
      <c r="X194" s="36"/>
      <c r="Y194" s="36"/>
      <c r="Z194" s="36" t="s">
        <v>10756</v>
      </c>
      <c r="AA194" s="37" t="s">
        <v>7601</v>
      </c>
      <c r="AB194" s="37" t="s">
        <v>209</v>
      </c>
      <c r="AC194" s="37" t="s">
        <v>209</v>
      </c>
      <c r="AD194" s="41" t="s">
        <v>378</v>
      </c>
      <c r="AE194" s="41" t="s">
        <v>201</v>
      </c>
      <c r="AF194" s="41" t="s">
        <v>206</v>
      </c>
      <c r="AG194" s="41" t="s">
        <v>206</v>
      </c>
      <c r="AH194" s="41" t="s">
        <v>201</v>
      </c>
      <c r="AI194" s="41" t="s">
        <v>201</v>
      </c>
      <c r="AJ194" s="41" t="s">
        <v>205</v>
      </c>
      <c r="AK194" s="41" t="s">
        <v>205</v>
      </c>
      <c r="AL194" s="41" t="s">
        <v>377</v>
      </c>
      <c r="AM194" s="41" t="s">
        <v>377</v>
      </c>
      <c r="AN194" s="41" t="s">
        <v>205</v>
      </c>
      <c r="AO194" s="41" t="s">
        <v>205</v>
      </c>
      <c r="AP194" s="41" t="s">
        <v>205</v>
      </c>
      <c r="AQ194" s="41" t="s">
        <v>7600</v>
      </c>
      <c r="AR194" s="41" t="s">
        <v>7599</v>
      </c>
      <c r="AS194" s="41" t="s">
        <v>201</v>
      </c>
      <c r="AT194" s="37" t="s">
        <v>7598</v>
      </c>
      <c r="AU194" s="37" t="s">
        <v>7597</v>
      </c>
      <c r="AV194" s="37" t="s">
        <v>1642</v>
      </c>
      <c r="AW194" s="37"/>
      <c r="AX194" s="37"/>
      <c r="AY194" s="37"/>
      <c r="AZ194" s="37"/>
      <c r="BA194" s="37"/>
      <c r="BB194" s="37"/>
      <c r="BC194" s="37"/>
      <c r="BD194" s="37"/>
      <c r="BE194" s="37"/>
      <c r="BF194" s="37"/>
      <c r="BG194" s="37"/>
      <c r="BH194" s="37" t="s">
        <v>7596</v>
      </c>
      <c r="BI194" s="37"/>
      <c r="BJ194" s="37"/>
      <c r="BK194" s="37"/>
      <c r="BL194" s="37"/>
      <c r="BM194" s="37"/>
      <c r="BN194" s="37"/>
      <c r="BO194" s="37"/>
      <c r="BP194" s="37"/>
      <c r="BQ194" s="37"/>
      <c r="BR194" s="37"/>
      <c r="BS194" s="37"/>
      <c r="BT194" s="37"/>
      <c r="BU194" s="37"/>
      <c r="BV194" s="37"/>
      <c r="BW194" s="37"/>
      <c r="BX194" s="37"/>
      <c r="BY194" s="37"/>
      <c r="BZ194" s="37"/>
      <c r="CA194" s="37"/>
      <c r="CB194" s="37"/>
      <c r="CC194" s="37"/>
      <c r="CD194" s="37"/>
      <c r="CE194" s="37"/>
      <c r="CF194" s="37"/>
      <c r="CG194" s="37"/>
      <c r="CH194" s="37"/>
      <c r="CI194" s="37"/>
      <c r="CJ194" s="37"/>
      <c r="CK194" s="37"/>
      <c r="CL194" s="37"/>
      <c r="CM194" s="37"/>
      <c r="CN194" s="37"/>
      <c r="CO194" s="37"/>
      <c r="CP194" s="37"/>
      <c r="CQ194" s="37"/>
      <c r="CR194" s="37"/>
      <c r="CS194" s="37"/>
      <c r="CT194" s="37"/>
      <c r="CU194" s="37"/>
      <c r="CV194" s="37"/>
      <c r="CW194" s="37"/>
      <c r="CX194" s="37"/>
      <c r="CY194" s="37"/>
      <c r="CZ194" s="37"/>
      <c r="DA194" s="37"/>
      <c r="DB194" s="37"/>
      <c r="DC194" s="37"/>
      <c r="DD194" s="37"/>
      <c r="DE194" s="37"/>
      <c r="DF194" s="37"/>
      <c r="DG194" s="37"/>
      <c r="DH194" s="37"/>
      <c r="DI194" s="37"/>
      <c r="DJ194" s="37"/>
      <c r="DK194" s="37"/>
      <c r="DL194" s="37"/>
      <c r="DM194" s="37"/>
      <c r="DN194" s="37"/>
      <c r="DO194" s="37"/>
      <c r="DP194" s="37"/>
      <c r="DQ194" s="37"/>
      <c r="DR194" s="37"/>
      <c r="DS194" s="37"/>
      <c r="DT194" s="37"/>
    </row>
    <row r="195" spans="1:124" s="31" customFormat="1" ht="16.5">
      <c r="A195" s="37">
        <v>132</v>
      </c>
      <c r="B195" s="36" t="s">
        <v>7595</v>
      </c>
      <c r="C195" s="36" t="s">
        <v>7507</v>
      </c>
      <c r="D195" s="37" t="s">
        <v>7594</v>
      </c>
      <c r="E195" s="37" t="s">
        <v>7593</v>
      </c>
      <c r="F195" s="37" t="str">
        <f>IF(ISERROR(FIND('ヒアリングシート（記入例あり）'!$C$22,物質リスト!D195)),"",ROW())</f>
        <v/>
      </c>
      <c r="G195" s="37" t="e" cm="1">
        <f t="array" ref="G195">INDEX(D:D,SMALL(F:F,ROW(D195)))</f>
        <v>#NUM!</v>
      </c>
      <c r="H195" s="38" t="s">
        <v>10744</v>
      </c>
      <c r="I195" s="37" t="s">
        <v>407</v>
      </c>
      <c r="J195" s="37" t="s">
        <v>406</v>
      </c>
      <c r="K195" s="37" t="s">
        <v>221</v>
      </c>
      <c r="L195" s="37" t="s">
        <v>7592</v>
      </c>
      <c r="M195" s="37">
        <v>58.93</v>
      </c>
      <c r="N195" s="37" t="s">
        <v>7591</v>
      </c>
      <c r="O195" s="36" t="s">
        <v>7590</v>
      </c>
      <c r="P195" s="37" t="s">
        <v>259</v>
      </c>
      <c r="Q195" s="36"/>
      <c r="R195" s="37" t="s">
        <v>7589</v>
      </c>
      <c r="S195" s="36" t="s">
        <v>7588</v>
      </c>
      <c r="T195" s="36" t="s">
        <v>7587</v>
      </c>
      <c r="U195" s="36" t="s">
        <v>7586</v>
      </c>
      <c r="V195" s="37">
        <v>0.23</v>
      </c>
      <c r="W195" s="37">
        <v>1</v>
      </c>
      <c r="X195" s="36"/>
      <c r="Y195" s="36"/>
      <c r="Z195" s="36" t="s">
        <v>7585</v>
      </c>
      <c r="AA195" s="37" t="s">
        <v>7584</v>
      </c>
      <c r="AB195" s="37" t="s">
        <v>209</v>
      </c>
      <c r="AC195" s="37" t="s">
        <v>209</v>
      </c>
      <c r="AD195" s="41" t="s">
        <v>203</v>
      </c>
      <c r="AE195" s="41" t="s">
        <v>201</v>
      </c>
      <c r="AF195" s="41" t="s">
        <v>206</v>
      </c>
      <c r="AG195" s="41" t="s">
        <v>206</v>
      </c>
      <c r="AH195" s="41" t="s">
        <v>201</v>
      </c>
      <c r="AI195" s="41" t="s">
        <v>201</v>
      </c>
      <c r="AJ195" s="41" t="s">
        <v>201</v>
      </c>
      <c r="AK195" s="41" t="s">
        <v>201</v>
      </c>
      <c r="AL195" s="41" t="s">
        <v>377</v>
      </c>
      <c r="AM195" s="41" t="s">
        <v>377</v>
      </c>
      <c r="AN195" s="41" t="s">
        <v>201</v>
      </c>
      <c r="AO195" s="41" t="s">
        <v>205</v>
      </c>
      <c r="AP195" s="41" t="s">
        <v>201</v>
      </c>
      <c r="AQ195" s="41" t="s">
        <v>456</v>
      </c>
      <c r="AR195" s="41" t="s">
        <v>7583</v>
      </c>
      <c r="AS195" s="41" t="s">
        <v>201</v>
      </c>
      <c r="AT195" s="37" t="s">
        <v>1901</v>
      </c>
      <c r="AU195" s="37" t="s">
        <v>7582</v>
      </c>
      <c r="AV195" s="37"/>
      <c r="AW195" s="37"/>
      <c r="AX195" s="37"/>
      <c r="AY195" s="37"/>
      <c r="AZ195" s="37"/>
      <c r="BA195" s="37"/>
      <c r="BB195" s="37"/>
      <c r="BC195" s="37"/>
      <c r="BD195" s="37"/>
      <c r="BE195" s="37"/>
      <c r="BF195" s="37"/>
      <c r="BG195" s="37"/>
      <c r="BH195" s="37" t="s">
        <v>7581</v>
      </c>
      <c r="BI195" s="37"/>
      <c r="BJ195" s="37"/>
      <c r="BK195" s="37"/>
      <c r="BL195" s="37"/>
      <c r="BM195" s="37"/>
      <c r="BN195" s="37"/>
      <c r="BO195" s="37"/>
      <c r="BP195" s="37"/>
      <c r="BQ195" s="37"/>
      <c r="BR195" s="37"/>
      <c r="BS195" s="37"/>
      <c r="BT195" s="37"/>
      <c r="BU195" s="37"/>
      <c r="BV195" s="37"/>
      <c r="BW195" s="37"/>
      <c r="BX195" s="37"/>
      <c r="BY195" s="37"/>
      <c r="BZ195" s="37"/>
      <c r="CA195" s="37"/>
      <c r="CB195" s="37"/>
      <c r="CC195" s="37"/>
      <c r="CD195" s="37"/>
      <c r="CE195" s="37"/>
      <c r="CF195" s="37"/>
      <c r="CG195" s="37"/>
      <c r="CH195" s="37"/>
      <c r="CI195" s="37"/>
      <c r="CJ195" s="37"/>
      <c r="CK195" s="37"/>
      <c r="CL195" s="37"/>
      <c r="CM195" s="37"/>
      <c r="CN195" s="37"/>
      <c r="CO195" s="37"/>
      <c r="CP195" s="37"/>
      <c r="CQ195" s="37"/>
      <c r="CR195" s="37"/>
      <c r="CS195" s="37"/>
      <c r="CT195" s="37"/>
      <c r="CU195" s="37"/>
      <c r="CV195" s="37"/>
      <c r="CW195" s="37"/>
      <c r="CX195" s="37"/>
      <c r="CY195" s="37"/>
      <c r="CZ195" s="37"/>
      <c r="DA195" s="37"/>
      <c r="DB195" s="37"/>
      <c r="DC195" s="37"/>
      <c r="DD195" s="37"/>
      <c r="DE195" s="37"/>
      <c r="DF195" s="37"/>
      <c r="DG195" s="37"/>
      <c r="DH195" s="37"/>
      <c r="DI195" s="37"/>
      <c r="DJ195" s="37"/>
      <c r="DK195" s="37"/>
      <c r="DL195" s="37"/>
      <c r="DM195" s="37"/>
      <c r="DN195" s="37"/>
      <c r="DO195" s="37"/>
      <c r="DP195" s="37"/>
      <c r="DQ195" s="37"/>
      <c r="DR195" s="37"/>
      <c r="DS195" s="37"/>
      <c r="DT195" s="37"/>
    </row>
    <row r="196" spans="1:124" s="31" customFormat="1" ht="16.5">
      <c r="A196" s="37">
        <v>132</v>
      </c>
      <c r="B196" s="36" t="s">
        <v>7580</v>
      </c>
      <c r="C196" s="36" t="s">
        <v>3403</v>
      </c>
      <c r="D196" s="37" t="s">
        <v>7579</v>
      </c>
      <c r="E196" s="37" t="s">
        <v>7578</v>
      </c>
      <c r="F196" s="37" t="str">
        <f>IF(ISERROR(FIND('ヒアリングシート（記入例あり）'!$C$22,物質リスト!D196)),"",ROW())</f>
        <v/>
      </c>
      <c r="G196" s="37" t="e" cm="1">
        <f t="array" ref="G196">INDEX(D:D,SMALL(F:F,ROW(D196)))</f>
        <v>#NUM!</v>
      </c>
      <c r="H196" s="38" t="s">
        <v>10744</v>
      </c>
      <c r="I196" s="37" t="s">
        <v>407</v>
      </c>
      <c r="J196" s="37"/>
      <c r="K196" s="37" t="s">
        <v>221</v>
      </c>
      <c r="L196" s="37" t="s">
        <v>7577</v>
      </c>
      <c r="M196" s="37">
        <v>92.95</v>
      </c>
      <c r="N196" s="37" t="s">
        <v>7576</v>
      </c>
      <c r="O196" s="36" t="s">
        <v>403</v>
      </c>
      <c r="P196" s="37" t="s">
        <v>259</v>
      </c>
      <c r="Q196" s="36"/>
      <c r="R196" s="37" t="s">
        <v>7575</v>
      </c>
      <c r="S196" s="36" t="s">
        <v>209</v>
      </c>
      <c r="T196" s="36"/>
      <c r="U196" s="36" t="s">
        <v>209</v>
      </c>
      <c r="V196" s="37"/>
      <c r="W196" s="37"/>
      <c r="X196" s="36"/>
      <c r="Y196" s="36"/>
      <c r="Z196" s="36" t="s">
        <v>7574</v>
      </c>
      <c r="AA196" s="37" t="s">
        <v>7573</v>
      </c>
      <c r="AB196" s="37" t="s">
        <v>209</v>
      </c>
      <c r="AC196" s="37" t="s">
        <v>209</v>
      </c>
      <c r="AD196" s="41" t="s">
        <v>207</v>
      </c>
      <c r="AE196" s="37"/>
      <c r="AF196" s="41" t="s">
        <v>207</v>
      </c>
      <c r="AG196" s="41" t="s">
        <v>207</v>
      </c>
      <c r="AH196" s="41" t="s">
        <v>207</v>
      </c>
      <c r="AI196" s="41" t="s">
        <v>207</v>
      </c>
      <c r="AJ196" s="37"/>
      <c r="AK196" s="37" t="s">
        <v>457</v>
      </c>
      <c r="AL196" s="37" t="s">
        <v>2417</v>
      </c>
      <c r="AM196" s="37" t="s">
        <v>2417</v>
      </c>
      <c r="AN196" s="37"/>
      <c r="AO196" s="37" t="s">
        <v>3406</v>
      </c>
      <c r="AP196" s="37"/>
      <c r="AQ196" s="37"/>
      <c r="AR196" s="37"/>
      <c r="AS196" s="37"/>
      <c r="AT196" s="37"/>
      <c r="AU196" s="37"/>
      <c r="AV196" s="37"/>
      <c r="AW196" s="37"/>
      <c r="AX196" s="37"/>
      <c r="AY196" s="37"/>
      <c r="AZ196" s="37"/>
      <c r="BA196" s="37"/>
      <c r="BB196" s="37"/>
      <c r="BC196" s="37"/>
      <c r="BD196" s="37"/>
      <c r="BE196" s="37"/>
      <c r="BF196" s="37"/>
      <c r="BG196" s="37"/>
      <c r="BH196" s="37"/>
      <c r="BI196" s="37"/>
      <c r="BJ196" s="37"/>
      <c r="BK196" s="37"/>
      <c r="BL196" s="37"/>
      <c r="BM196" s="37"/>
      <c r="BN196" s="37"/>
      <c r="BO196" s="37"/>
      <c r="BP196" s="37"/>
      <c r="BQ196" s="37"/>
      <c r="BR196" s="37"/>
      <c r="BS196" s="37"/>
      <c r="BT196" s="37"/>
      <c r="BU196" s="37"/>
      <c r="BV196" s="37"/>
      <c r="BW196" s="37"/>
      <c r="BX196" s="37"/>
      <c r="BY196" s="37"/>
      <c r="BZ196" s="37"/>
      <c r="CA196" s="37"/>
      <c r="CB196" s="37"/>
      <c r="CC196" s="37"/>
      <c r="CD196" s="37"/>
      <c r="CE196" s="37"/>
      <c r="CF196" s="37"/>
      <c r="CG196" s="37"/>
      <c r="CH196" s="37"/>
      <c r="CI196" s="37"/>
      <c r="CJ196" s="37"/>
      <c r="CK196" s="37"/>
      <c r="CL196" s="37"/>
      <c r="CM196" s="37"/>
      <c r="CN196" s="37"/>
      <c r="CO196" s="37"/>
      <c r="CP196" s="37"/>
      <c r="CQ196" s="37"/>
      <c r="CR196" s="37"/>
      <c r="CS196" s="37"/>
      <c r="CT196" s="37"/>
      <c r="CU196" s="37"/>
      <c r="CV196" s="37"/>
      <c r="CW196" s="37"/>
      <c r="CX196" s="37"/>
      <c r="CY196" s="37"/>
      <c r="CZ196" s="37"/>
      <c r="DA196" s="37"/>
      <c r="DB196" s="37"/>
      <c r="DC196" s="37"/>
      <c r="DD196" s="37"/>
      <c r="DE196" s="37"/>
      <c r="DF196" s="37"/>
      <c r="DG196" s="37"/>
      <c r="DH196" s="37"/>
      <c r="DI196" s="37"/>
      <c r="DJ196" s="37"/>
      <c r="DK196" s="37"/>
      <c r="DL196" s="37"/>
      <c r="DM196" s="37"/>
      <c r="DN196" s="37"/>
      <c r="DO196" s="37"/>
      <c r="DP196" s="37"/>
      <c r="DQ196" s="37"/>
      <c r="DR196" s="37"/>
      <c r="DS196" s="37"/>
      <c r="DT196" s="37"/>
    </row>
    <row r="197" spans="1:124" s="31" customFormat="1" ht="16.5">
      <c r="A197" s="37">
        <v>132</v>
      </c>
      <c r="B197" s="36" t="s">
        <v>7572</v>
      </c>
      <c r="C197" s="36" t="s">
        <v>3403</v>
      </c>
      <c r="D197" s="37" t="s">
        <v>7571</v>
      </c>
      <c r="E197" s="37" t="s">
        <v>7570</v>
      </c>
      <c r="F197" s="37" t="str">
        <f>IF(ISERROR(FIND('ヒアリングシート（記入例あり）'!$C$22,物質リスト!D197)),"",ROW())</f>
        <v/>
      </c>
      <c r="G197" s="37" t="e" cm="1">
        <f t="array" ref="G197">INDEX(D:D,SMALL(F:F,ROW(D197)))</f>
        <v>#NUM!</v>
      </c>
      <c r="H197" s="38" t="s">
        <v>10744</v>
      </c>
      <c r="I197" s="37" t="s">
        <v>407</v>
      </c>
      <c r="J197" s="37"/>
      <c r="K197" s="37"/>
      <c r="L197" s="37" t="s">
        <v>7569</v>
      </c>
      <c r="M197" s="37">
        <v>97.87</v>
      </c>
      <c r="N197" s="37" t="s">
        <v>209</v>
      </c>
      <c r="O197" s="36" t="s">
        <v>403</v>
      </c>
      <c r="P197" s="37" t="s">
        <v>259</v>
      </c>
      <c r="Q197" s="36"/>
      <c r="R197" s="37"/>
      <c r="S197" s="36" t="s">
        <v>209</v>
      </c>
      <c r="T197" s="36"/>
      <c r="U197" s="36" t="s">
        <v>209</v>
      </c>
      <c r="V197" s="37"/>
      <c r="W197" s="37"/>
      <c r="X197" s="36"/>
      <c r="Y197" s="36"/>
      <c r="Z197" s="36"/>
      <c r="AA197" s="37" t="s">
        <v>209</v>
      </c>
      <c r="AB197" s="37" t="s">
        <v>209</v>
      </c>
      <c r="AC197" s="37" t="s">
        <v>209</v>
      </c>
      <c r="AD197" s="37"/>
      <c r="AE197" s="37"/>
      <c r="AF197" s="37"/>
      <c r="AG197" s="37"/>
      <c r="AH197" s="37"/>
      <c r="AI197" s="37"/>
      <c r="AJ197" s="37"/>
      <c r="AK197" s="37"/>
      <c r="AL197" s="37"/>
      <c r="AM197" s="37" t="s">
        <v>2417</v>
      </c>
      <c r="AN197" s="37"/>
      <c r="AO197" s="37" t="s">
        <v>3395</v>
      </c>
      <c r="AP197" s="37"/>
      <c r="AQ197" s="37"/>
      <c r="AR197" s="37"/>
      <c r="AS197" s="37"/>
      <c r="AT197" s="37" t="s">
        <v>7568</v>
      </c>
      <c r="AU197" s="37" t="s">
        <v>7567</v>
      </c>
      <c r="AV197" s="37"/>
      <c r="AW197" s="37"/>
      <c r="AX197" s="37"/>
      <c r="AY197" s="37"/>
      <c r="AZ197" s="37"/>
      <c r="BA197" s="37"/>
      <c r="BB197" s="37"/>
      <c r="BC197" s="37"/>
      <c r="BD197" s="37"/>
      <c r="BE197" s="37"/>
      <c r="BF197" s="37"/>
      <c r="BG197" s="37"/>
      <c r="BH197" s="37"/>
      <c r="BI197" s="37"/>
      <c r="BJ197" s="37"/>
      <c r="BK197" s="37"/>
      <c r="BL197" s="37"/>
      <c r="BM197" s="37"/>
      <c r="BN197" s="37"/>
      <c r="BO197" s="37"/>
      <c r="BP197" s="37"/>
      <c r="BQ197" s="37"/>
      <c r="BR197" s="37"/>
      <c r="BS197" s="37"/>
      <c r="BT197" s="37"/>
      <c r="BU197" s="37"/>
      <c r="BV197" s="37"/>
      <c r="BW197" s="37"/>
      <c r="BX197" s="37"/>
      <c r="BY197" s="37"/>
      <c r="BZ197" s="37"/>
      <c r="CA197" s="37"/>
      <c r="CB197" s="37"/>
      <c r="CC197" s="37"/>
      <c r="CD197" s="37"/>
      <c r="CE197" s="37"/>
      <c r="CF197" s="37"/>
      <c r="CG197" s="37"/>
      <c r="CH197" s="37"/>
      <c r="CI197" s="37"/>
      <c r="CJ197" s="37"/>
      <c r="CK197" s="37"/>
      <c r="CL197" s="37"/>
      <c r="CM197" s="37"/>
      <c r="CN197" s="37"/>
      <c r="CO197" s="37"/>
      <c r="CP197" s="37"/>
      <c r="CQ197" s="37"/>
      <c r="CR197" s="37"/>
      <c r="CS197" s="37"/>
      <c r="CT197" s="37"/>
      <c r="CU197" s="37"/>
      <c r="CV197" s="37"/>
      <c r="CW197" s="37"/>
      <c r="CX197" s="37"/>
      <c r="CY197" s="37"/>
      <c r="CZ197" s="37"/>
      <c r="DA197" s="37"/>
      <c r="DB197" s="37"/>
      <c r="DC197" s="37"/>
      <c r="DD197" s="37"/>
      <c r="DE197" s="37"/>
      <c r="DF197" s="37"/>
      <c r="DG197" s="37"/>
      <c r="DH197" s="37"/>
      <c r="DI197" s="37"/>
      <c r="DJ197" s="37"/>
      <c r="DK197" s="37"/>
      <c r="DL197" s="37"/>
      <c r="DM197" s="37"/>
      <c r="DN197" s="37"/>
      <c r="DO197" s="37"/>
      <c r="DP197" s="37"/>
      <c r="DQ197" s="37"/>
      <c r="DR197" s="37"/>
      <c r="DS197" s="37"/>
      <c r="DT197" s="37"/>
    </row>
    <row r="198" spans="1:124" s="31" customFormat="1" ht="16.5">
      <c r="A198" s="37">
        <v>132</v>
      </c>
      <c r="B198" s="36" t="s">
        <v>7566</v>
      </c>
      <c r="C198" s="36" t="s">
        <v>7565</v>
      </c>
      <c r="D198" s="37" t="s">
        <v>7564</v>
      </c>
      <c r="E198" s="37" t="s">
        <v>7563</v>
      </c>
      <c r="F198" s="37" t="str">
        <f>IF(ISERROR(FIND('ヒアリングシート（記入例あり）'!$C$22,物質リスト!D198)),"",ROW())</f>
        <v/>
      </c>
      <c r="G198" s="37" t="e" cm="1">
        <f t="array" ref="G198">INDEX(D:D,SMALL(F:F,ROW(D198)))</f>
        <v>#NUM!</v>
      </c>
      <c r="H198" s="38" t="s">
        <v>10744</v>
      </c>
      <c r="I198" s="37" t="s">
        <v>407</v>
      </c>
      <c r="J198" s="37"/>
      <c r="K198" s="37" t="s">
        <v>221</v>
      </c>
      <c r="L198" s="37" t="s">
        <v>7562</v>
      </c>
      <c r="M198" s="37">
        <v>177.02</v>
      </c>
      <c r="N198" s="36" t="s">
        <v>7561</v>
      </c>
      <c r="O198" s="37"/>
      <c r="P198" s="37" t="s">
        <v>259</v>
      </c>
      <c r="Q198" s="36"/>
      <c r="R198" s="37" t="s">
        <v>7560</v>
      </c>
      <c r="S198" s="36"/>
      <c r="T198" s="36"/>
      <c r="U198" s="36" t="s">
        <v>7559</v>
      </c>
      <c r="V198" s="37">
        <v>-0.57999999999999996</v>
      </c>
      <c r="W198" s="37">
        <v>1</v>
      </c>
      <c r="X198" s="36"/>
      <c r="Y198" s="36"/>
      <c r="Z198" s="36"/>
      <c r="AA198" s="37" t="s">
        <v>7558</v>
      </c>
      <c r="AB198" s="37" t="s">
        <v>209</v>
      </c>
      <c r="AC198" s="37" t="s">
        <v>209</v>
      </c>
      <c r="AD198" s="41" t="s">
        <v>207</v>
      </c>
      <c r="AE198" s="41" t="s">
        <v>201</v>
      </c>
      <c r="AF198" s="41" t="s">
        <v>206</v>
      </c>
      <c r="AG198" s="41" t="s">
        <v>206</v>
      </c>
      <c r="AH198" s="41" t="s">
        <v>201</v>
      </c>
      <c r="AI198" s="41" t="s">
        <v>201</v>
      </c>
      <c r="AJ198" s="41" t="s">
        <v>201</v>
      </c>
      <c r="AK198" s="41" t="s">
        <v>205</v>
      </c>
      <c r="AL198" s="41" t="s">
        <v>1328</v>
      </c>
      <c r="AM198" s="41" t="s">
        <v>1328</v>
      </c>
      <c r="AN198" s="41" t="s">
        <v>201</v>
      </c>
      <c r="AO198" s="41" t="s">
        <v>205</v>
      </c>
      <c r="AP198" s="41" t="s">
        <v>291</v>
      </c>
      <c r="AQ198" s="41" t="s">
        <v>7501</v>
      </c>
      <c r="AR198" s="41" t="s">
        <v>7500</v>
      </c>
      <c r="AS198" s="41" t="s">
        <v>201</v>
      </c>
      <c r="AT198" s="37" t="s">
        <v>7557</v>
      </c>
      <c r="AU198" s="37" t="s">
        <v>2222</v>
      </c>
      <c r="AV198" s="37" t="s">
        <v>7497</v>
      </c>
      <c r="AW198" s="37"/>
      <c r="AX198" s="37"/>
      <c r="AY198" s="37"/>
      <c r="AZ198" s="37"/>
      <c r="BA198" s="37"/>
      <c r="BB198" s="37"/>
      <c r="BC198" s="37"/>
      <c r="BD198" s="37"/>
      <c r="BE198" s="37"/>
      <c r="BF198" s="37"/>
      <c r="BG198" s="37"/>
      <c r="BH198" s="37" t="s">
        <v>7556</v>
      </c>
      <c r="BI198" s="37"/>
      <c r="BJ198" s="37"/>
      <c r="BK198" s="37"/>
      <c r="BL198" s="37"/>
      <c r="BM198" s="37"/>
      <c r="BN198" s="37"/>
      <c r="BO198" s="37"/>
      <c r="BP198" s="37"/>
      <c r="BQ198" s="37"/>
      <c r="BR198" s="37"/>
      <c r="BS198" s="37"/>
      <c r="BT198" s="37"/>
      <c r="BU198" s="37"/>
      <c r="BV198" s="37"/>
      <c r="BW198" s="37"/>
      <c r="BX198" s="37"/>
      <c r="BY198" s="37"/>
      <c r="BZ198" s="37"/>
      <c r="CA198" s="37"/>
      <c r="CB198" s="37"/>
      <c r="CC198" s="37"/>
      <c r="CD198" s="37"/>
      <c r="CE198" s="37"/>
      <c r="CF198" s="37"/>
      <c r="CG198" s="37"/>
      <c r="CH198" s="37"/>
      <c r="CI198" s="37"/>
      <c r="CJ198" s="37"/>
      <c r="CK198" s="37"/>
      <c r="CL198" s="37"/>
      <c r="CM198" s="37"/>
      <c r="CN198" s="37"/>
      <c r="CO198" s="37"/>
      <c r="CP198" s="37"/>
      <c r="CQ198" s="37"/>
      <c r="CR198" s="37"/>
      <c r="CS198" s="37"/>
      <c r="CT198" s="37"/>
      <c r="CU198" s="37"/>
      <c r="CV198" s="37"/>
      <c r="CW198" s="37"/>
      <c r="CX198" s="37"/>
      <c r="CY198" s="37"/>
      <c r="CZ198" s="37"/>
      <c r="DA198" s="37"/>
      <c r="DB198" s="37"/>
      <c r="DC198" s="37"/>
      <c r="DD198" s="37"/>
      <c r="DE198" s="37"/>
      <c r="DF198" s="37"/>
      <c r="DG198" s="37"/>
      <c r="DH198" s="37"/>
      <c r="DI198" s="37"/>
      <c r="DJ198" s="37"/>
      <c r="DK198" s="37"/>
      <c r="DL198" s="37"/>
      <c r="DM198" s="37"/>
      <c r="DN198" s="37"/>
      <c r="DO198" s="37"/>
      <c r="DP198" s="37"/>
      <c r="DQ198" s="37"/>
      <c r="DR198" s="37"/>
      <c r="DS198" s="37"/>
      <c r="DT198" s="37"/>
    </row>
    <row r="199" spans="1:124" s="31" customFormat="1" ht="16.5">
      <c r="A199" s="37">
        <v>132</v>
      </c>
      <c r="B199" s="36" t="s">
        <v>7555</v>
      </c>
      <c r="C199" s="36" t="s">
        <v>1221</v>
      </c>
      <c r="D199" s="37" t="s">
        <v>7554</v>
      </c>
      <c r="E199" s="37" t="s">
        <v>7553</v>
      </c>
      <c r="F199" s="37" t="str">
        <f>IF(ISERROR(FIND('ヒアリングシート（記入例あり）'!$C$22,物質リスト!D199)),"",ROW())</f>
        <v/>
      </c>
      <c r="G199" s="37" t="e" cm="1">
        <f t="array" ref="G199">INDEX(D:D,SMALL(F:F,ROW(D199)))</f>
        <v>#NUM!</v>
      </c>
      <c r="H199" s="38" t="s">
        <v>10744</v>
      </c>
      <c r="I199" s="37" t="s">
        <v>407</v>
      </c>
      <c r="J199" s="37" t="s">
        <v>406</v>
      </c>
      <c r="K199" s="37" t="s">
        <v>221</v>
      </c>
      <c r="L199" s="37" t="s">
        <v>7552</v>
      </c>
      <c r="M199" s="37">
        <v>74.930000000000007</v>
      </c>
      <c r="N199" s="37" t="s">
        <v>7551</v>
      </c>
      <c r="O199" s="36"/>
      <c r="P199" s="37" t="s">
        <v>259</v>
      </c>
      <c r="Q199" s="36"/>
      <c r="R199" s="37" t="s">
        <v>7550</v>
      </c>
      <c r="S199" s="36"/>
      <c r="T199" s="36"/>
      <c r="U199" s="36"/>
      <c r="V199" s="37"/>
      <c r="W199" s="37"/>
      <c r="X199" s="36"/>
      <c r="Y199" s="36"/>
      <c r="Z199" s="36" t="s">
        <v>503</v>
      </c>
      <c r="AA199" s="37" t="s">
        <v>7549</v>
      </c>
      <c r="AB199" s="37" t="s">
        <v>209</v>
      </c>
      <c r="AC199" s="37" t="s">
        <v>209</v>
      </c>
      <c r="AD199" s="41" t="s">
        <v>378</v>
      </c>
      <c r="AE199" s="41" t="s">
        <v>201</v>
      </c>
      <c r="AF199" s="41" t="s">
        <v>206</v>
      </c>
      <c r="AG199" s="41" t="s">
        <v>206</v>
      </c>
      <c r="AH199" s="41" t="s">
        <v>201</v>
      </c>
      <c r="AI199" s="41" t="s">
        <v>201</v>
      </c>
      <c r="AJ199" s="41" t="s">
        <v>201</v>
      </c>
      <c r="AK199" s="41" t="s">
        <v>201</v>
      </c>
      <c r="AL199" s="41" t="s">
        <v>377</v>
      </c>
      <c r="AM199" s="41" t="s">
        <v>377</v>
      </c>
      <c r="AN199" s="41" t="s">
        <v>201</v>
      </c>
      <c r="AO199" s="41" t="s">
        <v>205</v>
      </c>
      <c r="AP199" s="41" t="s">
        <v>201</v>
      </c>
      <c r="AQ199" s="41" t="s">
        <v>7548</v>
      </c>
      <c r="AR199" s="41" t="s">
        <v>7547</v>
      </c>
      <c r="AS199" s="41" t="s">
        <v>201</v>
      </c>
      <c r="AT199" s="37" t="s">
        <v>7546</v>
      </c>
      <c r="AU199" s="37" t="s">
        <v>7545</v>
      </c>
      <c r="AV199" s="37" t="s">
        <v>209</v>
      </c>
      <c r="AW199" s="37"/>
      <c r="AX199" s="37"/>
      <c r="AY199" s="37"/>
      <c r="AZ199" s="37"/>
      <c r="BA199" s="37"/>
      <c r="BB199" s="37"/>
      <c r="BC199" s="37"/>
      <c r="BD199" s="37"/>
      <c r="BE199" s="37"/>
      <c r="BF199" s="37"/>
      <c r="BG199" s="37"/>
      <c r="BH199" s="37" t="s">
        <v>7544</v>
      </c>
      <c r="BI199" s="37"/>
      <c r="BJ199" s="37"/>
      <c r="BK199" s="37"/>
      <c r="BL199" s="37"/>
      <c r="BM199" s="37"/>
      <c r="BN199" s="37"/>
      <c r="BO199" s="37"/>
      <c r="BP199" s="37"/>
      <c r="BQ199" s="37"/>
      <c r="BR199" s="37"/>
      <c r="BS199" s="37"/>
      <c r="BT199" s="37"/>
      <c r="BU199" s="37"/>
      <c r="BV199" s="37"/>
      <c r="BW199" s="37"/>
      <c r="BX199" s="37"/>
      <c r="BY199" s="37"/>
      <c r="BZ199" s="37"/>
      <c r="CA199" s="37"/>
      <c r="CB199" s="37"/>
      <c r="CC199" s="37"/>
      <c r="CD199" s="37"/>
      <c r="CE199" s="37"/>
      <c r="CF199" s="37"/>
      <c r="CG199" s="37"/>
      <c r="CH199" s="37"/>
      <c r="CI199" s="37"/>
      <c r="CJ199" s="37"/>
      <c r="CK199" s="37"/>
      <c r="CL199" s="37"/>
      <c r="CM199" s="37"/>
      <c r="CN199" s="37"/>
      <c r="CO199" s="37"/>
      <c r="CP199" s="37"/>
      <c r="CQ199" s="37"/>
      <c r="CR199" s="37"/>
      <c r="CS199" s="37"/>
      <c r="CT199" s="37"/>
      <c r="CU199" s="37"/>
      <c r="CV199" s="37"/>
      <c r="CW199" s="37"/>
      <c r="CX199" s="37"/>
      <c r="CY199" s="37"/>
      <c r="CZ199" s="37"/>
      <c r="DA199" s="37"/>
      <c r="DB199" s="37"/>
      <c r="DC199" s="37"/>
      <c r="DD199" s="37"/>
      <c r="DE199" s="37"/>
      <c r="DF199" s="37"/>
      <c r="DG199" s="37"/>
      <c r="DH199" s="37"/>
      <c r="DI199" s="37"/>
      <c r="DJ199" s="37"/>
      <c r="DK199" s="37"/>
      <c r="DL199" s="37"/>
      <c r="DM199" s="37"/>
      <c r="DN199" s="37"/>
      <c r="DO199" s="37"/>
      <c r="DP199" s="37"/>
      <c r="DQ199" s="37"/>
      <c r="DR199" s="37"/>
      <c r="DS199" s="37"/>
      <c r="DT199" s="37"/>
    </row>
    <row r="200" spans="1:124" s="31" customFormat="1" ht="18">
      <c r="A200" s="37">
        <v>132</v>
      </c>
      <c r="B200" s="36" t="s">
        <v>7543</v>
      </c>
      <c r="C200" s="36" t="s">
        <v>1221</v>
      </c>
      <c r="D200" s="37" t="s">
        <v>7542</v>
      </c>
      <c r="E200" s="37" t="s">
        <v>7541</v>
      </c>
      <c r="F200" s="37" t="str">
        <f>IF(ISERROR(FIND('ヒアリングシート（記入例あり）'!$C$22,物質リスト!D200)),"",ROW())</f>
        <v/>
      </c>
      <c r="G200" s="37" t="e" cm="1">
        <f t="array" ref="G200">INDEX(D:D,SMALL(F:F,ROW(D200)))</f>
        <v>#NUM!</v>
      </c>
      <c r="H200" s="38" t="s">
        <v>10744</v>
      </c>
      <c r="I200" s="37" t="s">
        <v>407</v>
      </c>
      <c r="J200" s="37"/>
      <c r="K200" s="37"/>
      <c r="L200" s="37" t="s">
        <v>7540</v>
      </c>
      <c r="M200" s="37">
        <v>182.94</v>
      </c>
      <c r="N200" s="37" t="s">
        <v>7539</v>
      </c>
      <c r="O200" s="36"/>
      <c r="P200" s="37" t="s">
        <v>259</v>
      </c>
      <c r="Q200" s="36"/>
      <c r="R200" s="37" t="s">
        <v>7538</v>
      </c>
      <c r="S200" s="36"/>
      <c r="T200" s="36"/>
      <c r="U200" s="36"/>
      <c r="V200" s="37"/>
      <c r="W200" s="37"/>
      <c r="X200" s="36"/>
      <c r="Y200" s="36"/>
      <c r="Z200" s="36" t="s">
        <v>10757</v>
      </c>
      <c r="AA200" s="37" t="s">
        <v>7537</v>
      </c>
      <c r="AB200" s="37" t="s">
        <v>209</v>
      </c>
      <c r="AC200" s="37" t="s">
        <v>209</v>
      </c>
      <c r="AD200" s="41" t="s">
        <v>207</v>
      </c>
      <c r="AE200" s="41" t="s">
        <v>201</v>
      </c>
      <c r="AF200" s="41" t="s">
        <v>206</v>
      </c>
      <c r="AG200" s="41" t="s">
        <v>206</v>
      </c>
      <c r="AH200" s="41" t="s">
        <v>201</v>
      </c>
      <c r="AI200" s="41" t="s">
        <v>201</v>
      </c>
      <c r="AJ200" s="41" t="s">
        <v>203</v>
      </c>
      <c r="AK200" s="41" t="s">
        <v>377</v>
      </c>
      <c r="AL200" s="41" t="s">
        <v>1328</v>
      </c>
      <c r="AM200" s="41" t="s">
        <v>1328</v>
      </c>
      <c r="AN200" s="41" t="s">
        <v>201</v>
      </c>
      <c r="AO200" s="41" t="s">
        <v>205</v>
      </c>
      <c r="AP200" s="41" t="s">
        <v>291</v>
      </c>
      <c r="AQ200" s="41" t="s">
        <v>7501</v>
      </c>
      <c r="AR200" s="41" t="s">
        <v>7500</v>
      </c>
      <c r="AS200" s="41" t="s">
        <v>201</v>
      </c>
      <c r="AT200" s="37" t="s">
        <v>7499</v>
      </c>
      <c r="AU200" s="37" t="s">
        <v>7498</v>
      </c>
      <c r="AV200" s="37" t="s">
        <v>7497</v>
      </c>
      <c r="AW200" s="37"/>
      <c r="AX200" s="37"/>
      <c r="AY200" s="37"/>
      <c r="AZ200" s="37"/>
      <c r="BA200" s="37"/>
      <c r="BB200" s="37"/>
      <c r="BC200" s="37"/>
      <c r="BD200" s="37"/>
      <c r="BE200" s="37"/>
      <c r="BF200" s="37"/>
      <c r="BG200" s="37"/>
      <c r="BH200" s="37" t="s">
        <v>7536</v>
      </c>
      <c r="BI200" s="37"/>
      <c r="BJ200" s="37"/>
      <c r="BK200" s="37"/>
      <c r="BL200" s="37"/>
      <c r="BM200" s="37"/>
      <c r="BN200" s="37"/>
      <c r="BO200" s="37"/>
      <c r="BP200" s="37"/>
      <c r="BQ200" s="37"/>
      <c r="BR200" s="37"/>
      <c r="BS200" s="37"/>
      <c r="BT200" s="37"/>
      <c r="BU200" s="37"/>
      <c r="BV200" s="37"/>
      <c r="BW200" s="37"/>
      <c r="BX200" s="37"/>
      <c r="BY200" s="37"/>
      <c r="BZ200" s="37"/>
      <c r="CA200" s="37"/>
      <c r="CB200" s="37"/>
      <c r="CC200" s="37"/>
      <c r="CD200" s="37"/>
      <c r="CE200" s="37"/>
      <c r="CF200" s="37"/>
      <c r="CG200" s="37"/>
      <c r="CH200" s="37"/>
      <c r="CI200" s="37"/>
      <c r="CJ200" s="37"/>
      <c r="CK200" s="37"/>
      <c r="CL200" s="37"/>
      <c r="CM200" s="37"/>
      <c r="CN200" s="37"/>
      <c r="CO200" s="37"/>
      <c r="CP200" s="37"/>
      <c r="CQ200" s="37"/>
      <c r="CR200" s="37"/>
      <c r="CS200" s="37"/>
      <c r="CT200" s="37"/>
      <c r="CU200" s="37"/>
      <c r="CV200" s="37"/>
      <c r="CW200" s="37"/>
      <c r="CX200" s="37"/>
      <c r="CY200" s="37"/>
      <c r="CZ200" s="37"/>
      <c r="DA200" s="37"/>
      <c r="DB200" s="37"/>
      <c r="DC200" s="37"/>
      <c r="DD200" s="37"/>
      <c r="DE200" s="37"/>
      <c r="DF200" s="37"/>
      <c r="DG200" s="37"/>
      <c r="DH200" s="37"/>
      <c r="DI200" s="37"/>
      <c r="DJ200" s="37"/>
      <c r="DK200" s="37"/>
      <c r="DL200" s="37"/>
      <c r="DM200" s="37"/>
      <c r="DN200" s="37"/>
      <c r="DO200" s="37"/>
      <c r="DP200" s="37"/>
      <c r="DQ200" s="37"/>
      <c r="DR200" s="37"/>
      <c r="DS200" s="37"/>
      <c r="DT200" s="37"/>
    </row>
    <row r="201" spans="1:124" s="31" customFormat="1" ht="18">
      <c r="A201" s="37">
        <v>132</v>
      </c>
      <c r="B201" s="36" t="s">
        <v>7535</v>
      </c>
      <c r="C201" s="36" t="s">
        <v>1221</v>
      </c>
      <c r="D201" s="37" t="s">
        <v>7534</v>
      </c>
      <c r="E201" s="37" t="s">
        <v>7533</v>
      </c>
      <c r="F201" s="37" t="str">
        <f>IF(ISERROR(FIND('ヒアリングシート（記入例あり）'!$C$22,物質リスト!D201)),"",ROW())</f>
        <v/>
      </c>
      <c r="G201" s="37" t="e" cm="1">
        <f t="array" ref="G201">INDEX(D:D,SMALL(F:F,ROW(D201)))</f>
        <v>#NUM!</v>
      </c>
      <c r="H201" s="38" t="s">
        <v>10744</v>
      </c>
      <c r="I201" s="37" t="s">
        <v>407</v>
      </c>
      <c r="J201" s="37" t="s">
        <v>406</v>
      </c>
      <c r="K201" s="37" t="s">
        <v>221</v>
      </c>
      <c r="L201" s="37" t="s">
        <v>7532</v>
      </c>
      <c r="M201" s="37">
        <v>155</v>
      </c>
      <c r="N201" s="37" t="s">
        <v>7531</v>
      </c>
      <c r="O201" s="36"/>
      <c r="P201" s="37" t="s">
        <v>259</v>
      </c>
      <c r="Q201" s="36"/>
      <c r="R201" s="37" t="s">
        <v>7530</v>
      </c>
      <c r="S201" s="36"/>
      <c r="T201" s="36"/>
      <c r="U201" s="36"/>
      <c r="V201" s="37"/>
      <c r="W201" s="37"/>
      <c r="X201" s="36"/>
      <c r="Y201" s="36"/>
      <c r="Z201" s="36" t="s">
        <v>10758</v>
      </c>
      <c r="AA201" s="37" t="s">
        <v>7529</v>
      </c>
      <c r="AB201" s="37"/>
      <c r="AC201" s="37"/>
      <c r="AD201" s="41" t="s">
        <v>207</v>
      </c>
      <c r="AE201" s="41" t="s">
        <v>201</v>
      </c>
      <c r="AF201" s="41" t="s">
        <v>206</v>
      </c>
      <c r="AG201" s="41" t="s">
        <v>201</v>
      </c>
      <c r="AH201" s="41" t="s">
        <v>201</v>
      </c>
      <c r="AI201" s="41" t="s">
        <v>201</v>
      </c>
      <c r="AJ201" s="41" t="s">
        <v>201</v>
      </c>
      <c r="AK201" s="41" t="s">
        <v>201</v>
      </c>
      <c r="AL201" s="41" t="s">
        <v>377</v>
      </c>
      <c r="AM201" s="41" t="s">
        <v>377</v>
      </c>
      <c r="AN201" s="41" t="s">
        <v>201</v>
      </c>
      <c r="AO201" s="41" t="s">
        <v>205</v>
      </c>
      <c r="AP201" s="41" t="s">
        <v>201</v>
      </c>
      <c r="AQ201" s="41" t="s">
        <v>201</v>
      </c>
      <c r="AR201" s="41" t="s">
        <v>7528</v>
      </c>
      <c r="AS201" s="41" t="s">
        <v>201</v>
      </c>
      <c r="AT201" s="37" t="s">
        <v>1901</v>
      </c>
      <c r="AU201" s="37" t="s">
        <v>7527</v>
      </c>
      <c r="AV201" s="37" t="s">
        <v>7526</v>
      </c>
      <c r="AW201" s="37"/>
      <c r="AX201" s="37"/>
      <c r="AY201" s="37"/>
      <c r="AZ201" s="37"/>
      <c r="BA201" s="37"/>
      <c r="BB201" s="37"/>
      <c r="BC201" s="37" t="s">
        <v>7525</v>
      </c>
      <c r="BD201" s="37"/>
      <c r="BE201" s="37"/>
      <c r="BF201" s="37"/>
      <c r="BG201" s="37"/>
      <c r="BH201" s="37" t="s">
        <v>7524</v>
      </c>
      <c r="BI201" s="37"/>
      <c r="BJ201" s="37"/>
      <c r="BK201" s="37"/>
      <c r="BL201" s="37"/>
      <c r="BM201" s="37"/>
      <c r="BN201" s="37"/>
      <c r="BO201" s="37"/>
      <c r="BP201" s="37"/>
      <c r="BQ201" s="37"/>
      <c r="BR201" s="37"/>
      <c r="BS201" s="37"/>
      <c r="BT201" s="37"/>
      <c r="BU201" s="37"/>
      <c r="BV201" s="37"/>
      <c r="BW201" s="37"/>
      <c r="BX201" s="37"/>
      <c r="BY201" s="37"/>
      <c r="BZ201" s="37"/>
      <c r="CA201" s="37"/>
      <c r="CB201" s="37"/>
      <c r="CC201" s="37"/>
      <c r="CD201" s="37"/>
      <c r="CE201" s="37"/>
      <c r="CF201" s="37"/>
      <c r="CG201" s="37"/>
      <c r="CH201" s="37"/>
      <c r="CI201" s="37"/>
      <c r="CJ201" s="37"/>
      <c r="CK201" s="37"/>
      <c r="CL201" s="37"/>
      <c r="CM201" s="37"/>
      <c r="CN201" s="37"/>
      <c r="CO201" s="37"/>
      <c r="CP201" s="37"/>
      <c r="CQ201" s="37"/>
      <c r="CR201" s="37"/>
      <c r="CS201" s="37"/>
      <c r="CT201" s="37"/>
      <c r="CU201" s="37"/>
      <c r="CV201" s="37"/>
      <c r="CW201" s="37"/>
      <c r="CX201" s="37"/>
      <c r="CY201" s="37"/>
      <c r="CZ201" s="37"/>
      <c r="DA201" s="37"/>
      <c r="DB201" s="37"/>
      <c r="DC201" s="37"/>
      <c r="DD201" s="37"/>
      <c r="DE201" s="37"/>
      <c r="DF201" s="37"/>
      <c r="DG201" s="37"/>
      <c r="DH201" s="37"/>
      <c r="DI201" s="37"/>
      <c r="DJ201" s="37"/>
      <c r="DK201" s="37"/>
      <c r="DL201" s="37"/>
      <c r="DM201" s="37"/>
      <c r="DN201" s="37"/>
      <c r="DO201" s="37"/>
      <c r="DP201" s="37"/>
      <c r="DQ201" s="37"/>
      <c r="DR201" s="37"/>
      <c r="DS201" s="37"/>
      <c r="DT201" s="37"/>
    </row>
    <row r="202" spans="1:124" s="31" customFormat="1" ht="16.5">
      <c r="A202" s="37">
        <v>132</v>
      </c>
      <c r="B202" s="36" t="s">
        <v>7523</v>
      </c>
      <c r="C202" s="36" t="s">
        <v>3436</v>
      </c>
      <c r="D202" s="37" t="s">
        <v>7522</v>
      </c>
      <c r="E202" s="37" t="s">
        <v>7521</v>
      </c>
      <c r="F202" s="37" t="str">
        <f>IF(ISERROR(FIND('ヒアリングシート（記入例あり）'!$C$22,物質リスト!D202)),"",ROW())</f>
        <v/>
      </c>
      <c r="G202" s="37" t="e" cm="1">
        <f t="array" ref="G202">INDEX(D:D,SMALL(F:F,ROW(D202)))</f>
        <v>#NUM!</v>
      </c>
      <c r="H202" s="38" t="s">
        <v>10744</v>
      </c>
      <c r="I202" s="37" t="s">
        <v>407</v>
      </c>
      <c r="J202" s="37" t="s">
        <v>406</v>
      </c>
      <c r="K202" s="37" t="s">
        <v>221</v>
      </c>
      <c r="L202" s="37" t="s">
        <v>7520</v>
      </c>
      <c r="M202" s="37">
        <v>240.8</v>
      </c>
      <c r="N202" s="37" t="s">
        <v>7519</v>
      </c>
      <c r="O202" s="36"/>
      <c r="P202" s="37" t="s">
        <v>259</v>
      </c>
      <c r="Q202" s="36"/>
      <c r="R202" s="37" t="s">
        <v>7518</v>
      </c>
      <c r="S202" s="36" t="s">
        <v>209</v>
      </c>
      <c r="T202" s="36"/>
      <c r="U202" s="36" t="s">
        <v>209</v>
      </c>
      <c r="V202" s="37"/>
      <c r="W202" s="37"/>
      <c r="X202" s="36"/>
      <c r="Y202" s="36"/>
      <c r="Z202" s="36" t="s">
        <v>7517</v>
      </c>
      <c r="AA202" s="37" t="s">
        <v>7516</v>
      </c>
      <c r="AB202" s="37"/>
      <c r="AC202" s="37" t="s">
        <v>7515</v>
      </c>
      <c r="AD202" s="37"/>
      <c r="AE202" s="37"/>
      <c r="AF202" s="37"/>
      <c r="AG202" s="37"/>
      <c r="AH202" s="37"/>
      <c r="AI202" s="37"/>
      <c r="AJ202" s="37"/>
      <c r="AK202" s="37"/>
      <c r="AL202" s="37" t="s">
        <v>2417</v>
      </c>
      <c r="AM202" s="37" t="s">
        <v>2417</v>
      </c>
      <c r="AN202" s="37"/>
      <c r="AO202" s="37" t="s">
        <v>3406</v>
      </c>
      <c r="AP202" s="37"/>
      <c r="AQ202" s="37"/>
      <c r="AR202" s="37" t="s">
        <v>7514</v>
      </c>
      <c r="AS202" s="37"/>
      <c r="AT202" s="37"/>
      <c r="AU202" s="37"/>
      <c r="AV202" s="37" t="s">
        <v>209</v>
      </c>
      <c r="AW202" s="37"/>
      <c r="AX202" s="37"/>
      <c r="AY202" s="37"/>
      <c r="AZ202" s="37"/>
      <c r="BA202" s="37"/>
      <c r="BB202" s="37"/>
      <c r="BC202" s="37"/>
      <c r="BD202" s="37"/>
      <c r="BE202" s="37"/>
      <c r="BF202" s="37"/>
      <c r="BG202" s="37"/>
      <c r="BH202" s="37"/>
      <c r="BI202" s="37"/>
      <c r="BJ202" s="37"/>
      <c r="BK202" s="37"/>
      <c r="BL202" s="37"/>
      <c r="BM202" s="37"/>
      <c r="BN202" s="37"/>
      <c r="BO202" s="37"/>
      <c r="BP202" s="37"/>
      <c r="BQ202" s="37"/>
      <c r="BR202" s="37"/>
      <c r="BS202" s="37"/>
      <c r="BT202" s="37"/>
      <c r="BU202" s="37"/>
      <c r="BV202" s="37"/>
      <c r="BW202" s="37"/>
      <c r="BX202" s="37"/>
      <c r="BY202" s="37"/>
      <c r="BZ202" s="37"/>
      <c r="CA202" s="37"/>
      <c r="CB202" s="37"/>
      <c r="CC202" s="37"/>
      <c r="CD202" s="37"/>
      <c r="CE202" s="37"/>
      <c r="CF202" s="37"/>
      <c r="CG202" s="37"/>
      <c r="CH202" s="37"/>
      <c r="CI202" s="37"/>
      <c r="CJ202" s="37"/>
      <c r="CK202" s="37"/>
      <c r="CL202" s="37"/>
      <c r="CM202" s="37"/>
      <c r="CN202" s="37"/>
      <c r="CO202" s="37"/>
      <c r="CP202" s="37"/>
      <c r="CQ202" s="37"/>
      <c r="CR202" s="37"/>
      <c r="CS202" s="37"/>
      <c r="CT202" s="37"/>
      <c r="CU202" s="37"/>
      <c r="CV202" s="37"/>
      <c r="CW202" s="37"/>
      <c r="CX202" s="37"/>
      <c r="CY202" s="37"/>
      <c r="CZ202" s="37"/>
      <c r="DA202" s="37"/>
      <c r="DB202" s="37"/>
      <c r="DC202" s="37"/>
      <c r="DD202" s="37"/>
      <c r="DE202" s="37"/>
      <c r="DF202" s="37"/>
      <c r="DG202" s="37"/>
      <c r="DH202" s="37"/>
      <c r="DI202" s="37"/>
      <c r="DJ202" s="37"/>
      <c r="DK202" s="37"/>
      <c r="DL202" s="37"/>
      <c r="DM202" s="37"/>
      <c r="DN202" s="37"/>
      <c r="DO202" s="37"/>
      <c r="DP202" s="37"/>
      <c r="DQ202" s="37"/>
      <c r="DR202" s="37"/>
      <c r="DS202" s="37"/>
      <c r="DT202" s="37"/>
    </row>
    <row r="203" spans="1:124" s="31" customFormat="1" ht="18">
      <c r="A203" s="37">
        <v>132</v>
      </c>
      <c r="B203" s="36" t="s">
        <v>7513</v>
      </c>
      <c r="C203" s="36" t="s">
        <v>1221</v>
      </c>
      <c r="D203" s="37" t="s">
        <v>7512</v>
      </c>
      <c r="E203" s="37" t="s">
        <v>7511</v>
      </c>
      <c r="F203" s="37" t="str">
        <f>IF(ISERROR(FIND('ヒアリングシート（記入例あり）'!$C$22,物質リスト!D203)),"",ROW())</f>
        <v/>
      </c>
      <c r="G203" s="37" t="e" cm="1">
        <f t="array" ref="G203">INDEX(D:D,SMALL(F:F,ROW(D203)))</f>
        <v>#NUM!</v>
      </c>
      <c r="H203" s="38" t="s">
        <v>10744</v>
      </c>
      <c r="I203" s="37" t="s">
        <v>407</v>
      </c>
      <c r="J203" s="37" t="s">
        <v>406</v>
      </c>
      <c r="K203" s="37" t="s">
        <v>221</v>
      </c>
      <c r="L203" s="37" t="s">
        <v>7510</v>
      </c>
      <c r="M203" s="37">
        <v>218.74</v>
      </c>
      <c r="N203" s="37" t="s">
        <v>7509</v>
      </c>
      <c r="O203" s="36"/>
      <c r="P203" s="37" t="s">
        <v>259</v>
      </c>
      <c r="Q203" s="36"/>
      <c r="R203" s="37" t="s">
        <v>2679</v>
      </c>
      <c r="S203" s="36"/>
      <c r="T203" s="36"/>
      <c r="U203" s="36"/>
      <c r="V203" s="37"/>
      <c r="W203" s="37"/>
      <c r="X203" s="36"/>
      <c r="Y203" s="36"/>
      <c r="Z203" s="36" t="s">
        <v>10759</v>
      </c>
      <c r="AA203" s="37"/>
      <c r="AB203" s="37"/>
      <c r="AC203" s="37"/>
      <c r="AD203" s="37"/>
      <c r="AE203" s="37"/>
      <c r="AF203" s="37"/>
      <c r="AG203" s="37"/>
      <c r="AH203" s="37"/>
      <c r="AI203" s="37"/>
      <c r="AJ203" s="37"/>
      <c r="AK203" s="37"/>
      <c r="AL203" s="37"/>
      <c r="AM203" s="37"/>
      <c r="AN203" s="37"/>
      <c r="AO203" s="37"/>
      <c r="AP203" s="37"/>
      <c r="AQ203" s="37"/>
      <c r="AR203" s="37"/>
      <c r="AS203" s="37"/>
      <c r="AT203" s="37"/>
      <c r="AU203" s="37"/>
      <c r="AV203" s="37"/>
      <c r="AW203" s="37"/>
      <c r="AX203" s="37"/>
      <c r="AY203" s="37"/>
      <c r="AZ203" s="37"/>
      <c r="BA203" s="37"/>
      <c r="BB203" s="37"/>
      <c r="BC203" s="37"/>
      <c r="BD203" s="37"/>
      <c r="BE203" s="37"/>
      <c r="BF203" s="37"/>
      <c r="BG203" s="37"/>
      <c r="BH203" s="37"/>
      <c r="BI203" s="37"/>
      <c r="BJ203" s="37"/>
      <c r="BK203" s="37"/>
      <c r="BL203" s="37"/>
      <c r="BM203" s="37"/>
      <c r="BN203" s="37"/>
      <c r="BO203" s="37"/>
      <c r="BP203" s="37"/>
      <c r="BQ203" s="37"/>
      <c r="BR203" s="37"/>
      <c r="BS203" s="37"/>
      <c r="BT203" s="37"/>
      <c r="BU203" s="37"/>
      <c r="BV203" s="37"/>
      <c r="BW203" s="37"/>
      <c r="BX203" s="37"/>
      <c r="BY203" s="37"/>
      <c r="BZ203" s="37"/>
      <c r="CA203" s="37"/>
      <c r="CB203" s="37"/>
      <c r="CC203" s="37"/>
      <c r="CD203" s="37"/>
      <c r="CE203" s="37"/>
      <c r="CF203" s="37"/>
      <c r="CG203" s="37"/>
      <c r="CH203" s="37"/>
      <c r="CI203" s="37"/>
      <c r="CJ203" s="37"/>
      <c r="CK203" s="37"/>
      <c r="CL203" s="37"/>
      <c r="CM203" s="37"/>
      <c r="CN203" s="37"/>
      <c r="CO203" s="37"/>
      <c r="CP203" s="37"/>
      <c r="CQ203" s="37"/>
      <c r="CR203" s="37"/>
      <c r="CS203" s="37"/>
      <c r="CT203" s="37"/>
      <c r="CU203" s="37"/>
      <c r="CV203" s="37"/>
      <c r="CW203" s="37"/>
      <c r="CX203" s="37"/>
      <c r="CY203" s="37"/>
      <c r="CZ203" s="37"/>
      <c r="DA203" s="37"/>
      <c r="DB203" s="37"/>
      <c r="DC203" s="37"/>
      <c r="DD203" s="37"/>
      <c r="DE203" s="37"/>
      <c r="DF203" s="37"/>
      <c r="DG203" s="37"/>
      <c r="DH203" s="37"/>
      <c r="DI203" s="37"/>
      <c r="DJ203" s="37"/>
      <c r="DK203" s="37"/>
      <c r="DL203" s="37"/>
      <c r="DM203" s="37"/>
      <c r="DN203" s="37"/>
      <c r="DO203" s="37"/>
      <c r="DP203" s="37"/>
      <c r="DQ203" s="37"/>
      <c r="DR203" s="37"/>
      <c r="DS203" s="37"/>
      <c r="DT203" s="37"/>
    </row>
    <row r="204" spans="1:124" s="31" customFormat="1" ht="16.5">
      <c r="A204" s="37">
        <v>132</v>
      </c>
      <c r="B204" s="36" t="s">
        <v>7508</v>
      </c>
      <c r="C204" s="36" t="s">
        <v>7507</v>
      </c>
      <c r="D204" s="37" t="s">
        <v>7506</v>
      </c>
      <c r="E204" s="37" t="s">
        <v>7505</v>
      </c>
      <c r="F204" s="37" t="str">
        <f>IF(ISERROR(FIND('ヒアリングシート（記入例あり）'!$C$22,物質リスト!D204)),"",ROW())</f>
        <v/>
      </c>
      <c r="G204" s="37" t="e" cm="1">
        <f t="array" ref="G204">INDEX(D:D,SMALL(F:F,ROW(D204)))</f>
        <v>#NUM!</v>
      </c>
      <c r="H204" s="38" t="s">
        <v>10796</v>
      </c>
      <c r="I204" s="37" t="s">
        <v>223</v>
      </c>
      <c r="J204" s="37"/>
      <c r="K204" s="45" t="s">
        <v>10802</v>
      </c>
      <c r="L204" s="37" t="s">
        <v>7504</v>
      </c>
      <c r="M204" s="37">
        <v>148.97</v>
      </c>
      <c r="N204" s="37"/>
      <c r="O204" s="36"/>
      <c r="P204" s="37" t="s">
        <v>259</v>
      </c>
      <c r="Q204" s="36" t="s">
        <v>7503</v>
      </c>
      <c r="R204" s="37"/>
      <c r="S204" s="36"/>
      <c r="T204" s="36"/>
      <c r="U204" s="36" t="s">
        <v>7502</v>
      </c>
      <c r="V204" s="37">
        <v>-1.67</v>
      </c>
      <c r="W204" s="37">
        <v>1</v>
      </c>
      <c r="X204" s="36"/>
      <c r="Y204" s="36"/>
      <c r="Z204" s="36" t="s">
        <v>503</v>
      </c>
      <c r="AA204" s="37" t="s">
        <v>209</v>
      </c>
      <c r="AB204" s="37" t="s">
        <v>209</v>
      </c>
      <c r="AC204" s="37" t="s">
        <v>209</v>
      </c>
      <c r="AD204" s="41" t="s">
        <v>201</v>
      </c>
      <c r="AE204" s="41" t="s">
        <v>201</v>
      </c>
      <c r="AF204" s="41" t="s">
        <v>206</v>
      </c>
      <c r="AG204" s="41" t="s">
        <v>206</v>
      </c>
      <c r="AH204" s="41" t="s">
        <v>201</v>
      </c>
      <c r="AI204" s="41" t="s">
        <v>201</v>
      </c>
      <c r="AJ204" s="41" t="s">
        <v>201</v>
      </c>
      <c r="AK204" s="41" t="s">
        <v>201</v>
      </c>
      <c r="AL204" s="41" t="s">
        <v>1328</v>
      </c>
      <c r="AM204" s="41" t="s">
        <v>1328</v>
      </c>
      <c r="AN204" s="41" t="s">
        <v>201</v>
      </c>
      <c r="AO204" s="41" t="s">
        <v>205</v>
      </c>
      <c r="AP204" s="41" t="s">
        <v>291</v>
      </c>
      <c r="AQ204" s="41" t="s">
        <v>7501</v>
      </c>
      <c r="AR204" s="41" t="s">
        <v>7500</v>
      </c>
      <c r="AS204" s="41" t="s">
        <v>201</v>
      </c>
      <c r="AT204" s="37" t="s">
        <v>7499</v>
      </c>
      <c r="AU204" s="37" t="s">
        <v>7498</v>
      </c>
      <c r="AV204" s="37" t="s">
        <v>7497</v>
      </c>
      <c r="AW204" s="37"/>
      <c r="AX204" s="37"/>
      <c r="AY204" s="37"/>
      <c r="AZ204" s="37"/>
      <c r="BA204" s="37"/>
      <c r="BB204" s="37"/>
      <c r="BC204" s="37"/>
      <c r="BD204" s="37"/>
      <c r="BE204" s="37"/>
      <c r="BF204" s="37"/>
      <c r="BG204" s="37"/>
      <c r="BH204" s="37" t="s">
        <v>7496</v>
      </c>
      <c r="BI204" s="37"/>
      <c r="BJ204" s="37"/>
      <c r="BK204" s="37"/>
      <c r="BL204" s="37"/>
      <c r="BM204" s="37"/>
      <c r="BN204" s="37"/>
      <c r="BO204" s="37"/>
      <c r="BP204" s="37"/>
      <c r="BQ204" s="37"/>
      <c r="BR204" s="37"/>
      <c r="BS204" s="37"/>
      <c r="BT204" s="37"/>
      <c r="BU204" s="37"/>
      <c r="BV204" s="37"/>
      <c r="BW204" s="37"/>
      <c r="BX204" s="37"/>
      <c r="BY204" s="37"/>
      <c r="BZ204" s="37"/>
      <c r="CA204" s="37"/>
      <c r="CB204" s="37"/>
      <c r="CC204" s="37"/>
      <c r="CD204" s="37"/>
      <c r="CE204" s="37"/>
      <c r="CF204" s="37"/>
      <c r="CG204" s="37"/>
      <c r="CH204" s="37"/>
      <c r="CI204" s="37"/>
      <c r="CJ204" s="37"/>
      <c r="CK204" s="37"/>
      <c r="CL204" s="37"/>
      <c r="CM204" s="37"/>
      <c r="CN204" s="37"/>
      <c r="CO204" s="37"/>
      <c r="CP204" s="37"/>
      <c r="CQ204" s="37"/>
      <c r="CR204" s="37"/>
      <c r="CS204" s="37"/>
      <c r="CT204" s="37"/>
      <c r="CU204" s="37"/>
      <c r="CV204" s="37"/>
      <c r="CW204" s="37"/>
      <c r="CX204" s="37"/>
      <c r="CY204" s="37"/>
      <c r="CZ204" s="37"/>
      <c r="DA204" s="37"/>
      <c r="DB204" s="37"/>
      <c r="DC204" s="37"/>
      <c r="DD204" s="37"/>
      <c r="DE204" s="37"/>
      <c r="DF204" s="37"/>
      <c r="DG204" s="37"/>
      <c r="DH204" s="37"/>
      <c r="DI204" s="37"/>
      <c r="DJ204" s="37"/>
      <c r="DK204" s="37"/>
      <c r="DL204" s="37"/>
      <c r="DM204" s="37"/>
      <c r="DN204" s="37"/>
      <c r="DO204" s="37"/>
      <c r="DP204" s="37"/>
      <c r="DQ204" s="37"/>
      <c r="DR204" s="37"/>
      <c r="DS204" s="37"/>
      <c r="DT204" s="37"/>
    </row>
    <row r="205" spans="1:124" s="31" customFormat="1" ht="18">
      <c r="A205" s="37">
        <v>133</v>
      </c>
      <c r="B205" s="36" t="s">
        <v>7495</v>
      </c>
      <c r="C205" s="36" t="s">
        <v>1221</v>
      </c>
      <c r="D205" s="37" t="s">
        <v>7494</v>
      </c>
      <c r="E205" s="37" t="s">
        <v>7493</v>
      </c>
      <c r="F205" s="37" t="str">
        <f>IF(ISERROR(FIND('ヒアリングシート（記入例あり）'!$C$22,物質リスト!D205)),"",ROW())</f>
        <v/>
      </c>
      <c r="G205" s="37" t="e" cm="1">
        <f t="array" ref="G205">INDEX(D:D,SMALL(F:F,ROW(D205)))</f>
        <v>#NUM!</v>
      </c>
      <c r="H205" s="38" t="s">
        <v>10798</v>
      </c>
      <c r="I205" s="37" t="s">
        <v>223</v>
      </c>
      <c r="J205" s="37" t="s">
        <v>360</v>
      </c>
      <c r="K205" s="37" t="s">
        <v>360</v>
      </c>
      <c r="L205" s="37" t="s">
        <v>7492</v>
      </c>
      <c r="M205" s="37">
        <v>132.16</v>
      </c>
      <c r="N205" s="43" t="s">
        <v>7491</v>
      </c>
      <c r="O205" s="36" t="s">
        <v>7490</v>
      </c>
      <c r="P205" s="37" t="s">
        <v>217</v>
      </c>
      <c r="Q205" s="36"/>
      <c r="R205" s="37" t="s">
        <v>7489</v>
      </c>
      <c r="S205" s="36" t="s">
        <v>7488</v>
      </c>
      <c r="T205" s="36">
        <v>5.41</v>
      </c>
      <c r="U205" s="36" t="s">
        <v>7487</v>
      </c>
      <c r="V205" s="37">
        <v>0.24</v>
      </c>
      <c r="W205" s="37">
        <v>1</v>
      </c>
      <c r="X205" s="36" t="s">
        <v>7486</v>
      </c>
      <c r="Y205" s="36" t="s">
        <v>212</v>
      </c>
      <c r="Z205" s="36" t="s">
        <v>10880</v>
      </c>
      <c r="AA205" s="37" t="s">
        <v>7485</v>
      </c>
      <c r="AB205" s="37" t="s">
        <v>7484</v>
      </c>
      <c r="AC205" s="37" t="s">
        <v>7483</v>
      </c>
      <c r="AD205" s="41" t="s">
        <v>251</v>
      </c>
      <c r="AE205" s="41" t="s">
        <v>201</v>
      </c>
      <c r="AF205" s="41" t="s">
        <v>206</v>
      </c>
      <c r="AG205" s="41" t="s">
        <v>201</v>
      </c>
      <c r="AH205" s="41" t="s">
        <v>203</v>
      </c>
      <c r="AI205" s="41" t="s">
        <v>203</v>
      </c>
      <c r="AJ205" s="41" t="s">
        <v>378</v>
      </c>
      <c r="AK205" s="41" t="s">
        <v>250</v>
      </c>
      <c r="AL205" s="41" t="s">
        <v>201</v>
      </c>
      <c r="AM205" s="41" t="s">
        <v>201</v>
      </c>
      <c r="AN205" s="41" t="s">
        <v>203</v>
      </c>
      <c r="AO205" s="41" t="s">
        <v>201</v>
      </c>
      <c r="AP205" s="41" t="s">
        <v>291</v>
      </c>
      <c r="AQ205" s="41" t="s">
        <v>201</v>
      </c>
      <c r="AR205" s="41" t="s">
        <v>201</v>
      </c>
      <c r="AS205" s="41" t="s">
        <v>201</v>
      </c>
      <c r="AT205" s="37" t="s">
        <v>7482</v>
      </c>
      <c r="AU205" s="37" t="s">
        <v>7481</v>
      </c>
      <c r="AV205" s="37" t="s">
        <v>7480</v>
      </c>
      <c r="AW205" s="37" t="s">
        <v>7479</v>
      </c>
      <c r="AX205" s="37" t="s">
        <v>7478</v>
      </c>
      <c r="AY205" s="37" t="s">
        <v>245</v>
      </c>
      <c r="AZ205" s="37"/>
      <c r="BA205" s="37" t="s">
        <v>7477</v>
      </c>
      <c r="BB205" s="37" t="s">
        <v>7476</v>
      </c>
      <c r="BC205" s="37">
        <v>3.2</v>
      </c>
      <c r="BD205" s="37">
        <v>4.5</v>
      </c>
      <c r="BE205" s="40">
        <v>136093</v>
      </c>
      <c r="BF205" s="37">
        <v>28246</v>
      </c>
      <c r="BG205" s="37">
        <v>164339</v>
      </c>
      <c r="BH205" s="37" t="s">
        <v>7475</v>
      </c>
      <c r="BI205" s="37">
        <v>10</v>
      </c>
      <c r="BJ205" s="37">
        <v>1086.2</v>
      </c>
      <c r="BK205" s="37">
        <v>0</v>
      </c>
      <c r="BL205" s="37">
        <v>0</v>
      </c>
      <c r="BM205" s="37">
        <v>0</v>
      </c>
      <c r="BN205" s="37">
        <v>0.4</v>
      </c>
      <c r="BO205" s="37">
        <v>11609.2</v>
      </c>
      <c r="BP205" s="37">
        <v>0</v>
      </c>
      <c r="BQ205" s="37">
        <v>40900</v>
      </c>
      <c r="BR205" s="37">
        <v>26000</v>
      </c>
      <c r="BS205" s="37">
        <v>1086.2</v>
      </c>
      <c r="BT205" s="37">
        <v>11609.6</v>
      </c>
      <c r="BU205" s="37">
        <v>66900</v>
      </c>
      <c r="BV205" s="37">
        <v>3</v>
      </c>
      <c r="BW205" s="37">
        <v>520.1</v>
      </c>
      <c r="BX205" s="37">
        <v>15</v>
      </c>
      <c r="BY205" s="37">
        <v>0</v>
      </c>
      <c r="BZ205" s="37">
        <v>0</v>
      </c>
      <c r="CA205" s="37">
        <v>535.1</v>
      </c>
      <c r="CB205" s="37">
        <v>36800</v>
      </c>
      <c r="CC205" s="37">
        <v>18</v>
      </c>
      <c r="CD205" s="37">
        <v>57655</v>
      </c>
      <c r="CE205" s="37">
        <v>0</v>
      </c>
      <c r="CF205" s="37">
        <v>0</v>
      </c>
      <c r="CG205" s="37">
        <v>0</v>
      </c>
      <c r="CH205" s="37">
        <v>57655</v>
      </c>
      <c r="CI205" s="37">
        <v>880390</v>
      </c>
      <c r="CJ205" s="37">
        <v>3</v>
      </c>
      <c r="CK205" s="37">
        <v>2506</v>
      </c>
      <c r="CL205" s="37">
        <v>0</v>
      </c>
      <c r="CM205" s="37">
        <v>0</v>
      </c>
      <c r="CN205" s="37">
        <v>0</v>
      </c>
      <c r="CO205" s="37">
        <v>2506</v>
      </c>
      <c r="CP205" s="37">
        <v>10889</v>
      </c>
      <c r="CQ205" s="37">
        <v>39.4</v>
      </c>
      <c r="CR205" s="37">
        <v>30.2</v>
      </c>
      <c r="CS205" s="37">
        <v>30.2</v>
      </c>
      <c r="CT205" s="37">
        <v>0.2</v>
      </c>
      <c r="CU205" s="37" t="s">
        <v>7474</v>
      </c>
      <c r="CV205" s="37" t="s">
        <v>7473</v>
      </c>
      <c r="CW205" s="37"/>
      <c r="CX205" s="37"/>
      <c r="CY205" s="37" t="s">
        <v>7472</v>
      </c>
      <c r="CZ205" s="37"/>
      <c r="DA205" s="37" t="s">
        <v>7472</v>
      </c>
      <c r="DB205" s="37" t="s">
        <v>7471</v>
      </c>
      <c r="DC205" s="37" t="s">
        <v>7470</v>
      </c>
      <c r="DD205" s="37" t="s">
        <v>2195</v>
      </c>
      <c r="DE205" s="37" t="s">
        <v>7469</v>
      </c>
      <c r="DF205" s="37" t="s">
        <v>7468</v>
      </c>
      <c r="DG205" s="37"/>
      <c r="DH205" s="37" t="s">
        <v>7467</v>
      </c>
      <c r="DI205" s="37" t="s">
        <v>7467</v>
      </c>
      <c r="DJ205" s="37"/>
      <c r="DK205" s="37"/>
      <c r="DL205" s="37">
        <v>4.2000000000000003E-2</v>
      </c>
      <c r="DM205" s="37">
        <v>4.8</v>
      </c>
      <c r="DN205" s="37"/>
      <c r="DO205" s="37">
        <v>2E-3</v>
      </c>
      <c r="DP205" s="37">
        <v>2E-3</v>
      </c>
      <c r="DQ205" s="37"/>
      <c r="DR205" s="37"/>
      <c r="DS205" s="37">
        <v>2E-3</v>
      </c>
      <c r="DT205" s="37">
        <v>4.3999999999999997E-2</v>
      </c>
    </row>
    <row r="206" spans="1:124" s="31" customFormat="1" ht="16.5">
      <c r="A206" s="37">
        <v>134</v>
      </c>
      <c r="B206" s="36" t="s">
        <v>7466</v>
      </c>
      <c r="C206" s="36" t="s">
        <v>1828</v>
      </c>
      <c r="D206" s="37" t="s">
        <v>7465</v>
      </c>
      <c r="E206" s="37" t="s">
        <v>7464</v>
      </c>
      <c r="F206" s="37" t="str">
        <f>IF(ISERROR(FIND('ヒアリングシート（記入例あり）'!$C$22,物質リスト!D206)),"",ROW())</f>
        <v/>
      </c>
      <c r="G206" s="37" t="e" cm="1">
        <f t="array" ref="G206">INDEX(D:D,SMALL(F:F,ROW(D206)))</f>
        <v>#NUM!</v>
      </c>
      <c r="H206" s="38" t="s">
        <v>10798</v>
      </c>
      <c r="I206" s="37" t="s">
        <v>223</v>
      </c>
      <c r="J206" s="37" t="s">
        <v>1158</v>
      </c>
      <c r="K206" s="37" t="s">
        <v>360</v>
      </c>
      <c r="L206" s="37" t="s">
        <v>7463</v>
      </c>
      <c r="M206" s="37">
        <v>86.09</v>
      </c>
      <c r="N206" s="37" t="s">
        <v>7462</v>
      </c>
      <c r="O206" s="36" t="s">
        <v>7461</v>
      </c>
      <c r="P206" s="37" t="s">
        <v>217</v>
      </c>
      <c r="Q206" s="36" t="s">
        <v>7460</v>
      </c>
      <c r="R206" s="37"/>
      <c r="S206" s="36" t="s">
        <v>7459</v>
      </c>
      <c r="T206" s="36" t="s">
        <v>7458</v>
      </c>
      <c r="U206" s="36" t="s">
        <v>7457</v>
      </c>
      <c r="V206" s="37">
        <v>0.73</v>
      </c>
      <c r="W206" s="37">
        <v>1</v>
      </c>
      <c r="X206" s="36" t="s">
        <v>7456</v>
      </c>
      <c r="Y206" s="36" t="s">
        <v>212</v>
      </c>
      <c r="Z206" s="36" t="s">
        <v>7455</v>
      </c>
      <c r="AA206" s="37" t="s">
        <v>7454</v>
      </c>
      <c r="AB206" s="37" t="s">
        <v>7453</v>
      </c>
      <c r="AC206" s="37" t="s">
        <v>7452</v>
      </c>
      <c r="AD206" s="41" t="s">
        <v>203</v>
      </c>
      <c r="AE206" s="41" t="s">
        <v>203</v>
      </c>
      <c r="AF206" s="41" t="s">
        <v>206</v>
      </c>
      <c r="AG206" s="41" t="s">
        <v>207</v>
      </c>
      <c r="AH206" s="41" t="s">
        <v>201</v>
      </c>
      <c r="AI206" s="41" t="s">
        <v>201</v>
      </c>
      <c r="AJ206" s="41" t="s">
        <v>205</v>
      </c>
      <c r="AK206" s="41" t="s">
        <v>205</v>
      </c>
      <c r="AL206" s="41" t="s">
        <v>201</v>
      </c>
      <c r="AM206" s="41" t="s">
        <v>201</v>
      </c>
      <c r="AN206" s="41" t="s">
        <v>205</v>
      </c>
      <c r="AO206" s="41" t="s">
        <v>205</v>
      </c>
      <c r="AP206" s="41" t="s">
        <v>203</v>
      </c>
      <c r="AQ206" s="41" t="s">
        <v>2152</v>
      </c>
      <c r="AR206" s="41" t="s">
        <v>797</v>
      </c>
      <c r="AS206" s="41" t="s">
        <v>201</v>
      </c>
      <c r="AT206" s="37" t="s">
        <v>200</v>
      </c>
      <c r="AU206" s="37" t="s">
        <v>1326</v>
      </c>
      <c r="AV206" s="37" t="s">
        <v>2948</v>
      </c>
      <c r="AW206" s="37"/>
      <c r="AX206" s="37" t="s">
        <v>7451</v>
      </c>
      <c r="AY206" s="37" t="s">
        <v>7450</v>
      </c>
      <c r="AZ206" s="37" t="s">
        <v>7449</v>
      </c>
      <c r="BA206" s="37" t="s">
        <v>7448</v>
      </c>
      <c r="BB206" s="37" t="s">
        <v>7447</v>
      </c>
      <c r="BC206" s="37">
        <v>2</v>
      </c>
      <c r="BD206" s="37"/>
      <c r="BE206" s="40">
        <v>431046</v>
      </c>
      <c r="BF206" s="40">
        <v>1615747</v>
      </c>
      <c r="BG206" s="40">
        <v>2046793</v>
      </c>
      <c r="BH206" s="37" t="s">
        <v>7446</v>
      </c>
      <c r="BI206" s="37">
        <v>9</v>
      </c>
      <c r="BJ206" s="37">
        <v>1635.1000000000001</v>
      </c>
      <c r="BK206" s="37">
        <v>0</v>
      </c>
      <c r="BL206" s="37">
        <v>0</v>
      </c>
      <c r="BM206" s="37">
        <v>0</v>
      </c>
      <c r="BN206" s="37">
        <v>0.3</v>
      </c>
      <c r="BO206" s="37">
        <v>11030.3</v>
      </c>
      <c r="BP206" s="37">
        <v>140000000</v>
      </c>
      <c r="BQ206" s="37">
        <v>2600500</v>
      </c>
      <c r="BR206" s="37">
        <v>8340000</v>
      </c>
      <c r="BS206" s="37">
        <v>1635.1000000000001</v>
      </c>
      <c r="BT206" s="37">
        <v>11030.6</v>
      </c>
      <c r="BU206" s="37">
        <v>150940500</v>
      </c>
      <c r="BV206" s="37">
        <v>6</v>
      </c>
      <c r="BW206" s="37">
        <v>6243.1</v>
      </c>
      <c r="BX206" s="37">
        <v>5.6</v>
      </c>
      <c r="BY206" s="37">
        <v>0</v>
      </c>
      <c r="BZ206" s="37">
        <v>0</v>
      </c>
      <c r="CA206" s="37">
        <v>6248.7000000000007</v>
      </c>
      <c r="CB206" s="37">
        <v>5064000</v>
      </c>
      <c r="CC206" s="37">
        <v>12</v>
      </c>
      <c r="CD206" s="37">
        <v>3560</v>
      </c>
      <c r="CE206" s="37">
        <v>0</v>
      </c>
      <c r="CF206" s="37">
        <v>0</v>
      </c>
      <c r="CG206" s="37">
        <v>0</v>
      </c>
      <c r="CH206" s="37">
        <v>3560</v>
      </c>
      <c r="CI206" s="37">
        <v>3797150</v>
      </c>
      <c r="CJ206" s="37">
        <v>2</v>
      </c>
      <c r="CK206" s="37">
        <v>110</v>
      </c>
      <c r="CL206" s="37">
        <v>0</v>
      </c>
      <c r="CM206" s="37">
        <v>0</v>
      </c>
      <c r="CN206" s="37">
        <v>0</v>
      </c>
      <c r="CO206" s="37">
        <v>110</v>
      </c>
      <c r="CP206" s="37">
        <v>128768.796875</v>
      </c>
      <c r="CQ206" s="37">
        <v>98</v>
      </c>
      <c r="CR206" s="37">
        <v>0.8</v>
      </c>
      <c r="CS206" s="37">
        <v>1.1000000000000001</v>
      </c>
      <c r="CT206" s="37">
        <v>0.02</v>
      </c>
      <c r="CU206" s="37" t="s">
        <v>7445</v>
      </c>
      <c r="CV206" s="37"/>
      <c r="CW206" s="37"/>
      <c r="CX206" s="37"/>
      <c r="CY206" s="37" t="s">
        <v>7444</v>
      </c>
      <c r="CZ206" s="37"/>
      <c r="DA206" s="37" t="s">
        <v>7443</v>
      </c>
      <c r="DB206" s="37"/>
      <c r="DC206" s="37"/>
      <c r="DD206" s="37"/>
      <c r="DE206" s="37" t="s">
        <v>7442</v>
      </c>
      <c r="DF206" s="37"/>
      <c r="DG206" s="37"/>
      <c r="DH206" s="37" t="s">
        <v>7441</v>
      </c>
      <c r="DI206" s="37" t="s">
        <v>561</v>
      </c>
      <c r="DJ206" s="37"/>
      <c r="DK206" s="37"/>
      <c r="DL206" s="37">
        <v>0.87</v>
      </c>
      <c r="DM206" s="37"/>
      <c r="DN206" s="37"/>
      <c r="DO206" s="37">
        <v>7.1999999999999998E-3</v>
      </c>
      <c r="DP206" s="37"/>
      <c r="DQ206" s="37"/>
      <c r="DR206" s="37"/>
      <c r="DS206" s="37">
        <v>7.1999999999999998E-3</v>
      </c>
      <c r="DT206" s="37">
        <v>0.87719999999999998</v>
      </c>
    </row>
    <row r="207" spans="1:124" s="31" customFormat="1" ht="16.5">
      <c r="A207" s="37">
        <v>135</v>
      </c>
      <c r="B207" s="36" t="s">
        <v>7440</v>
      </c>
      <c r="C207" s="36" t="s">
        <v>1703</v>
      </c>
      <c r="D207" s="37" t="s">
        <v>7439</v>
      </c>
      <c r="E207" s="37" t="s">
        <v>7438</v>
      </c>
      <c r="F207" s="37" t="str">
        <f>IF(ISERROR(FIND('ヒアリングシート（記入例あり）'!$C$22,物質リスト!D207)),"",ROW())</f>
        <v/>
      </c>
      <c r="G207" s="37" t="e" cm="1">
        <f t="array" ref="G207">INDEX(D:D,SMALL(F:F,ROW(D207)))</f>
        <v>#NUM!</v>
      </c>
      <c r="H207" s="38" t="s">
        <v>10798</v>
      </c>
      <c r="I207" s="37" t="s">
        <v>223</v>
      </c>
      <c r="J207" s="37" t="s">
        <v>360</v>
      </c>
      <c r="K207" s="37" t="s">
        <v>360</v>
      </c>
      <c r="L207" s="37" t="s">
        <v>7437</v>
      </c>
      <c r="M207" s="37">
        <v>118.13</v>
      </c>
      <c r="N207" s="43" t="s">
        <v>7436</v>
      </c>
      <c r="O207" s="36" t="s">
        <v>7435</v>
      </c>
      <c r="P207" s="37" t="s">
        <v>217</v>
      </c>
      <c r="Q207" s="36"/>
      <c r="R207" s="37" t="s">
        <v>7434</v>
      </c>
      <c r="S207" s="36" t="s">
        <v>7433</v>
      </c>
      <c r="T207" s="36">
        <v>4.83</v>
      </c>
      <c r="U207" s="36" t="s">
        <v>7432</v>
      </c>
      <c r="V207" s="37">
        <v>0.1</v>
      </c>
      <c r="W207" s="37">
        <v>1</v>
      </c>
      <c r="X207" s="36" t="s">
        <v>7431</v>
      </c>
      <c r="Y207" s="36"/>
      <c r="Z207" s="36" t="s">
        <v>7430</v>
      </c>
      <c r="AA207" s="37" t="s">
        <v>7429</v>
      </c>
      <c r="AB207" s="37" t="s">
        <v>7428</v>
      </c>
      <c r="AC207" s="37" t="s">
        <v>209</v>
      </c>
      <c r="AD207" s="41" t="s">
        <v>203</v>
      </c>
      <c r="AE207" s="41" t="s">
        <v>203</v>
      </c>
      <c r="AF207" s="41" t="s">
        <v>206</v>
      </c>
      <c r="AG207" s="41" t="s">
        <v>201</v>
      </c>
      <c r="AH207" s="41" t="s">
        <v>203</v>
      </c>
      <c r="AI207" s="41" t="s">
        <v>203</v>
      </c>
      <c r="AJ207" s="41" t="s">
        <v>203</v>
      </c>
      <c r="AK207" s="41" t="s">
        <v>250</v>
      </c>
      <c r="AL207" s="41" t="s">
        <v>201</v>
      </c>
      <c r="AM207" s="41" t="s">
        <v>201</v>
      </c>
      <c r="AN207" s="41" t="s">
        <v>201</v>
      </c>
      <c r="AO207" s="41" t="s">
        <v>201</v>
      </c>
      <c r="AP207" s="41" t="s">
        <v>1328</v>
      </c>
      <c r="AQ207" s="41" t="s">
        <v>7427</v>
      </c>
      <c r="AR207" s="41" t="s">
        <v>7426</v>
      </c>
      <c r="AS207" s="41" t="s">
        <v>201</v>
      </c>
      <c r="AT207" s="37" t="s">
        <v>7425</v>
      </c>
      <c r="AU207" s="37" t="s">
        <v>7424</v>
      </c>
      <c r="AV207" s="37" t="s">
        <v>7423</v>
      </c>
      <c r="AW207" s="37" t="s">
        <v>7422</v>
      </c>
      <c r="AX207" s="37"/>
      <c r="AY207" s="37"/>
      <c r="AZ207" s="37"/>
      <c r="BA207" s="37" t="s">
        <v>7421</v>
      </c>
      <c r="BB207" s="37" t="s">
        <v>7420</v>
      </c>
      <c r="BC207" s="37">
        <v>3.2</v>
      </c>
      <c r="BD207" s="37">
        <v>2.5</v>
      </c>
      <c r="BE207" s="37">
        <v>12186</v>
      </c>
      <c r="BF207" s="37">
        <v>27073</v>
      </c>
      <c r="BG207" s="37">
        <v>39259</v>
      </c>
      <c r="BH207" s="37" t="s">
        <v>7419</v>
      </c>
      <c r="BI207" s="37"/>
      <c r="BJ207" s="37"/>
      <c r="BK207" s="37"/>
      <c r="BL207" s="37"/>
      <c r="BM207" s="37"/>
      <c r="BN207" s="37"/>
      <c r="BO207" s="37"/>
      <c r="BP207" s="37"/>
      <c r="BQ207" s="37"/>
      <c r="BR207" s="37"/>
      <c r="BS207" s="37"/>
      <c r="BT207" s="37"/>
      <c r="BU207" s="37"/>
      <c r="BV207" s="37">
        <v>0</v>
      </c>
      <c r="BW207" s="37">
        <v>0</v>
      </c>
      <c r="BX207" s="37">
        <v>0</v>
      </c>
      <c r="BY207" s="37">
        <v>0</v>
      </c>
      <c r="BZ207" s="37">
        <v>0</v>
      </c>
      <c r="CA207" s="37">
        <v>0</v>
      </c>
      <c r="CB207" s="37">
        <v>0</v>
      </c>
      <c r="CC207" s="37">
        <v>5</v>
      </c>
      <c r="CD207" s="37">
        <v>12</v>
      </c>
      <c r="CE207" s="37">
        <v>0</v>
      </c>
      <c r="CF207" s="37">
        <v>0</v>
      </c>
      <c r="CG207" s="37">
        <v>0</v>
      </c>
      <c r="CH207" s="37">
        <v>12</v>
      </c>
      <c r="CI207" s="37">
        <v>59130</v>
      </c>
      <c r="CJ207" s="37">
        <v>0</v>
      </c>
      <c r="CK207" s="37">
        <v>0</v>
      </c>
      <c r="CL207" s="37">
        <v>0</v>
      </c>
      <c r="CM207" s="37">
        <v>0</v>
      </c>
      <c r="CN207" s="37">
        <v>0</v>
      </c>
      <c r="CO207" s="37">
        <v>0</v>
      </c>
      <c r="CP207" s="37">
        <v>0</v>
      </c>
      <c r="CQ207" s="37">
        <v>35.9</v>
      </c>
      <c r="CR207" s="37">
        <v>33.799999999999997</v>
      </c>
      <c r="CS207" s="37">
        <v>30.1</v>
      </c>
      <c r="CT207" s="37">
        <v>0.3</v>
      </c>
      <c r="CU207" s="37" t="s">
        <v>7418</v>
      </c>
      <c r="CV207" s="37" t="s">
        <v>7417</v>
      </c>
      <c r="CW207" s="37"/>
      <c r="CX207" s="37"/>
      <c r="CY207" s="37"/>
      <c r="CZ207" s="37"/>
      <c r="DA207" s="37" t="s">
        <v>7416</v>
      </c>
      <c r="DB207" s="37" t="s">
        <v>7415</v>
      </c>
      <c r="DC207" s="37" t="s">
        <v>7414</v>
      </c>
      <c r="DD207" s="37" t="s">
        <v>7413</v>
      </c>
      <c r="DE207" s="37" t="s">
        <v>7412</v>
      </c>
      <c r="DF207" s="37" t="s">
        <v>7411</v>
      </c>
      <c r="DG207" s="37"/>
      <c r="DH207" s="37"/>
      <c r="DI207" s="37" t="s">
        <v>7410</v>
      </c>
      <c r="DJ207" s="37"/>
      <c r="DK207" s="37"/>
      <c r="DL207" s="37">
        <v>6.0000000000000001E-3</v>
      </c>
      <c r="DM207" s="37">
        <v>3.9</v>
      </c>
      <c r="DN207" s="37"/>
      <c r="DO207" s="37"/>
      <c r="DP207" s="37">
        <v>2.8000000000000001E-2</v>
      </c>
      <c r="DQ207" s="37"/>
      <c r="DR207" s="37"/>
      <c r="DS207" s="37">
        <v>2.8000000000000001E-2</v>
      </c>
      <c r="DT207" s="37">
        <v>3.4000000000000002E-2</v>
      </c>
    </row>
    <row r="208" spans="1:124" s="31" customFormat="1" ht="16.5">
      <c r="A208" s="37">
        <v>136</v>
      </c>
      <c r="B208" s="36" t="s">
        <v>7409</v>
      </c>
      <c r="C208" s="36" t="s">
        <v>7408</v>
      </c>
      <c r="D208" s="37" t="s">
        <v>7407</v>
      </c>
      <c r="E208" s="37" t="s">
        <v>7406</v>
      </c>
      <c r="F208" s="37" t="str">
        <f>IF(ISERROR(FIND('ヒアリングシート（記入例あり）'!$C$22,物質リスト!D208)),"",ROW())</f>
        <v/>
      </c>
      <c r="G208" s="37" t="e" cm="1">
        <f t="array" ref="G208">INDEX(D:D,SMALL(F:F,ROW(D208)))</f>
        <v>#NUM!</v>
      </c>
      <c r="H208" s="38" t="s">
        <v>10796</v>
      </c>
      <c r="I208" s="37" t="s">
        <v>223</v>
      </c>
      <c r="J208" s="37" t="s">
        <v>360</v>
      </c>
      <c r="K208" s="37" t="s">
        <v>221</v>
      </c>
      <c r="L208" s="37" t="s">
        <v>7405</v>
      </c>
      <c r="M208" s="37">
        <v>122.13</v>
      </c>
      <c r="N208" s="37" t="s">
        <v>7404</v>
      </c>
      <c r="O208" s="36" t="s">
        <v>7403</v>
      </c>
      <c r="P208" s="37" t="s">
        <v>217</v>
      </c>
      <c r="Q208" s="36"/>
      <c r="R208" s="37" t="s">
        <v>7402</v>
      </c>
      <c r="S208" s="36" t="s">
        <v>7401</v>
      </c>
      <c r="T208" s="36" t="s">
        <v>7400</v>
      </c>
      <c r="U208" s="36" t="s">
        <v>7399</v>
      </c>
      <c r="V208" s="37">
        <v>1.66</v>
      </c>
      <c r="W208" s="37">
        <v>1</v>
      </c>
      <c r="X208" s="36" t="s">
        <v>7398</v>
      </c>
      <c r="Y208" s="36" t="s">
        <v>7397</v>
      </c>
      <c r="Z208" s="36" t="s">
        <v>7396</v>
      </c>
      <c r="AA208" s="37" t="s">
        <v>7395</v>
      </c>
      <c r="AB208" s="37" t="s">
        <v>3005</v>
      </c>
      <c r="AC208" s="37" t="s">
        <v>209</v>
      </c>
      <c r="AD208" s="41" t="s">
        <v>207</v>
      </c>
      <c r="AE208" s="41" t="s">
        <v>378</v>
      </c>
      <c r="AF208" s="41" t="s">
        <v>206</v>
      </c>
      <c r="AG208" s="41" t="s">
        <v>201</v>
      </c>
      <c r="AH208" s="41" t="s">
        <v>201</v>
      </c>
      <c r="AI208" s="41" t="s">
        <v>201</v>
      </c>
      <c r="AJ208" s="41" t="s">
        <v>203</v>
      </c>
      <c r="AK208" s="41" t="s">
        <v>201</v>
      </c>
      <c r="AL208" s="41" t="s">
        <v>201</v>
      </c>
      <c r="AM208" s="41" t="s">
        <v>201</v>
      </c>
      <c r="AN208" s="41" t="s">
        <v>203</v>
      </c>
      <c r="AO208" s="41" t="s">
        <v>201</v>
      </c>
      <c r="AP208" s="41" t="s">
        <v>205</v>
      </c>
      <c r="AQ208" s="41" t="s">
        <v>3339</v>
      </c>
      <c r="AR208" s="41" t="s">
        <v>201</v>
      </c>
      <c r="AS208" s="41" t="s">
        <v>201</v>
      </c>
      <c r="AT208" s="37" t="s">
        <v>1505</v>
      </c>
      <c r="AU208" s="37" t="s">
        <v>7394</v>
      </c>
      <c r="AV208" s="37" t="s">
        <v>4487</v>
      </c>
      <c r="AW208" s="37" t="s">
        <v>923</v>
      </c>
      <c r="AX208" s="37"/>
      <c r="AY208" s="37" t="s">
        <v>245</v>
      </c>
      <c r="AZ208" s="37"/>
      <c r="BA208" s="37" t="s">
        <v>7393</v>
      </c>
      <c r="BB208" s="37" t="s">
        <v>7392</v>
      </c>
      <c r="BC208" s="37">
        <v>7.3</v>
      </c>
      <c r="BD208" s="37">
        <v>15</v>
      </c>
      <c r="BE208" s="37">
        <v>1</v>
      </c>
      <c r="BF208" s="37">
        <v>37</v>
      </c>
      <c r="BG208" s="37">
        <v>38</v>
      </c>
      <c r="BH208" s="37" t="s">
        <v>7391</v>
      </c>
      <c r="BI208" s="37">
        <v>1</v>
      </c>
      <c r="BJ208" s="37">
        <v>0</v>
      </c>
      <c r="BK208" s="37">
        <v>0</v>
      </c>
      <c r="BL208" s="37">
        <v>0</v>
      </c>
      <c r="BM208" s="37">
        <v>0</v>
      </c>
      <c r="BN208" s="37">
        <v>0</v>
      </c>
      <c r="BO208" s="37">
        <v>0</v>
      </c>
      <c r="BP208" s="37">
        <v>0</v>
      </c>
      <c r="BQ208" s="37">
        <v>6400</v>
      </c>
      <c r="BR208" s="37">
        <v>0</v>
      </c>
      <c r="BS208" s="37">
        <v>0</v>
      </c>
      <c r="BT208" s="37">
        <v>0</v>
      </c>
      <c r="BU208" s="37">
        <v>6400</v>
      </c>
      <c r="BV208" s="37">
        <v>0</v>
      </c>
      <c r="BW208" s="37">
        <v>0</v>
      </c>
      <c r="BX208" s="37">
        <v>0</v>
      </c>
      <c r="BY208" s="37">
        <v>0</v>
      </c>
      <c r="BZ208" s="37">
        <v>0</v>
      </c>
      <c r="CA208" s="37">
        <v>0</v>
      </c>
      <c r="CB208" s="37">
        <v>0</v>
      </c>
      <c r="CC208" s="37">
        <v>1</v>
      </c>
      <c r="CD208" s="37">
        <v>0</v>
      </c>
      <c r="CE208" s="37">
        <v>0</v>
      </c>
      <c r="CF208" s="37">
        <v>0</v>
      </c>
      <c r="CG208" s="37">
        <v>0</v>
      </c>
      <c r="CH208" s="37">
        <v>0</v>
      </c>
      <c r="CI208" s="37">
        <v>1500</v>
      </c>
      <c r="CJ208" s="37">
        <v>1</v>
      </c>
      <c r="CK208" s="37">
        <v>0</v>
      </c>
      <c r="CL208" s="37">
        <v>0</v>
      </c>
      <c r="CM208" s="37">
        <v>0</v>
      </c>
      <c r="CN208" s="37">
        <v>0</v>
      </c>
      <c r="CO208" s="37">
        <v>0</v>
      </c>
      <c r="CP208" s="37">
        <v>14200</v>
      </c>
      <c r="CQ208" s="37">
        <v>91.4</v>
      </c>
      <c r="CR208" s="37">
        <v>8.5</v>
      </c>
      <c r="CS208" s="37">
        <v>0.1</v>
      </c>
      <c r="CT208" s="37">
        <v>0</v>
      </c>
      <c r="CU208" s="37"/>
      <c r="CV208" s="37"/>
      <c r="CW208" s="37"/>
      <c r="CX208" s="37"/>
      <c r="CY208" s="37"/>
      <c r="CZ208" s="37"/>
      <c r="DA208" s="37" t="s">
        <v>7390</v>
      </c>
      <c r="DB208" s="37" t="s">
        <v>7389</v>
      </c>
      <c r="DC208" s="37"/>
      <c r="DD208" s="37"/>
      <c r="DE208" s="37"/>
      <c r="DF208" s="37"/>
      <c r="DG208" s="37"/>
      <c r="DH208" s="37"/>
      <c r="DI208" s="37"/>
      <c r="DJ208" s="37"/>
      <c r="DK208" s="37"/>
      <c r="DL208" s="37"/>
      <c r="DM208" s="37"/>
      <c r="DN208" s="37"/>
      <c r="DO208" s="37"/>
      <c r="DP208" s="37"/>
      <c r="DQ208" s="37"/>
      <c r="DR208" s="37"/>
      <c r="DS208" s="37"/>
      <c r="DT208" s="37"/>
    </row>
    <row r="209" spans="1:124" s="31" customFormat="1" ht="18">
      <c r="A209" s="37">
        <v>137</v>
      </c>
      <c r="B209" s="36" t="s">
        <v>7388</v>
      </c>
      <c r="C209" s="36" t="s">
        <v>809</v>
      </c>
      <c r="D209" s="37" t="s">
        <v>10799</v>
      </c>
      <c r="E209" s="37" t="s">
        <v>7387</v>
      </c>
      <c r="F209" s="37" t="str">
        <f>IF(ISERROR(FIND('ヒアリングシート（記入例あり）'!$C$22,物質リスト!D209)),"",ROW())</f>
        <v/>
      </c>
      <c r="G209" s="37" t="e" cm="1">
        <f t="array" ref="G209">INDEX(D:D,SMALL(F:F,ROW(D209)))</f>
        <v>#NUM!</v>
      </c>
      <c r="H209" s="38" t="s">
        <v>10798</v>
      </c>
      <c r="I209" s="37" t="s">
        <v>223</v>
      </c>
      <c r="J209" s="37" t="s">
        <v>1158</v>
      </c>
      <c r="K209" s="37" t="s">
        <v>360</v>
      </c>
      <c r="L209" s="37" t="s">
        <v>7386</v>
      </c>
      <c r="M209" s="37">
        <v>42.04</v>
      </c>
      <c r="N209" s="37" t="s">
        <v>7385</v>
      </c>
      <c r="O209" s="36" t="s">
        <v>7384</v>
      </c>
      <c r="P209" s="37" t="s">
        <v>259</v>
      </c>
      <c r="Q209" s="36"/>
      <c r="R209" s="37"/>
      <c r="S209" s="36" t="s">
        <v>10881</v>
      </c>
      <c r="T209" s="36" t="s">
        <v>7383</v>
      </c>
      <c r="U209" s="36" t="s">
        <v>7382</v>
      </c>
      <c r="V209" s="37">
        <v>-0.82</v>
      </c>
      <c r="W209" s="37">
        <v>1</v>
      </c>
      <c r="X209" s="36"/>
      <c r="Y209" s="36"/>
      <c r="Z209" s="36" t="s">
        <v>10882</v>
      </c>
      <c r="AA209" s="37" t="s">
        <v>7381</v>
      </c>
      <c r="AB209" s="37" t="s">
        <v>7380</v>
      </c>
      <c r="AC209" s="37" t="s">
        <v>7379</v>
      </c>
      <c r="AD209" s="41" t="s">
        <v>378</v>
      </c>
      <c r="AE209" s="41" t="s">
        <v>378</v>
      </c>
      <c r="AF209" s="41" t="s">
        <v>206</v>
      </c>
      <c r="AG209" s="41" t="s">
        <v>206</v>
      </c>
      <c r="AH209" s="41" t="s">
        <v>201</v>
      </c>
      <c r="AI209" s="41" t="s">
        <v>201</v>
      </c>
      <c r="AJ209" s="41" t="s">
        <v>205</v>
      </c>
      <c r="AK209" s="41" t="s">
        <v>204</v>
      </c>
      <c r="AL209" s="41" t="s">
        <v>201</v>
      </c>
      <c r="AM209" s="41" t="s">
        <v>377</v>
      </c>
      <c r="AN209" s="41" t="s">
        <v>201</v>
      </c>
      <c r="AO209" s="41" t="s">
        <v>201</v>
      </c>
      <c r="AP209" s="41" t="s">
        <v>205</v>
      </c>
      <c r="AQ209" s="41" t="s">
        <v>3003</v>
      </c>
      <c r="AR209" s="41" t="s">
        <v>7378</v>
      </c>
      <c r="AS209" s="41" t="s">
        <v>201</v>
      </c>
      <c r="AT209" s="37" t="s">
        <v>7377</v>
      </c>
      <c r="AU209" s="37" t="s">
        <v>7376</v>
      </c>
      <c r="AV209" s="37" t="s">
        <v>7375</v>
      </c>
      <c r="AW209" s="37" t="s">
        <v>2236</v>
      </c>
      <c r="AX209" s="37"/>
      <c r="AY209" s="37"/>
      <c r="AZ209" s="37"/>
      <c r="BA209" s="37"/>
      <c r="BB209" s="37"/>
      <c r="BC209" s="37"/>
      <c r="BD209" s="37"/>
      <c r="BE209" s="37">
        <v>440</v>
      </c>
      <c r="BF209" s="37">
        <v>2747</v>
      </c>
      <c r="BG209" s="37">
        <v>3187</v>
      </c>
      <c r="BH209" s="37" t="s">
        <v>7374</v>
      </c>
      <c r="BI209" s="37">
        <v>1</v>
      </c>
      <c r="BJ209" s="37">
        <v>0</v>
      </c>
      <c r="BK209" s="37">
        <v>0</v>
      </c>
      <c r="BL209" s="37">
        <v>0</v>
      </c>
      <c r="BM209" s="37">
        <v>0</v>
      </c>
      <c r="BN209" s="37">
        <v>0</v>
      </c>
      <c r="BO209" s="37">
        <v>0</v>
      </c>
      <c r="BP209" s="37">
        <v>35000000</v>
      </c>
      <c r="BQ209" s="37">
        <v>0</v>
      </c>
      <c r="BR209" s="37">
        <v>0</v>
      </c>
      <c r="BS209" s="37">
        <v>0</v>
      </c>
      <c r="BT209" s="37">
        <v>0</v>
      </c>
      <c r="BU209" s="37">
        <v>35000000</v>
      </c>
      <c r="BV209" s="37">
        <v>0</v>
      </c>
      <c r="BW209" s="37">
        <v>0</v>
      </c>
      <c r="BX209" s="37">
        <v>0</v>
      </c>
      <c r="BY209" s="37">
        <v>0</v>
      </c>
      <c r="BZ209" s="37">
        <v>0</v>
      </c>
      <c r="CA209" s="37">
        <v>0</v>
      </c>
      <c r="CB209" s="37">
        <v>0</v>
      </c>
      <c r="CC209" s="37"/>
      <c r="CD209" s="37"/>
      <c r="CE209" s="37"/>
      <c r="CF209" s="37"/>
      <c r="CG209" s="37"/>
      <c r="CH209" s="37"/>
      <c r="CI209" s="37"/>
      <c r="CJ209" s="37">
        <v>2</v>
      </c>
      <c r="CK209" s="37">
        <v>0</v>
      </c>
      <c r="CL209" s="37">
        <v>0</v>
      </c>
      <c r="CM209" s="37">
        <v>0</v>
      </c>
      <c r="CN209" s="37">
        <v>0</v>
      </c>
      <c r="CO209" s="37">
        <v>0</v>
      </c>
      <c r="CP209" s="37">
        <v>6404</v>
      </c>
      <c r="CQ209" s="37"/>
      <c r="CR209" s="37"/>
      <c r="CS209" s="37"/>
      <c r="CT209" s="37"/>
      <c r="CU209" s="37"/>
      <c r="CV209" s="37"/>
      <c r="CW209" s="37"/>
      <c r="CX209" s="37"/>
      <c r="CY209" s="37"/>
      <c r="CZ209" s="37"/>
      <c r="DA209" s="37"/>
      <c r="DB209" s="37"/>
      <c r="DC209" s="37"/>
      <c r="DD209" s="37"/>
      <c r="DE209" s="37"/>
      <c r="DF209" s="37"/>
      <c r="DG209" s="37"/>
      <c r="DH209" s="37"/>
      <c r="DI209" s="37"/>
      <c r="DJ209" s="37"/>
      <c r="DK209" s="37"/>
      <c r="DL209" s="37"/>
      <c r="DM209" s="37"/>
      <c r="DN209" s="37"/>
      <c r="DO209" s="37"/>
      <c r="DP209" s="37"/>
      <c r="DQ209" s="37"/>
      <c r="DR209" s="37"/>
      <c r="DS209" s="37"/>
      <c r="DT209" s="37"/>
    </row>
    <row r="210" spans="1:124" s="31" customFormat="1" ht="18">
      <c r="A210" s="37">
        <v>138</v>
      </c>
      <c r="B210" s="36" t="s">
        <v>7373</v>
      </c>
      <c r="C210" s="36" t="s">
        <v>7372</v>
      </c>
      <c r="D210" s="37" t="s">
        <v>7371</v>
      </c>
      <c r="E210" s="37" t="s">
        <v>7370</v>
      </c>
      <c r="F210" s="37" t="str">
        <f>IF(ISERROR(FIND('ヒアリングシート（記入例あり）'!$C$22,物質リスト!D210)),"",ROW())</f>
        <v/>
      </c>
      <c r="G210" s="37" t="e" cm="1">
        <f t="array" ref="G210">INDEX(D:D,SMALL(F:F,ROW(D210)))</f>
        <v>#NUM!</v>
      </c>
      <c r="H210" s="38" t="s">
        <v>10797</v>
      </c>
      <c r="I210" s="37" t="s">
        <v>223</v>
      </c>
      <c r="J210" s="37" t="s">
        <v>222</v>
      </c>
      <c r="K210" s="37" t="s">
        <v>221</v>
      </c>
      <c r="L210" s="37" t="s">
        <v>7369</v>
      </c>
      <c r="M210" s="37">
        <v>313.22620000000001</v>
      </c>
      <c r="N210" s="37" t="s">
        <v>7368</v>
      </c>
      <c r="O210" s="36" t="s">
        <v>7367</v>
      </c>
      <c r="P210" s="37" t="s">
        <v>259</v>
      </c>
      <c r="Q210" s="36"/>
      <c r="R210" s="37" t="s">
        <v>7366</v>
      </c>
      <c r="S210" s="36" t="s">
        <v>10883</v>
      </c>
      <c r="T210" s="36"/>
      <c r="U210" s="36" t="s">
        <v>7365</v>
      </c>
      <c r="V210" s="37">
        <v>3.97</v>
      </c>
      <c r="W210" s="37">
        <v>2</v>
      </c>
      <c r="X210" s="36"/>
      <c r="Y210" s="36"/>
      <c r="Z210" s="36" t="s">
        <v>10884</v>
      </c>
      <c r="AA210" s="37" t="s">
        <v>1019</v>
      </c>
      <c r="AB210" s="37" t="s">
        <v>715</v>
      </c>
      <c r="AC210" s="37" t="s">
        <v>7364</v>
      </c>
      <c r="AD210" s="41" t="s">
        <v>203</v>
      </c>
      <c r="AE210" s="41" t="s">
        <v>203</v>
      </c>
      <c r="AF210" s="41" t="s">
        <v>206</v>
      </c>
      <c r="AG210" s="41" t="s">
        <v>206</v>
      </c>
      <c r="AH210" s="41" t="s">
        <v>201</v>
      </c>
      <c r="AI210" s="41" t="s">
        <v>201</v>
      </c>
      <c r="AJ210" s="41" t="s">
        <v>203</v>
      </c>
      <c r="AK210" s="41" t="s">
        <v>250</v>
      </c>
      <c r="AL210" s="41" t="s">
        <v>201</v>
      </c>
      <c r="AM210" s="41" t="s">
        <v>203</v>
      </c>
      <c r="AN210" s="41" t="s">
        <v>201</v>
      </c>
      <c r="AO210" s="41" t="s">
        <v>201</v>
      </c>
      <c r="AP210" s="41" t="s">
        <v>203</v>
      </c>
      <c r="AQ210" s="41" t="s">
        <v>203</v>
      </c>
      <c r="AR210" s="41" t="s">
        <v>7363</v>
      </c>
      <c r="AS210" s="41" t="s">
        <v>201</v>
      </c>
      <c r="AT210" s="37" t="s">
        <v>7362</v>
      </c>
      <c r="AU210" s="37" t="s">
        <v>7361</v>
      </c>
      <c r="AV210" s="37"/>
      <c r="AW210" s="37"/>
      <c r="AX210" s="37"/>
      <c r="AY210" s="37"/>
      <c r="AZ210" s="37"/>
      <c r="BA210" s="37"/>
      <c r="BB210" s="37"/>
      <c r="BC210" s="37"/>
      <c r="BD210" s="37"/>
      <c r="BE210" s="37">
        <v>0</v>
      </c>
      <c r="BF210" s="37">
        <v>0</v>
      </c>
      <c r="BG210" s="37">
        <v>0</v>
      </c>
      <c r="BH210" s="37"/>
      <c r="BI210" s="37"/>
      <c r="BJ210" s="37"/>
      <c r="BK210" s="37"/>
      <c r="BL210" s="37"/>
      <c r="BM210" s="37"/>
      <c r="BN210" s="37"/>
      <c r="BO210" s="37"/>
      <c r="BP210" s="37"/>
      <c r="BQ210" s="37"/>
      <c r="BR210" s="37"/>
      <c r="BS210" s="37"/>
      <c r="BT210" s="37"/>
      <c r="BU210" s="37"/>
      <c r="BV210" s="37">
        <v>0</v>
      </c>
      <c r="BW210" s="37">
        <v>0</v>
      </c>
      <c r="BX210" s="37">
        <v>0</v>
      </c>
      <c r="BY210" s="37">
        <v>0</v>
      </c>
      <c r="BZ210" s="37">
        <v>0</v>
      </c>
      <c r="CA210" s="37">
        <v>0</v>
      </c>
      <c r="CB210" s="37">
        <v>0</v>
      </c>
      <c r="CC210" s="37"/>
      <c r="CD210" s="37"/>
      <c r="CE210" s="37"/>
      <c r="CF210" s="37"/>
      <c r="CG210" s="37"/>
      <c r="CH210" s="37"/>
      <c r="CI210" s="37"/>
      <c r="CJ210" s="37">
        <v>0</v>
      </c>
      <c r="CK210" s="37">
        <v>0</v>
      </c>
      <c r="CL210" s="37">
        <v>0</v>
      </c>
      <c r="CM210" s="37">
        <v>0</v>
      </c>
      <c r="CN210" s="37">
        <v>0</v>
      </c>
      <c r="CO210" s="37">
        <v>0</v>
      </c>
      <c r="CP210" s="37">
        <v>0</v>
      </c>
      <c r="CQ210" s="37"/>
      <c r="CR210" s="37"/>
      <c r="CS210" s="37"/>
      <c r="CT210" s="37"/>
      <c r="CU210" s="37"/>
      <c r="CV210" s="37"/>
      <c r="CW210" s="37"/>
      <c r="CX210" s="37"/>
      <c r="CY210" s="37"/>
      <c r="CZ210" s="37"/>
      <c r="DA210" s="37"/>
      <c r="DB210" s="37"/>
      <c r="DC210" s="37"/>
      <c r="DD210" s="37"/>
      <c r="DE210" s="37"/>
      <c r="DF210" s="37"/>
      <c r="DG210" s="37"/>
      <c r="DH210" s="37"/>
      <c r="DI210" s="37"/>
      <c r="DJ210" s="37"/>
      <c r="DK210" s="37"/>
      <c r="DL210" s="37"/>
      <c r="DM210" s="37"/>
      <c r="DN210" s="37"/>
      <c r="DO210" s="37"/>
      <c r="DP210" s="37"/>
      <c r="DQ210" s="37"/>
      <c r="DR210" s="37"/>
      <c r="DS210" s="37"/>
      <c r="DT210" s="37"/>
    </row>
    <row r="211" spans="1:124" s="31" customFormat="1" ht="16.5">
      <c r="A211" s="37">
        <v>139</v>
      </c>
      <c r="B211" s="36" t="s">
        <v>7360</v>
      </c>
      <c r="C211" s="36" t="s">
        <v>453</v>
      </c>
      <c r="D211" s="37" t="s">
        <v>7359</v>
      </c>
      <c r="E211" s="37" t="s">
        <v>7358</v>
      </c>
      <c r="F211" s="37" t="str">
        <f>IF(ISERROR(FIND('ヒアリングシート（記入例あり）'!$C$22,物質リスト!D211)),"",ROW())</f>
        <v/>
      </c>
      <c r="G211" s="37" t="e" cm="1">
        <f t="array" ref="G211">INDEX(D:D,SMALL(F:F,ROW(D211)))</f>
        <v>#NUM!</v>
      </c>
      <c r="H211" s="38" t="s">
        <v>10797</v>
      </c>
      <c r="I211" s="37" t="s">
        <v>223</v>
      </c>
      <c r="J211" s="37"/>
      <c r="K211" s="37" t="s">
        <v>221</v>
      </c>
      <c r="L211" s="37" t="s">
        <v>7357</v>
      </c>
      <c r="M211" s="37">
        <v>665.01400000000001</v>
      </c>
      <c r="N211" s="37" t="s">
        <v>635</v>
      </c>
      <c r="O211" s="36" t="s">
        <v>7356</v>
      </c>
      <c r="P211" s="37" t="s">
        <v>259</v>
      </c>
      <c r="Q211" s="36" t="s">
        <v>209</v>
      </c>
      <c r="R211" s="37"/>
      <c r="S211" s="36" t="s">
        <v>7355</v>
      </c>
      <c r="T211" s="36"/>
      <c r="U211" s="36" t="s">
        <v>7354</v>
      </c>
      <c r="V211" s="37">
        <v>7.56</v>
      </c>
      <c r="W211" s="37">
        <v>2</v>
      </c>
      <c r="X211" s="36"/>
      <c r="Y211" s="36"/>
      <c r="Z211" s="36" t="s">
        <v>7353</v>
      </c>
      <c r="AA211" s="37" t="s">
        <v>7352</v>
      </c>
      <c r="AB211" s="37" t="s">
        <v>716</v>
      </c>
      <c r="AC211" s="37" t="s">
        <v>7351</v>
      </c>
      <c r="AD211" s="37" t="s">
        <v>378</v>
      </c>
      <c r="AE211" s="37" t="s">
        <v>203</v>
      </c>
      <c r="AF211" s="37" t="s">
        <v>206</v>
      </c>
      <c r="AG211" s="37" t="s">
        <v>201</v>
      </c>
      <c r="AH211" s="37" t="s">
        <v>201</v>
      </c>
      <c r="AI211" s="37" t="s">
        <v>206</v>
      </c>
      <c r="AJ211" s="37" t="s">
        <v>378</v>
      </c>
      <c r="AK211" s="37" t="s">
        <v>204</v>
      </c>
      <c r="AL211" s="37" t="s">
        <v>201</v>
      </c>
      <c r="AM211" s="37" t="s">
        <v>203</v>
      </c>
      <c r="AN211" s="37" t="s">
        <v>203</v>
      </c>
      <c r="AO211" s="37" t="s">
        <v>203</v>
      </c>
      <c r="AP211" s="37" t="s">
        <v>203</v>
      </c>
      <c r="AQ211" s="37" t="s">
        <v>2547</v>
      </c>
      <c r="AR211" s="37" t="s">
        <v>7350</v>
      </c>
      <c r="AS211" s="37" t="s">
        <v>201</v>
      </c>
      <c r="AT211" s="37" t="s">
        <v>957</v>
      </c>
      <c r="AU211" s="37" t="s">
        <v>7349</v>
      </c>
      <c r="AV211" s="37" t="s">
        <v>248</v>
      </c>
      <c r="AW211" s="37"/>
      <c r="AX211" s="37"/>
      <c r="AY211" s="37"/>
      <c r="AZ211" s="37"/>
      <c r="BA211" s="37"/>
      <c r="BB211" s="37"/>
      <c r="BC211" s="37"/>
      <c r="BD211" s="37"/>
      <c r="BE211" s="37">
        <v>0</v>
      </c>
      <c r="BF211" s="37">
        <v>11</v>
      </c>
      <c r="BG211" s="37">
        <v>11</v>
      </c>
      <c r="BH211" s="37" t="s">
        <v>7348</v>
      </c>
      <c r="BI211" s="37"/>
      <c r="BJ211" s="37"/>
      <c r="BK211" s="37"/>
      <c r="BL211" s="37"/>
      <c r="BM211" s="37"/>
      <c r="BN211" s="37"/>
      <c r="BO211" s="37"/>
      <c r="BP211" s="37"/>
      <c r="BQ211" s="37"/>
      <c r="BR211" s="37"/>
      <c r="BS211" s="37"/>
      <c r="BT211" s="37"/>
      <c r="BU211" s="37"/>
      <c r="BV211" s="37">
        <v>0</v>
      </c>
      <c r="BW211" s="37">
        <v>0</v>
      </c>
      <c r="BX211" s="37">
        <v>0</v>
      </c>
      <c r="BY211" s="37">
        <v>0</v>
      </c>
      <c r="BZ211" s="37">
        <v>0</v>
      </c>
      <c r="CA211" s="37">
        <v>0</v>
      </c>
      <c r="CB211" s="37">
        <v>0</v>
      </c>
      <c r="CC211" s="37"/>
      <c r="CD211" s="37"/>
      <c r="CE211" s="37"/>
      <c r="CF211" s="37"/>
      <c r="CG211" s="37"/>
      <c r="CH211" s="37"/>
      <c r="CI211" s="37"/>
      <c r="CJ211" s="37">
        <v>0</v>
      </c>
      <c r="CK211" s="37">
        <v>0</v>
      </c>
      <c r="CL211" s="37">
        <v>0</v>
      </c>
      <c r="CM211" s="37">
        <v>0</v>
      </c>
      <c r="CN211" s="37">
        <v>0</v>
      </c>
      <c r="CO211" s="37">
        <v>0</v>
      </c>
      <c r="CP211" s="37">
        <v>0</v>
      </c>
      <c r="CQ211" s="37"/>
      <c r="CR211" s="37"/>
      <c r="CS211" s="37"/>
      <c r="CT211" s="37"/>
      <c r="CU211" s="37"/>
      <c r="CV211" s="37"/>
      <c r="CW211" s="37"/>
      <c r="CX211" s="37"/>
      <c r="CY211" s="37"/>
      <c r="CZ211" s="37"/>
      <c r="DA211" s="37"/>
      <c r="DB211" s="37"/>
      <c r="DC211" s="37"/>
      <c r="DD211" s="37"/>
      <c r="DE211" s="37"/>
      <c r="DF211" s="37"/>
      <c r="DG211" s="37"/>
      <c r="DH211" s="37"/>
      <c r="DI211" s="37"/>
      <c r="DJ211" s="37"/>
      <c r="DK211" s="37"/>
      <c r="DL211" s="37"/>
      <c r="DM211" s="37"/>
      <c r="DN211" s="37"/>
      <c r="DO211" s="37"/>
      <c r="DP211" s="37"/>
      <c r="DQ211" s="37"/>
      <c r="DR211" s="37"/>
      <c r="DS211" s="37"/>
      <c r="DT211" s="37"/>
    </row>
    <row r="212" spans="1:124" s="31" customFormat="1" ht="16.5">
      <c r="A212" s="37">
        <v>140</v>
      </c>
      <c r="B212" s="36" t="s">
        <v>7347</v>
      </c>
      <c r="C212" s="36" t="s">
        <v>453</v>
      </c>
      <c r="D212" s="37" t="s">
        <v>7346</v>
      </c>
      <c r="E212" s="37" t="s">
        <v>7345</v>
      </c>
      <c r="F212" s="37" t="str">
        <f>IF(ISERROR(FIND('ヒアリングシート（記入例あり）'!$C$22,物質リスト!D212)),"",ROW())</f>
        <v/>
      </c>
      <c r="G212" s="37" t="e" cm="1">
        <f t="array" ref="G212">INDEX(D:D,SMALL(F:F,ROW(D212)))</f>
        <v>#NUM!</v>
      </c>
      <c r="H212" s="38" t="s">
        <v>10797</v>
      </c>
      <c r="I212" s="37" t="s">
        <v>223</v>
      </c>
      <c r="J212" s="37"/>
      <c r="K212" s="37" t="s">
        <v>221</v>
      </c>
      <c r="L212" s="37" t="s">
        <v>7344</v>
      </c>
      <c r="M212" s="37">
        <v>349.42</v>
      </c>
      <c r="N212" s="37" t="s">
        <v>7343</v>
      </c>
      <c r="O212" s="36" t="s">
        <v>7342</v>
      </c>
      <c r="P212" s="37" t="s">
        <v>259</v>
      </c>
      <c r="Q212" s="36" t="s">
        <v>7341</v>
      </c>
      <c r="R212" s="37"/>
      <c r="S212" s="36" t="s">
        <v>7340</v>
      </c>
      <c r="T212" s="36"/>
      <c r="U212" s="36" t="s">
        <v>7339</v>
      </c>
      <c r="V212" s="37">
        <v>5.7</v>
      </c>
      <c r="W212" s="37">
        <v>2</v>
      </c>
      <c r="X212" s="36"/>
      <c r="Y212" s="36"/>
      <c r="Z212" s="36" t="s">
        <v>7338</v>
      </c>
      <c r="AA212" s="37" t="s">
        <v>7337</v>
      </c>
      <c r="AB212" s="37" t="s">
        <v>7336</v>
      </c>
      <c r="AC212" s="37" t="s">
        <v>7335</v>
      </c>
      <c r="AD212" s="37" t="s">
        <v>378</v>
      </c>
      <c r="AE212" s="37" t="s">
        <v>203</v>
      </c>
      <c r="AF212" s="37" t="s">
        <v>206</v>
      </c>
      <c r="AG212" s="37" t="s">
        <v>201</v>
      </c>
      <c r="AH212" s="37" t="s">
        <v>201</v>
      </c>
      <c r="AI212" s="37" t="s">
        <v>206</v>
      </c>
      <c r="AJ212" s="37" t="s">
        <v>203</v>
      </c>
      <c r="AK212" s="37" t="s">
        <v>250</v>
      </c>
      <c r="AL212" s="37" t="s">
        <v>201</v>
      </c>
      <c r="AM212" s="37" t="s">
        <v>201</v>
      </c>
      <c r="AN212" s="37" t="s">
        <v>203</v>
      </c>
      <c r="AO212" s="37" t="s">
        <v>203</v>
      </c>
      <c r="AP212" s="37" t="s">
        <v>205</v>
      </c>
      <c r="AQ212" s="37" t="s">
        <v>1066</v>
      </c>
      <c r="AR212" s="37" t="s">
        <v>1066</v>
      </c>
      <c r="AS212" s="37" t="s">
        <v>201</v>
      </c>
      <c r="AT212" s="37" t="s">
        <v>957</v>
      </c>
      <c r="AU212" s="37" t="s">
        <v>7334</v>
      </c>
      <c r="AV212" s="37" t="s">
        <v>7333</v>
      </c>
      <c r="AW212" s="37"/>
      <c r="AX212" s="37"/>
      <c r="AY212" s="37"/>
      <c r="AZ212" s="37"/>
      <c r="BA212" s="37"/>
      <c r="BB212" s="37"/>
      <c r="BC212" s="37"/>
      <c r="BD212" s="37"/>
      <c r="BE212" s="37">
        <v>0</v>
      </c>
      <c r="BF212" s="37">
        <v>130</v>
      </c>
      <c r="BG212" s="37">
        <v>130</v>
      </c>
      <c r="BH212" s="37" t="s">
        <v>7332</v>
      </c>
      <c r="BI212" s="37"/>
      <c r="BJ212" s="37"/>
      <c r="BK212" s="37"/>
      <c r="BL212" s="37"/>
      <c r="BM212" s="37"/>
      <c r="BN212" s="37"/>
      <c r="BO212" s="37"/>
      <c r="BP212" s="37"/>
      <c r="BQ212" s="37"/>
      <c r="BR212" s="37"/>
      <c r="BS212" s="37"/>
      <c r="BT212" s="37"/>
      <c r="BU212" s="37"/>
      <c r="BV212" s="37">
        <v>0</v>
      </c>
      <c r="BW212" s="37">
        <v>0</v>
      </c>
      <c r="BX212" s="37">
        <v>0</v>
      </c>
      <c r="BY212" s="37">
        <v>0</v>
      </c>
      <c r="BZ212" s="37">
        <v>0</v>
      </c>
      <c r="CA212" s="37">
        <v>0</v>
      </c>
      <c r="CB212" s="37">
        <v>0</v>
      </c>
      <c r="CC212" s="37"/>
      <c r="CD212" s="37"/>
      <c r="CE212" s="37"/>
      <c r="CF212" s="37"/>
      <c r="CG212" s="37"/>
      <c r="CH212" s="37"/>
      <c r="CI212" s="37"/>
      <c r="CJ212" s="37">
        <v>0</v>
      </c>
      <c r="CK212" s="37">
        <v>0</v>
      </c>
      <c r="CL212" s="37">
        <v>0</v>
      </c>
      <c r="CM212" s="37">
        <v>0</v>
      </c>
      <c r="CN212" s="37">
        <v>0</v>
      </c>
      <c r="CO212" s="37">
        <v>0</v>
      </c>
      <c r="CP212" s="37">
        <v>0</v>
      </c>
      <c r="CQ212" s="37"/>
      <c r="CR212" s="37"/>
      <c r="CS212" s="37"/>
      <c r="CT212" s="37"/>
      <c r="CU212" s="37"/>
      <c r="CV212" s="37"/>
      <c r="CW212" s="37"/>
      <c r="CX212" s="37"/>
      <c r="CY212" s="37"/>
      <c r="CZ212" s="37"/>
      <c r="DA212" s="37"/>
      <c r="DB212" s="37"/>
      <c r="DC212" s="37"/>
      <c r="DD212" s="37"/>
      <c r="DE212" s="37"/>
      <c r="DF212" s="37"/>
      <c r="DG212" s="37"/>
      <c r="DH212" s="37"/>
      <c r="DI212" s="37"/>
      <c r="DJ212" s="37"/>
      <c r="DK212" s="37"/>
      <c r="DL212" s="37"/>
      <c r="DM212" s="37"/>
      <c r="DN212" s="37"/>
      <c r="DO212" s="37"/>
      <c r="DP212" s="37"/>
      <c r="DQ212" s="37"/>
      <c r="DR212" s="37"/>
      <c r="DS212" s="37"/>
      <c r="DT212" s="37"/>
    </row>
    <row r="213" spans="1:124" s="31" customFormat="1" ht="16.5">
      <c r="A213" s="37">
        <v>141</v>
      </c>
      <c r="B213" s="36" t="s">
        <v>7331</v>
      </c>
      <c r="C213" s="36" t="s">
        <v>595</v>
      </c>
      <c r="D213" s="37" t="s">
        <v>7330</v>
      </c>
      <c r="E213" s="37" t="s">
        <v>7329</v>
      </c>
      <c r="F213" s="37" t="str">
        <f>IF(ISERROR(FIND('ヒアリングシート（記入例あり）'!$C$22,物質リスト!D213)),"",ROW())</f>
        <v/>
      </c>
      <c r="G213" s="37" t="e" cm="1">
        <f t="array" ref="G213">INDEX(D:D,SMALL(F:F,ROW(D213)))</f>
        <v>#NUM!</v>
      </c>
      <c r="H213" s="38" t="s">
        <v>10796</v>
      </c>
      <c r="I213" s="37" t="s">
        <v>223</v>
      </c>
      <c r="J213" s="37"/>
      <c r="K213" s="37" t="s">
        <v>221</v>
      </c>
      <c r="L213" s="37" t="s">
        <v>7328</v>
      </c>
      <c r="M213" s="37">
        <v>198.18</v>
      </c>
      <c r="N213" s="37" t="s">
        <v>7327</v>
      </c>
      <c r="O213" s="36" t="s">
        <v>403</v>
      </c>
      <c r="P213" s="37" t="s">
        <v>259</v>
      </c>
      <c r="Q213" s="36" t="s">
        <v>7326</v>
      </c>
      <c r="R213" s="37"/>
      <c r="S213" s="36" t="s">
        <v>7325</v>
      </c>
      <c r="T213" s="36"/>
      <c r="U213" s="36" t="s">
        <v>7324</v>
      </c>
      <c r="V213" s="37">
        <v>0.67</v>
      </c>
      <c r="W213" s="37">
        <v>1</v>
      </c>
      <c r="X213" s="36"/>
      <c r="Y213" s="36"/>
      <c r="Z213" s="36" t="s">
        <v>7323</v>
      </c>
      <c r="AA213" s="37" t="s">
        <v>7322</v>
      </c>
      <c r="AB213" s="37" t="s">
        <v>7321</v>
      </c>
      <c r="AC213" s="37" t="s">
        <v>7320</v>
      </c>
      <c r="AD213" s="37" t="s">
        <v>207</v>
      </c>
      <c r="AE213" s="37" t="s">
        <v>203</v>
      </c>
      <c r="AF213" s="37" t="s">
        <v>206</v>
      </c>
      <c r="AG213" s="37" t="s">
        <v>201</v>
      </c>
      <c r="AH213" s="37" t="s">
        <v>203</v>
      </c>
      <c r="AI213" s="37" t="s">
        <v>206</v>
      </c>
      <c r="AJ213" s="37" t="s">
        <v>203</v>
      </c>
      <c r="AK213" s="37" t="s">
        <v>203</v>
      </c>
      <c r="AL213" s="37" t="s">
        <v>201</v>
      </c>
      <c r="AM213" s="37" t="s">
        <v>201</v>
      </c>
      <c r="AN213" s="37" t="s">
        <v>203</v>
      </c>
      <c r="AO213" s="37" t="s">
        <v>203</v>
      </c>
      <c r="AP213" s="37" t="s">
        <v>201</v>
      </c>
      <c r="AQ213" s="37" t="s">
        <v>201</v>
      </c>
      <c r="AR213" s="37" t="s">
        <v>201</v>
      </c>
      <c r="AS213" s="37" t="s">
        <v>201</v>
      </c>
      <c r="AT213" s="37" t="s">
        <v>209</v>
      </c>
      <c r="AU213" s="37" t="s">
        <v>209</v>
      </c>
      <c r="AV213" s="37" t="s">
        <v>209</v>
      </c>
      <c r="AW213" s="37"/>
      <c r="AX213" s="37"/>
      <c r="AY213" s="37"/>
      <c r="AZ213" s="37"/>
      <c r="BA213" s="37"/>
      <c r="BB213" s="37"/>
      <c r="BC213" s="37"/>
      <c r="BD213" s="37"/>
      <c r="BE213" s="37">
        <v>0</v>
      </c>
      <c r="BF213" s="37">
        <v>480</v>
      </c>
      <c r="BG213" s="37">
        <v>480</v>
      </c>
      <c r="BH213" s="37" t="s">
        <v>711</v>
      </c>
      <c r="BI213" s="37"/>
      <c r="BJ213" s="37"/>
      <c r="BK213" s="37"/>
      <c r="BL213" s="37"/>
      <c r="BM213" s="37"/>
      <c r="BN213" s="37"/>
      <c r="BO213" s="37"/>
      <c r="BP213" s="37"/>
      <c r="BQ213" s="37"/>
      <c r="BR213" s="37"/>
      <c r="BS213" s="37"/>
      <c r="BT213" s="37"/>
      <c r="BU213" s="37"/>
      <c r="BV213" s="37">
        <v>0</v>
      </c>
      <c r="BW213" s="37">
        <v>0</v>
      </c>
      <c r="BX213" s="37">
        <v>0</v>
      </c>
      <c r="BY213" s="37">
        <v>0</v>
      </c>
      <c r="BZ213" s="37">
        <v>0</v>
      </c>
      <c r="CA213" s="37">
        <v>0</v>
      </c>
      <c r="CB213" s="37">
        <v>0</v>
      </c>
      <c r="CC213" s="37">
        <v>1</v>
      </c>
      <c r="CD213" s="37">
        <v>0</v>
      </c>
      <c r="CE213" s="37">
        <v>0</v>
      </c>
      <c r="CF213" s="37">
        <v>0</v>
      </c>
      <c r="CG213" s="37">
        <v>0</v>
      </c>
      <c r="CH213" s="37">
        <v>0</v>
      </c>
      <c r="CI213" s="37">
        <v>18000</v>
      </c>
      <c r="CJ213" s="37">
        <v>0</v>
      </c>
      <c r="CK213" s="37">
        <v>0</v>
      </c>
      <c r="CL213" s="37">
        <v>0</v>
      </c>
      <c r="CM213" s="37">
        <v>0</v>
      </c>
      <c r="CN213" s="37">
        <v>0</v>
      </c>
      <c r="CO213" s="37">
        <v>0</v>
      </c>
      <c r="CP213" s="37">
        <v>0</v>
      </c>
      <c r="CQ213" s="37"/>
      <c r="CR213" s="37"/>
      <c r="CS213" s="37"/>
      <c r="CT213" s="37"/>
      <c r="CU213" s="37"/>
      <c r="CV213" s="37"/>
      <c r="CW213" s="37"/>
      <c r="CX213" s="37"/>
      <c r="CY213" s="37"/>
      <c r="CZ213" s="37"/>
      <c r="DA213" s="37"/>
      <c r="DB213" s="37"/>
      <c r="DC213" s="37"/>
      <c r="DD213" s="37"/>
      <c r="DE213" s="37"/>
      <c r="DF213" s="37"/>
      <c r="DG213" s="37"/>
      <c r="DH213" s="37"/>
      <c r="DI213" s="37"/>
      <c r="DJ213" s="37"/>
      <c r="DK213" s="37"/>
      <c r="DL213" s="37"/>
      <c r="DM213" s="37"/>
      <c r="DN213" s="37"/>
      <c r="DO213" s="37"/>
      <c r="DP213" s="37"/>
      <c r="DQ213" s="37"/>
      <c r="DR213" s="37"/>
      <c r="DS213" s="37"/>
      <c r="DT213" s="37"/>
    </row>
    <row r="214" spans="1:124" s="31" customFormat="1" ht="18">
      <c r="A214" s="37">
        <v>142</v>
      </c>
      <c r="B214" s="36" t="s">
        <v>7319</v>
      </c>
      <c r="C214" s="36" t="s">
        <v>809</v>
      </c>
      <c r="D214" s="37" t="s">
        <v>7318</v>
      </c>
      <c r="E214" s="37" t="s">
        <v>7317</v>
      </c>
      <c r="F214" s="37" t="str">
        <f>IF(ISERROR(FIND('ヒアリングシート（記入例あり）'!$C$22,物質リスト!D214)),"",ROW())</f>
        <v/>
      </c>
      <c r="G214" s="37" t="e" cm="1">
        <f t="array" ref="G214">INDEX(D:D,SMALL(F:F,ROW(D214)))</f>
        <v>#NUM!</v>
      </c>
      <c r="H214" s="38" t="s">
        <v>10796</v>
      </c>
      <c r="I214" s="37" t="s">
        <v>223</v>
      </c>
      <c r="J214" s="37" t="s">
        <v>360</v>
      </c>
      <c r="K214" s="37" t="s">
        <v>221</v>
      </c>
      <c r="L214" s="37" t="s">
        <v>7316</v>
      </c>
      <c r="M214" s="37">
        <v>138.16999999999999</v>
      </c>
      <c r="N214" s="37" t="s">
        <v>7315</v>
      </c>
      <c r="O214" s="36" t="s">
        <v>7314</v>
      </c>
      <c r="P214" s="37" t="s">
        <v>259</v>
      </c>
      <c r="Q214" s="36"/>
      <c r="R214" s="37"/>
      <c r="S214" s="36" t="s">
        <v>10885</v>
      </c>
      <c r="T214" s="36" t="s">
        <v>7313</v>
      </c>
      <c r="U214" s="36" t="s">
        <v>7312</v>
      </c>
      <c r="V214" s="37">
        <v>-0.31</v>
      </c>
      <c r="W214" s="37">
        <v>1</v>
      </c>
      <c r="X214" s="36"/>
      <c r="Y214" s="36"/>
      <c r="Z214" s="36" t="s">
        <v>10886</v>
      </c>
      <c r="AA214" s="37" t="s">
        <v>5085</v>
      </c>
      <c r="AB214" s="37" t="s">
        <v>209</v>
      </c>
      <c r="AC214" s="37" t="s">
        <v>209</v>
      </c>
      <c r="AD214" s="41" t="s">
        <v>207</v>
      </c>
      <c r="AE214" s="41" t="s">
        <v>201</v>
      </c>
      <c r="AF214" s="41" t="s">
        <v>206</v>
      </c>
      <c r="AG214" s="41" t="s">
        <v>201</v>
      </c>
      <c r="AH214" s="41" t="s">
        <v>201</v>
      </c>
      <c r="AI214" s="41" t="s">
        <v>201</v>
      </c>
      <c r="AJ214" s="41" t="s">
        <v>378</v>
      </c>
      <c r="AK214" s="41" t="s">
        <v>203</v>
      </c>
      <c r="AL214" s="41" t="s">
        <v>201</v>
      </c>
      <c r="AM214" s="41" t="s">
        <v>203</v>
      </c>
      <c r="AN214" s="41" t="s">
        <v>205</v>
      </c>
      <c r="AO214" s="41" t="s">
        <v>205</v>
      </c>
      <c r="AP214" s="41" t="s">
        <v>201</v>
      </c>
      <c r="AQ214" s="41" t="s">
        <v>201</v>
      </c>
      <c r="AR214" s="41" t="s">
        <v>7311</v>
      </c>
      <c r="AS214" s="41" t="s">
        <v>201</v>
      </c>
      <c r="AT214" s="37" t="s">
        <v>2936</v>
      </c>
      <c r="AU214" s="37" t="s">
        <v>7310</v>
      </c>
      <c r="AV214" s="37" t="s">
        <v>248</v>
      </c>
      <c r="AW214" s="37" t="s">
        <v>7309</v>
      </c>
      <c r="AX214" s="37"/>
      <c r="AY214" s="37"/>
      <c r="AZ214" s="37"/>
      <c r="BA214" s="37"/>
      <c r="BB214" s="37"/>
      <c r="BC214" s="37"/>
      <c r="BD214" s="37"/>
      <c r="BE214" s="37">
        <v>0</v>
      </c>
      <c r="BF214" s="37">
        <v>0</v>
      </c>
      <c r="BG214" s="37">
        <v>0</v>
      </c>
      <c r="BH214" s="37" t="s">
        <v>5371</v>
      </c>
      <c r="BI214" s="37"/>
      <c r="BJ214" s="37"/>
      <c r="BK214" s="37"/>
      <c r="BL214" s="37"/>
      <c r="BM214" s="37"/>
      <c r="BN214" s="37"/>
      <c r="BO214" s="37"/>
      <c r="BP214" s="37"/>
      <c r="BQ214" s="37"/>
      <c r="BR214" s="37"/>
      <c r="BS214" s="37"/>
      <c r="BT214" s="37"/>
      <c r="BU214" s="37"/>
      <c r="BV214" s="37">
        <v>0</v>
      </c>
      <c r="BW214" s="37">
        <v>0</v>
      </c>
      <c r="BX214" s="37">
        <v>0</v>
      </c>
      <c r="BY214" s="37">
        <v>0</v>
      </c>
      <c r="BZ214" s="37">
        <v>0</v>
      </c>
      <c r="CA214" s="37">
        <v>0</v>
      </c>
      <c r="CB214" s="37">
        <v>0</v>
      </c>
      <c r="CC214" s="37"/>
      <c r="CD214" s="37"/>
      <c r="CE214" s="37"/>
      <c r="CF214" s="37"/>
      <c r="CG214" s="37"/>
      <c r="CH214" s="37"/>
      <c r="CI214" s="37"/>
      <c r="CJ214" s="37">
        <v>0</v>
      </c>
      <c r="CK214" s="37">
        <v>0</v>
      </c>
      <c r="CL214" s="37">
        <v>0</v>
      </c>
      <c r="CM214" s="37">
        <v>0</v>
      </c>
      <c r="CN214" s="37">
        <v>0</v>
      </c>
      <c r="CO214" s="37">
        <v>0</v>
      </c>
      <c r="CP214" s="37">
        <v>0</v>
      </c>
      <c r="CQ214" s="37"/>
      <c r="CR214" s="37"/>
      <c r="CS214" s="37"/>
      <c r="CT214" s="37"/>
      <c r="CU214" s="37"/>
      <c r="CV214" s="37"/>
      <c r="CW214" s="37"/>
      <c r="CX214" s="37"/>
      <c r="CY214" s="37"/>
      <c r="CZ214" s="37"/>
      <c r="DA214" s="37"/>
      <c r="DB214" s="37"/>
      <c r="DC214" s="37"/>
      <c r="DD214" s="37"/>
      <c r="DE214" s="37"/>
      <c r="DF214" s="37"/>
      <c r="DG214" s="37"/>
      <c r="DH214" s="37"/>
      <c r="DI214" s="37"/>
      <c r="DJ214" s="37"/>
      <c r="DK214" s="37"/>
      <c r="DL214" s="37"/>
      <c r="DM214" s="37"/>
      <c r="DN214" s="37"/>
      <c r="DO214" s="37"/>
      <c r="DP214" s="37"/>
      <c r="DQ214" s="37"/>
      <c r="DR214" s="37"/>
      <c r="DS214" s="37"/>
      <c r="DT214" s="37"/>
    </row>
    <row r="215" spans="1:124" s="31" customFormat="1" ht="16.5">
      <c r="A215" s="37">
        <v>143</v>
      </c>
      <c r="B215" s="36" t="s">
        <v>7308</v>
      </c>
      <c r="C215" s="36" t="s">
        <v>6002</v>
      </c>
      <c r="D215" s="37" t="s">
        <v>7307</v>
      </c>
      <c r="E215" s="37" t="s">
        <v>7306</v>
      </c>
      <c r="F215" s="37" t="str">
        <f>IF(ISERROR(FIND('ヒアリングシート（記入例あり）'!$C$22,物質リスト!D215)),"",ROW())</f>
        <v/>
      </c>
      <c r="G215" s="37" t="e" cm="1">
        <f t="array" ref="G215">INDEX(D:D,SMALL(F:F,ROW(D215)))</f>
        <v>#NUM!</v>
      </c>
      <c r="H215" s="38" t="s">
        <v>10796</v>
      </c>
      <c r="I215" s="37" t="s">
        <v>223</v>
      </c>
      <c r="J215" s="37" t="s">
        <v>222</v>
      </c>
      <c r="K215" s="37" t="s">
        <v>221</v>
      </c>
      <c r="L215" s="37" t="s">
        <v>7305</v>
      </c>
      <c r="M215" s="37">
        <v>200.24</v>
      </c>
      <c r="N215" s="37" t="s">
        <v>7304</v>
      </c>
      <c r="O215" s="36" t="s">
        <v>7303</v>
      </c>
      <c r="P215" s="37" t="s">
        <v>259</v>
      </c>
      <c r="Q215" s="36"/>
      <c r="R215" s="37" t="s">
        <v>7302</v>
      </c>
      <c r="S215" s="36" t="s">
        <v>7301</v>
      </c>
      <c r="T215" s="36">
        <v>8.19</v>
      </c>
      <c r="U215" s="36" t="s">
        <v>7300</v>
      </c>
      <c r="V215" s="37">
        <v>1.36</v>
      </c>
      <c r="W215" s="37">
        <v>1</v>
      </c>
      <c r="X215" s="36" t="s">
        <v>7299</v>
      </c>
      <c r="Y215" s="36" t="s">
        <v>212</v>
      </c>
      <c r="Z215" s="36" t="s">
        <v>7298</v>
      </c>
      <c r="AA215" s="37" t="s">
        <v>7297</v>
      </c>
      <c r="AB215" s="37" t="s">
        <v>209</v>
      </c>
      <c r="AC215" s="37" t="s">
        <v>209</v>
      </c>
      <c r="AD215" s="41" t="s">
        <v>207</v>
      </c>
      <c r="AE215" s="41" t="s">
        <v>201</v>
      </c>
      <c r="AF215" s="41" t="s">
        <v>206</v>
      </c>
      <c r="AG215" s="41" t="s">
        <v>206</v>
      </c>
      <c r="AH215" s="41" t="s">
        <v>201</v>
      </c>
      <c r="AI215" s="41" t="s">
        <v>201</v>
      </c>
      <c r="AJ215" s="41" t="s">
        <v>201</v>
      </c>
      <c r="AK215" s="41" t="s">
        <v>201</v>
      </c>
      <c r="AL215" s="41" t="s">
        <v>201</v>
      </c>
      <c r="AM215" s="41" t="s">
        <v>377</v>
      </c>
      <c r="AN215" s="41" t="s">
        <v>205</v>
      </c>
      <c r="AO215" s="41" t="s">
        <v>291</v>
      </c>
      <c r="AP215" s="41" t="s">
        <v>205</v>
      </c>
      <c r="AQ215" s="41" t="s">
        <v>201</v>
      </c>
      <c r="AR215" s="41" t="s">
        <v>7296</v>
      </c>
      <c r="AS215" s="41" t="s">
        <v>201</v>
      </c>
      <c r="AT215" s="37" t="s">
        <v>5586</v>
      </c>
      <c r="AU215" s="37" t="s">
        <v>4028</v>
      </c>
      <c r="AV215" s="37" t="s">
        <v>248</v>
      </c>
      <c r="AW215" s="37" t="s">
        <v>3563</v>
      </c>
      <c r="AX215" s="37"/>
      <c r="AY215" s="37" t="s">
        <v>7295</v>
      </c>
      <c r="AZ215" s="37"/>
      <c r="BA215" s="37" t="s">
        <v>7294</v>
      </c>
      <c r="BB215" s="37"/>
      <c r="BC215" s="37">
        <v>3.7</v>
      </c>
      <c r="BD215" s="37" t="s">
        <v>7293</v>
      </c>
      <c r="BE215" s="37">
        <v>0</v>
      </c>
      <c r="BF215" s="37">
        <v>6833</v>
      </c>
      <c r="BG215" s="37">
        <v>6833</v>
      </c>
      <c r="BH215" s="37" t="s">
        <v>7292</v>
      </c>
      <c r="BI215" s="37"/>
      <c r="BJ215" s="37"/>
      <c r="BK215" s="37"/>
      <c r="BL215" s="37"/>
      <c r="BM215" s="37"/>
      <c r="BN215" s="37"/>
      <c r="BO215" s="37"/>
      <c r="BP215" s="37"/>
      <c r="BQ215" s="37"/>
      <c r="BR215" s="37"/>
      <c r="BS215" s="37"/>
      <c r="BT215" s="37"/>
      <c r="BU215" s="37"/>
      <c r="BV215" s="37">
        <v>2</v>
      </c>
      <c r="BW215" s="37">
        <v>0</v>
      </c>
      <c r="BX215" s="37">
        <v>0</v>
      </c>
      <c r="BY215" s="37">
        <v>0</v>
      </c>
      <c r="BZ215" s="37">
        <v>0</v>
      </c>
      <c r="CA215" s="37">
        <v>0</v>
      </c>
      <c r="CB215" s="37">
        <v>10000</v>
      </c>
      <c r="CC215" s="37">
        <v>1</v>
      </c>
      <c r="CD215" s="37">
        <v>0</v>
      </c>
      <c r="CE215" s="37">
        <v>0</v>
      </c>
      <c r="CF215" s="37">
        <v>0</v>
      </c>
      <c r="CG215" s="37">
        <v>0</v>
      </c>
      <c r="CH215" s="37">
        <v>0</v>
      </c>
      <c r="CI215" s="37">
        <v>5500</v>
      </c>
      <c r="CJ215" s="37">
        <v>0</v>
      </c>
      <c r="CK215" s="37">
        <v>0</v>
      </c>
      <c r="CL215" s="37">
        <v>0</v>
      </c>
      <c r="CM215" s="37">
        <v>0</v>
      </c>
      <c r="CN215" s="37">
        <v>0</v>
      </c>
      <c r="CO215" s="37">
        <v>0</v>
      </c>
      <c r="CP215" s="37">
        <v>0</v>
      </c>
      <c r="CQ215" s="37">
        <v>3.2</v>
      </c>
      <c r="CR215" s="37">
        <v>79.400000000000006</v>
      </c>
      <c r="CS215" s="37">
        <v>17.100000000000001</v>
      </c>
      <c r="CT215" s="37">
        <v>0.3</v>
      </c>
      <c r="CU215" s="37"/>
      <c r="CV215" s="37"/>
      <c r="CW215" s="37"/>
      <c r="CX215" s="37"/>
      <c r="CY215" s="37"/>
      <c r="CZ215" s="37"/>
      <c r="DA215" s="37" t="s">
        <v>7291</v>
      </c>
      <c r="DB215" s="37" t="s">
        <v>7291</v>
      </c>
      <c r="DC215" s="37" t="s">
        <v>7290</v>
      </c>
      <c r="DD215" s="37" t="s">
        <v>7289</v>
      </c>
      <c r="DE215" s="37"/>
      <c r="DF215" s="37"/>
      <c r="DG215" s="37"/>
      <c r="DH215" s="37"/>
      <c r="DI215" s="37" t="s">
        <v>7288</v>
      </c>
      <c r="DJ215" s="37"/>
      <c r="DK215" s="37"/>
      <c r="DL215" s="37"/>
      <c r="DM215" s="37"/>
      <c r="DN215" s="37"/>
      <c r="DO215" s="37"/>
      <c r="DP215" s="37">
        <v>1.2999999999999999E-4</v>
      </c>
      <c r="DQ215" s="37"/>
      <c r="DR215" s="37"/>
      <c r="DS215" s="37">
        <v>1.2999999999999999E-4</v>
      </c>
      <c r="DT215" s="37">
        <v>1.2999999999999999E-4</v>
      </c>
    </row>
    <row r="216" spans="1:124" s="33" customFormat="1" ht="16.5">
      <c r="A216" s="37">
        <v>144</v>
      </c>
      <c r="B216" s="36" t="s">
        <v>1455</v>
      </c>
      <c r="C216" s="36"/>
      <c r="D216" s="37" t="s">
        <v>7287</v>
      </c>
      <c r="E216" s="37" t="s">
        <v>7286</v>
      </c>
      <c r="F216" s="37" t="str">
        <f>IF(ISERROR(FIND('ヒアリングシート（記入例あり）'!$C$22,物質リスト!D216)),"",ROW())</f>
        <v/>
      </c>
      <c r="G216" s="37" t="e" cm="1">
        <f t="array" ref="G216">INDEX(D:D,SMALL(F:F,ROW(D216)))</f>
        <v>#NUM!</v>
      </c>
      <c r="H216" s="38" t="s">
        <v>10744</v>
      </c>
      <c r="I216" s="37" t="s">
        <v>407</v>
      </c>
      <c r="J216" s="37"/>
      <c r="K216" s="37"/>
      <c r="L216" s="37"/>
      <c r="M216" s="37"/>
      <c r="N216" s="37"/>
      <c r="O216" s="36"/>
      <c r="P216" s="37"/>
      <c r="Q216" s="36"/>
      <c r="R216" s="37"/>
      <c r="S216" s="36"/>
      <c r="T216" s="36"/>
      <c r="U216" s="36"/>
      <c r="V216" s="37"/>
      <c r="W216" s="37"/>
      <c r="X216" s="36"/>
      <c r="Y216" s="36"/>
      <c r="Z216" s="36"/>
      <c r="AA216" s="37"/>
      <c r="AB216" s="37"/>
      <c r="AC216" s="37"/>
      <c r="AD216" s="37"/>
      <c r="AE216" s="37"/>
      <c r="AF216" s="37"/>
      <c r="AG216" s="37"/>
      <c r="AH216" s="37"/>
      <c r="AI216" s="37"/>
      <c r="AJ216" s="37"/>
      <c r="AK216" s="37"/>
      <c r="AL216" s="37"/>
      <c r="AM216" s="37"/>
      <c r="AN216" s="37"/>
      <c r="AO216" s="37"/>
      <c r="AP216" s="37"/>
      <c r="AQ216" s="37"/>
      <c r="AR216" s="37"/>
      <c r="AS216" s="37"/>
      <c r="AT216" s="37"/>
      <c r="AU216" s="37"/>
      <c r="AV216" s="37"/>
      <c r="AW216" s="37"/>
      <c r="AX216" s="37"/>
      <c r="AY216" s="37"/>
      <c r="AZ216" s="37"/>
      <c r="BA216" s="37"/>
      <c r="BB216" s="37"/>
      <c r="BC216" s="37"/>
      <c r="BD216" s="37"/>
      <c r="BE216" s="37">
        <v>156245</v>
      </c>
      <c r="BF216" s="37">
        <v>106265</v>
      </c>
      <c r="BG216" s="37">
        <v>262509</v>
      </c>
      <c r="BH216" s="37"/>
      <c r="BI216" s="37">
        <v>8</v>
      </c>
      <c r="BJ216" s="37">
        <v>23</v>
      </c>
      <c r="BK216" s="37">
        <v>0</v>
      </c>
      <c r="BL216" s="37">
        <v>0</v>
      </c>
      <c r="BM216" s="37">
        <v>0</v>
      </c>
      <c r="BN216" s="37">
        <v>12</v>
      </c>
      <c r="BO216" s="37">
        <v>3260</v>
      </c>
      <c r="BP216" s="37">
        <v>0</v>
      </c>
      <c r="BQ216" s="37">
        <v>17500</v>
      </c>
      <c r="BR216" s="37">
        <v>0</v>
      </c>
      <c r="BS216" s="37">
        <v>23</v>
      </c>
      <c r="BT216" s="37">
        <v>3272</v>
      </c>
      <c r="BU216" s="37">
        <v>17500</v>
      </c>
      <c r="BV216" s="37">
        <v>9</v>
      </c>
      <c r="BW216" s="37">
        <v>0</v>
      </c>
      <c r="BX216" s="37">
        <v>4.9000000000000004</v>
      </c>
      <c r="BY216" s="37">
        <v>0</v>
      </c>
      <c r="BZ216" s="37">
        <v>0</v>
      </c>
      <c r="CA216" s="37">
        <v>4.9000000000000004</v>
      </c>
      <c r="CB216" s="37">
        <v>34800</v>
      </c>
      <c r="CC216" s="37">
        <v>80</v>
      </c>
      <c r="CD216" s="37">
        <v>980</v>
      </c>
      <c r="CE216" s="37">
        <v>1052</v>
      </c>
      <c r="CF216" s="37">
        <v>0</v>
      </c>
      <c r="CG216" s="37">
        <v>0</v>
      </c>
      <c r="CH216" s="37">
        <v>2032</v>
      </c>
      <c r="CI216" s="37">
        <v>202680</v>
      </c>
      <c r="CJ216" s="37">
        <v>6</v>
      </c>
      <c r="CK216" s="37">
        <v>148</v>
      </c>
      <c r="CL216" s="37">
        <v>0.9</v>
      </c>
      <c r="CM216" s="37">
        <v>0</v>
      </c>
      <c r="CN216" s="37">
        <v>0</v>
      </c>
      <c r="CO216" s="37">
        <v>148.9</v>
      </c>
      <c r="CP216" s="37">
        <v>45371</v>
      </c>
      <c r="CQ216" s="37"/>
      <c r="CR216" s="37"/>
      <c r="CS216" s="37"/>
      <c r="CT216" s="37"/>
      <c r="CU216" s="37"/>
      <c r="CV216" s="37"/>
      <c r="CW216" s="37"/>
      <c r="CX216" s="37"/>
      <c r="CY216" s="37"/>
      <c r="CZ216" s="37"/>
      <c r="DA216" s="37"/>
      <c r="DB216" s="37"/>
      <c r="DC216" s="37"/>
      <c r="DD216" s="37"/>
      <c r="DE216" s="37"/>
      <c r="DF216" s="37"/>
      <c r="DG216" s="37"/>
      <c r="DH216" s="37"/>
      <c r="DI216" s="37"/>
      <c r="DJ216" s="37"/>
      <c r="DK216" s="37"/>
      <c r="DL216" s="37"/>
      <c r="DM216" s="37"/>
      <c r="DN216" s="37"/>
      <c r="DO216" s="37"/>
      <c r="DP216" s="37"/>
      <c r="DQ216" s="37"/>
      <c r="DR216" s="37"/>
      <c r="DS216" s="37"/>
      <c r="DT216" s="37"/>
    </row>
    <row r="217" spans="1:124" s="31" customFormat="1" ht="18">
      <c r="A217" s="37">
        <v>145</v>
      </c>
      <c r="B217" s="36" t="s">
        <v>7285</v>
      </c>
      <c r="C217" s="36" t="s">
        <v>609</v>
      </c>
      <c r="D217" s="37" t="s">
        <v>7284</v>
      </c>
      <c r="E217" s="37" t="s">
        <v>7283</v>
      </c>
      <c r="F217" s="37" t="str">
        <f>IF(ISERROR(FIND('ヒアリングシート（記入例あり）'!$C$22,物質リスト!D217)),"",ROW())</f>
        <v/>
      </c>
      <c r="G217" s="37" t="e" cm="1">
        <f t="array" ref="G217">INDEX(D:D,SMALL(F:F,ROW(D217)))</f>
        <v>#NUM!</v>
      </c>
      <c r="H217" s="38" t="s">
        <v>10796</v>
      </c>
      <c r="I217" s="37" t="s">
        <v>223</v>
      </c>
      <c r="J217" s="37" t="s">
        <v>360</v>
      </c>
      <c r="K217" s="37" t="s">
        <v>221</v>
      </c>
      <c r="L217" s="37" t="s">
        <v>7282</v>
      </c>
      <c r="M217" s="37">
        <v>117.19</v>
      </c>
      <c r="N217" s="37" t="s">
        <v>7281</v>
      </c>
      <c r="O217" s="36" t="s">
        <v>7280</v>
      </c>
      <c r="P217" s="37" t="s">
        <v>217</v>
      </c>
      <c r="Q217" s="36"/>
      <c r="R217" s="37"/>
      <c r="S217" s="36" t="s">
        <v>7279</v>
      </c>
      <c r="T217" s="36" t="s">
        <v>7278</v>
      </c>
      <c r="U217" s="36" t="s">
        <v>7277</v>
      </c>
      <c r="V217" s="37">
        <v>0.05</v>
      </c>
      <c r="W217" s="37">
        <v>1</v>
      </c>
      <c r="X217" s="36"/>
      <c r="Y217" s="36"/>
      <c r="Z217" s="36" t="s">
        <v>10887</v>
      </c>
      <c r="AA217" s="37" t="s">
        <v>7276</v>
      </c>
      <c r="AB217" s="37" t="s">
        <v>7275</v>
      </c>
      <c r="AC217" s="37" t="s">
        <v>7274</v>
      </c>
      <c r="AD217" s="41" t="s">
        <v>207</v>
      </c>
      <c r="AE217" s="41" t="s">
        <v>207</v>
      </c>
      <c r="AF217" s="41" t="s">
        <v>206</v>
      </c>
      <c r="AG217" s="41" t="s">
        <v>378</v>
      </c>
      <c r="AH217" s="41" t="s">
        <v>201</v>
      </c>
      <c r="AI217" s="41" t="s">
        <v>201</v>
      </c>
      <c r="AJ217" s="41" t="s">
        <v>377</v>
      </c>
      <c r="AK217" s="41" t="s">
        <v>377</v>
      </c>
      <c r="AL217" s="41" t="s">
        <v>201</v>
      </c>
      <c r="AM217" s="41" t="s">
        <v>203</v>
      </c>
      <c r="AN217" s="41" t="s">
        <v>203</v>
      </c>
      <c r="AO217" s="41" t="s">
        <v>201</v>
      </c>
      <c r="AP217" s="41" t="s">
        <v>201</v>
      </c>
      <c r="AQ217" s="41" t="s">
        <v>3003</v>
      </c>
      <c r="AR217" s="41" t="s">
        <v>6409</v>
      </c>
      <c r="AS217" s="41" t="s">
        <v>201</v>
      </c>
      <c r="AT217" s="37" t="s">
        <v>1730</v>
      </c>
      <c r="AU217" s="37" t="s">
        <v>7273</v>
      </c>
      <c r="AV217" s="37" t="s">
        <v>248</v>
      </c>
      <c r="AW217" s="37" t="s">
        <v>7272</v>
      </c>
      <c r="AX217" s="37" t="s">
        <v>7271</v>
      </c>
      <c r="AY217" s="37"/>
      <c r="AZ217" s="37"/>
      <c r="BA217" s="37"/>
      <c r="BB217" s="37"/>
      <c r="BC217" s="37"/>
      <c r="BD217" s="37"/>
      <c r="BE217" s="37">
        <v>938</v>
      </c>
      <c r="BF217" s="37">
        <v>9050</v>
      </c>
      <c r="BG217" s="37">
        <v>9988</v>
      </c>
      <c r="BH217" s="37" t="s">
        <v>7270</v>
      </c>
      <c r="BI217" s="37">
        <v>1</v>
      </c>
      <c r="BJ217" s="37">
        <v>0</v>
      </c>
      <c r="BK217" s="37">
        <v>0</v>
      </c>
      <c r="BL217" s="37">
        <v>0</v>
      </c>
      <c r="BM217" s="37">
        <v>0</v>
      </c>
      <c r="BN217" s="37">
        <v>0.4</v>
      </c>
      <c r="BO217" s="37">
        <v>14</v>
      </c>
      <c r="BP217" s="37">
        <v>0</v>
      </c>
      <c r="BQ217" s="37">
        <v>24000</v>
      </c>
      <c r="BR217" s="37">
        <v>0</v>
      </c>
      <c r="BS217" s="37">
        <v>0</v>
      </c>
      <c r="BT217" s="37">
        <v>14.4</v>
      </c>
      <c r="BU217" s="37">
        <v>24000</v>
      </c>
      <c r="BV217" s="37">
        <v>0</v>
      </c>
      <c r="BW217" s="37">
        <v>0</v>
      </c>
      <c r="BX217" s="37">
        <v>0</v>
      </c>
      <c r="BY217" s="37">
        <v>0</v>
      </c>
      <c r="BZ217" s="37">
        <v>0</v>
      </c>
      <c r="CA217" s="37">
        <v>0</v>
      </c>
      <c r="CB217" s="37">
        <v>0</v>
      </c>
      <c r="CC217" s="37">
        <v>2</v>
      </c>
      <c r="CD217" s="37">
        <v>1</v>
      </c>
      <c r="CE217" s="37">
        <v>0</v>
      </c>
      <c r="CF217" s="37">
        <v>0</v>
      </c>
      <c r="CG217" s="37">
        <v>0</v>
      </c>
      <c r="CH217" s="37">
        <v>1</v>
      </c>
      <c r="CI217" s="37">
        <v>21200</v>
      </c>
      <c r="CJ217" s="37">
        <v>1</v>
      </c>
      <c r="CK217" s="37">
        <v>0</v>
      </c>
      <c r="CL217" s="37">
        <v>0</v>
      </c>
      <c r="CM217" s="37">
        <v>0</v>
      </c>
      <c r="CN217" s="37">
        <v>0</v>
      </c>
      <c r="CO217" s="37">
        <v>0</v>
      </c>
      <c r="CP217" s="37">
        <v>4970</v>
      </c>
      <c r="CQ217" s="37"/>
      <c r="CR217" s="37"/>
      <c r="CS217" s="37"/>
      <c r="CT217" s="37"/>
      <c r="CU217" s="37"/>
      <c r="CV217" s="37"/>
      <c r="CW217" s="37"/>
      <c r="CX217" s="37"/>
      <c r="CY217" s="37"/>
      <c r="CZ217" s="37"/>
      <c r="DA217" s="37"/>
      <c r="DB217" s="37"/>
      <c r="DC217" s="37"/>
      <c r="DD217" s="37"/>
      <c r="DE217" s="37"/>
      <c r="DF217" s="37"/>
      <c r="DG217" s="37"/>
      <c r="DH217" s="37"/>
      <c r="DI217" s="37"/>
      <c r="DJ217" s="37"/>
      <c r="DK217" s="37"/>
      <c r="DL217" s="37"/>
      <c r="DM217" s="37"/>
      <c r="DN217" s="37"/>
      <c r="DO217" s="37"/>
      <c r="DP217" s="37"/>
      <c r="DQ217" s="37"/>
      <c r="DR217" s="37"/>
      <c r="DS217" s="37"/>
      <c r="DT217" s="37"/>
    </row>
    <row r="218" spans="1:124" s="31" customFormat="1" ht="16.5">
      <c r="A218" s="37">
        <v>146</v>
      </c>
      <c r="B218" s="36" t="s">
        <v>7269</v>
      </c>
      <c r="C218" s="36" t="s">
        <v>639</v>
      </c>
      <c r="D218" s="37" t="s">
        <v>7268</v>
      </c>
      <c r="E218" s="37" t="s">
        <v>7267</v>
      </c>
      <c r="F218" s="37" t="str">
        <f>IF(ISERROR(FIND('ヒアリングシート（記入例あり）'!$C$22,物質リスト!D218)),"",ROW())</f>
        <v/>
      </c>
      <c r="G218" s="37" t="e" cm="1">
        <f t="array" ref="G218">INDEX(D:D,SMALL(F:F,ROW(D218)))</f>
        <v>#NUM!</v>
      </c>
      <c r="H218" s="38" t="s">
        <v>10797</v>
      </c>
      <c r="I218" s="37" t="s">
        <v>223</v>
      </c>
      <c r="J218" s="37"/>
      <c r="K218" s="37" t="s">
        <v>221</v>
      </c>
      <c r="L218" s="37" t="s">
        <v>7266</v>
      </c>
      <c r="M218" s="37">
        <v>305.33</v>
      </c>
      <c r="N218" s="37" t="s">
        <v>7265</v>
      </c>
      <c r="O218" s="36" t="s">
        <v>7264</v>
      </c>
      <c r="P218" s="37" t="s">
        <v>217</v>
      </c>
      <c r="Q218" s="36"/>
      <c r="R218" s="37" t="s">
        <v>7263</v>
      </c>
      <c r="S218" s="36" t="s">
        <v>7262</v>
      </c>
      <c r="T218" s="36"/>
      <c r="U218" s="36" t="s">
        <v>7261</v>
      </c>
      <c r="V218" s="37">
        <v>4.2</v>
      </c>
      <c r="W218" s="37">
        <v>2</v>
      </c>
      <c r="X218" s="36"/>
      <c r="Y218" s="36" t="s">
        <v>7260</v>
      </c>
      <c r="Z218" s="36" t="s">
        <v>7259</v>
      </c>
      <c r="AA218" s="37" t="s">
        <v>7258</v>
      </c>
      <c r="AB218" s="37" t="s">
        <v>5867</v>
      </c>
      <c r="AC218" s="37" t="s">
        <v>7257</v>
      </c>
      <c r="AD218" s="37" t="s">
        <v>207</v>
      </c>
      <c r="AE218" s="37" t="s">
        <v>203</v>
      </c>
      <c r="AF218" s="37" t="s">
        <v>206</v>
      </c>
      <c r="AG218" s="37" t="s">
        <v>201</v>
      </c>
      <c r="AH218" s="37" t="s">
        <v>206</v>
      </c>
      <c r="AI218" s="37" t="s">
        <v>203</v>
      </c>
      <c r="AJ218" s="37" t="s">
        <v>203</v>
      </c>
      <c r="AK218" s="37" t="s">
        <v>205</v>
      </c>
      <c r="AL218" s="37" t="s">
        <v>201</v>
      </c>
      <c r="AM218" s="37" t="s">
        <v>201</v>
      </c>
      <c r="AN218" s="37" t="s">
        <v>203</v>
      </c>
      <c r="AO218" s="37" t="s">
        <v>203</v>
      </c>
      <c r="AP218" s="37" t="s">
        <v>205</v>
      </c>
      <c r="AQ218" s="37" t="s">
        <v>201</v>
      </c>
      <c r="AR218" s="37" t="s">
        <v>290</v>
      </c>
      <c r="AS218" s="37" t="s">
        <v>201</v>
      </c>
      <c r="AT218" s="37" t="s">
        <v>7256</v>
      </c>
      <c r="AU218" s="37" t="s">
        <v>7255</v>
      </c>
      <c r="AV218" s="37" t="s">
        <v>6334</v>
      </c>
      <c r="AW218" s="37"/>
      <c r="AX218" s="37"/>
      <c r="AY218" s="37"/>
      <c r="AZ218" s="37"/>
      <c r="BA218" s="37"/>
      <c r="BB218" s="37"/>
      <c r="BC218" s="37"/>
      <c r="BD218" s="37"/>
      <c r="BE218" s="37">
        <v>0</v>
      </c>
      <c r="BF218" s="37">
        <v>52</v>
      </c>
      <c r="BG218" s="37">
        <v>52</v>
      </c>
      <c r="BH218" s="37" t="s">
        <v>7254</v>
      </c>
      <c r="BI218" s="37"/>
      <c r="BJ218" s="37"/>
      <c r="BK218" s="37"/>
      <c r="BL218" s="37"/>
      <c r="BM218" s="37"/>
      <c r="BN218" s="37"/>
      <c r="BO218" s="37"/>
      <c r="BP218" s="37"/>
      <c r="BQ218" s="37"/>
      <c r="BR218" s="37"/>
      <c r="BS218" s="37"/>
      <c r="BT218" s="37"/>
      <c r="BU218" s="37"/>
      <c r="BV218" s="37">
        <v>0</v>
      </c>
      <c r="BW218" s="37">
        <v>0</v>
      </c>
      <c r="BX218" s="37">
        <v>0</v>
      </c>
      <c r="BY218" s="37">
        <v>0</v>
      </c>
      <c r="BZ218" s="37">
        <v>0</v>
      </c>
      <c r="CA218" s="37">
        <v>0</v>
      </c>
      <c r="CB218" s="37">
        <v>0</v>
      </c>
      <c r="CC218" s="37"/>
      <c r="CD218" s="37"/>
      <c r="CE218" s="37"/>
      <c r="CF218" s="37"/>
      <c r="CG218" s="37"/>
      <c r="CH218" s="37"/>
      <c r="CI218" s="37"/>
      <c r="CJ218" s="37">
        <v>0</v>
      </c>
      <c r="CK218" s="37">
        <v>0</v>
      </c>
      <c r="CL218" s="37">
        <v>0</v>
      </c>
      <c r="CM218" s="37">
        <v>0</v>
      </c>
      <c r="CN218" s="37">
        <v>0</v>
      </c>
      <c r="CO218" s="37">
        <v>0</v>
      </c>
      <c r="CP218" s="37">
        <v>0</v>
      </c>
      <c r="CQ218" s="37"/>
      <c r="CR218" s="37"/>
      <c r="CS218" s="37"/>
      <c r="CT218" s="37"/>
      <c r="CU218" s="37"/>
      <c r="CV218" s="37"/>
      <c r="CW218" s="37"/>
      <c r="CX218" s="37"/>
      <c r="CY218" s="37"/>
      <c r="CZ218" s="37"/>
      <c r="DA218" s="37"/>
      <c r="DB218" s="37"/>
      <c r="DC218" s="37"/>
      <c r="DD218" s="37"/>
      <c r="DE218" s="37"/>
      <c r="DF218" s="37"/>
      <c r="DG218" s="37"/>
      <c r="DH218" s="37"/>
      <c r="DI218" s="37"/>
      <c r="DJ218" s="37"/>
      <c r="DK218" s="37"/>
      <c r="DL218" s="37"/>
      <c r="DM218" s="37"/>
      <c r="DN218" s="37"/>
      <c r="DO218" s="37"/>
      <c r="DP218" s="37"/>
      <c r="DQ218" s="37"/>
      <c r="DR218" s="37"/>
      <c r="DS218" s="37"/>
      <c r="DT218" s="37"/>
    </row>
    <row r="219" spans="1:124" s="31" customFormat="1" ht="18">
      <c r="A219" s="37">
        <v>147</v>
      </c>
      <c r="B219" s="36" t="s">
        <v>7253</v>
      </c>
      <c r="C219" s="36" t="s">
        <v>1828</v>
      </c>
      <c r="D219" s="37" t="s">
        <v>7252</v>
      </c>
      <c r="E219" s="37" t="s">
        <v>7251</v>
      </c>
      <c r="F219" s="37" t="str">
        <f>IF(ISERROR(FIND('ヒアリングシート（記入例あり）'!$C$22,物質リスト!D219)),"",ROW())</f>
        <v/>
      </c>
      <c r="G219" s="37" t="e" cm="1">
        <f t="array" ref="G219">INDEX(D:D,SMALL(F:F,ROW(D219)))</f>
        <v>#NUM!</v>
      </c>
      <c r="H219" s="38" t="s">
        <v>10800</v>
      </c>
      <c r="I219" s="37" t="s">
        <v>223</v>
      </c>
      <c r="J219" s="37" t="s">
        <v>360</v>
      </c>
      <c r="K219" s="37" t="s">
        <v>360</v>
      </c>
      <c r="L219" s="37" t="s">
        <v>7250</v>
      </c>
      <c r="M219" s="37">
        <v>257.8</v>
      </c>
      <c r="N219" s="37" t="s">
        <v>7249</v>
      </c>
      <c r="O219" s="36" t="s">
        <v>7248</v>
      </c>
      <c r="P219" s="37" t="s">
        <v>217</v>
      </c>
      <c r="Q219" s="36" t="s">
        <v>7247</v>
      </c>
      <c r="R219" s="37"/>
      <c r="S219" s="36" t="s">
        <v>10808</v>
      </c>
      <c r="T219" s="36"/>
      <c r="U219" s="36" t="s">
        <v>4137</v>
      </c>
      <c r="V219" s="37">
        <v>3.42</v>
      </c>
      <c r="W219" s="37">
        <v>2</v>
      </c>
      <c r="X219" s="36"/>
      <c r="Y219" s="36"/>
      <c r="Z219" s="36" t="s">
        <v>7246</v>
      </c>
      <c r="AA219" s="37" t="s">
        <v>7245</v>
      </c>
      <c r="AB219" s="37" t="s">
        <v>1019</v>
      </c>
      <c r="AC219" s="37" t="s">
        <v>7244</v>
      </c>
      <c r="AD219" s="41" t="s">
        <v>207</v>
      </c>
      <c r="AE219" s="41" t="s">
        <v>203</v>
      </c>
      <c r="AF219" s="41" t="s">
        <v>206</v>
      </c>
      <c r="AG219" s="41" t="s">
        <v>201</v>
      </c>
      <c r="AH219" s="41" t="s">
        <v>201</v>
      </c>
      <c r="AI219" s="41" t="s">
        <v>201</v>
      </c>
      <c r="AJ219" s="41" t="s">
        <v>203</v>
      </c>
      <c r="AK219" s="41" t="s">
        <v>203</v>
      </c>
      <c r="AL219" s="41" t="s">
        <v>201</v>
      </c>
      <c r="AM219" s="41" t="s">
        <v>203</v>
      </c>
      <c r="AN219" s="41" t="s">
        <v>205</v>
      </c>
      <c r="AO219" s="41" t="s">
        <v>201</v>
      </c>
      <c r="AP219" s="41" t="s">
        <v>205</v>
      </c>
      <c r="AQ219" s="41" t="s">
        <v>5082</v>
      </c>
      <c r="AR219" s="41" t="s">
        <v>7243</v>
      </c>
      <c r="AS219" s="41" t="s">
        <v>201</v>
      </c>
      <c r="AT219" s="37"/>
      <c r="AU219" s="37"/>
      <c r="AV219" s="37"/>
      <c r="AW219" s="37"/>
      <c r="AX219" s="37"/>
      <c r="AY219" s="37" t="s">
        <v>7242</v>
      </c>
      <c r="AZ219" s="37" t="s">
        <v>7241</v>
      </c>
      <c r="BA219" s="37" t="s">
        <v>7240</v>
      </c>
      <c r="BB219" s="37"/>
      <c r="BC219" s="37" t="s">
        <v>7239</v>
      </c>
      <c r="BD219" s="37"/>
      <c r="BE219" s="37">
        <v>2889</v>
      </c>
      <c r="BF219" s="37">
        <v>522</v>
      </c>
      <c r="BG219" s="37">
        <v>3412</v>
      </c>
      <c r="BH219" s="37" t="s">
        <v>4213</v>
      </c>
      <c r="BI219" s="37"/>
      <c r="BJ219" s="37"/>
      <c r="BK219" s="37"/>
      <c r="BL219" s="37"/>
      <c r="BM219" s="37"/>
      <c r="BN219" s="37"/>
      <c r="BO219" s="37"/>
      <c r="BP219" s="37"/>
      <c r="BQ219" s="37"/>
      <c r="BR219" s="37"/>
      <c r="BS219" s="37"/>
      <c r="BT219" s="37"/>
      <c r="BU219" s="37"/>
      <c r="BV219" s="37">
        <v>7</v>
      </c>
      <c r="BW219" s="37">
        <v>0</v>
      </c>
      <c r="BX219" s="37">
        <v>0</v>
      </c>
      <c r="BY219" s="37">
        <v>0</v>
      </c>
      <c r="BZ219" s="37">
        <v>0</v>
      </c>
      <c r="CA219" s="37">
        <v>0</v>
      </c>
      <c r="CB219" s="37">
        <v>0</v>
      </c>
      <c r="CC219" s="37">
        <v>62</v>
      </c>
      <c r="CD219" s="37">
        <v>0</v>
      </c>
      <c r="CE219" s="37">
        <v>166</v>
      </c>
      <c r="CF219" s="37">
        <v>0</v>
      </c>
      <c r="CG219" s="37">
        <v>0</v>
      </c>
      <c r="CH219" s="37">
        <v>166</v>
      </c>
      <c r="CI219" s="37"/>
      <c r="CJ219" s="37">
        <v>0</v>
      </c>
      <c r="CK219" s="37">
        <v>0</v>
      </c>
      <c r="CL219" s="37">
        <v>0</v>
      </c>
      <c r="CM219" s="37">
        <v>0</v>
      </c>
      <c r="CN219" s="37">
        <v>0</v>
      </c>
      <c r="CO219" s="37">
        <v>0</v>
      </c>
      <c r="CP219" s="37">
        <v>0</v>
      </c>
      <c r="CQ219" s="37">
        <v>0</v>
      </c>
      <c r="CR219" s="37">
        <v>1.4</v>
      </c>
      <c r="CS219" s="37">
        <v>70.099999999999994</v>
      </c>
      <c r="CT219" s="37">
        <v>28.5</v>
      </c>
      <c r="CU219" s="37"/>
      <c r="CV219" s="37"/>
      <c r="CW219" s="37"/>
      <c r="CX219" s="37"/>
      <c r="CY219" s="37"/>
      <c r="CZ219" s="37"/>
      <c r="DA219" s="37" t="s">
        <v>6364</v>
      </c>
      <c r="DB219" s="37"/>
      <c r="DC219" s="37"/>
      <c r="DD219" s="37"/>
      <c r="DE219" s="37"/>
      <c r="DF219" s="37"/>
      <c r="DG219" s="37"/>
      <c r="DH219" s="37"/>
      <c r="DI219" s="37" t="s">
        <v>6362</v>
      </c>
      <c r="DJ219" s="37"/>
      <c r="DK219" s="37"/>
      <c r="DL219" s="37"/>
      <c r="DM219" s="37"/>
      <c r="DN219" s="37"/>
      <c r="DO219" s="37"/>
      <c r="DP219" s="37"/>
      <c r="DQ219" s="37"/>
      <c r="DR219" s="37"/>
      <c r="DS219" s="37"/>
      <c r="DT219" s="37"/>
    </row>
    <row r="220" spans="1:124" s="31" customFormat="1" ht="16.5">
      <c r="A220" s="37">
        <v>148</v>
      </c>
      <c r="B220" s="36" t="s">
        <v>7238</v>
      </c>
      <c r="C220" s="36" t="s">
        <v>453</v>
      </c>
      <c r="D220" s="37" t="s">
        <v>7237</v>
      </c>
      <c r="E220" s="37" t="s">
        <v>7236</v>
      </c>
      <c r="F220" s="37" t="str">
        <f>IF(ISERROR(FIND('ヒアリングシート（記入例あり）'!$C$22,物質リスト!D220)),"",ROW())</f>
        <v/>
      </c>
      <c r="G220" s="37" t="e" cm="1">
        <f t="array" ref="G220">INDEX(D:D,SMALL(F:F,ROW(D220)))</f>
        <v>#NUM!</v>
      </c>
      <c r="H220" s="38" t="s">
        <v>10797</v>
      </c>
      <c r="I220" s="37" t="s">
        <v>223</v>
      </c>
      <c r="J220" s="37"/>
      <c r="K220" s="37" t="s">
        <v>221</v>
      </c>
      <c r="L220" s="37" t="s">
        <v>7235</v>
      </c>
      <c r="M220" s="37">
        <v>350.44</v>
      </c>
      <c r="N220" s="37" t="s">
        <v>7234</v>
      </c>
      <c r="O220" s="36" t="s">
        <v>7233</v>
      </c>
      <c r="P220" s="37" t="s">
        <v>259</v>
      </c>
      <c r="Q220" s="36" t="s">
        <v>209</v>
      </c>
      <c r="R220" s="37"/>
      <c r="S220" s="36" t="s">
        <v>7232</v>
      </c>
      <c r="T220" s="36"/>
      <c r="U220" s="36" t="s">
        <v>5088</v>
      </c>
      <c r="V220" s="37">
        <v>3.21</v>
      </c>
      <c r="W220" s="37">
        <v>2</v>
      </c>
      <c r="X220" s="36"/>
      <c r="Y220" s="36"/>
      <c r="Z220" s="36" t="s">
        <v>7231</v>
      </c>
      <c r="AA220" s="37" t="s">
        <v>614</v>
      </c>
      <c r="AB220" s="37" t="s">
        <v>1032</v>
      </c>
      <c r="AC220" s="37" t="s">
        <v>7230</v>
      </c>
      <c r="AD220" s="37" t="s">
        <v>203</v>
      </c>
      <c r="AE220" s="37" t="s">
        <v>203</v>
      </c>
      <c r="AF220" s="37" t="s">
        <v>206</v>
      </c>
      <c r="AG220" s="37" t="s">
        <v>201</v>
      </c>
      <c r="AH220" s="37" t="s">
        <v>201</v>
      </c>
      <c r="AI220" s="37" t="s">
        <v>206</v>
      </c>
      <c r="AJ220" s="37" t="s">
        <v>203</v>
      </c>
      <c r="AK220" s="37" t="s">
        <v>203</v>
      </c>
      <c r="AL220" s="37" t="s">
        <v>201</v>
      </c>
      <c r="AM220" s="37" t="s">
        <v>203</v>
      </c>
      <c r="AN220" s="37" t="s">
        <v>203</v>
      </c>
      <c r="AO220" s="37" t="s">
        <v>203</v>
      </c>
      <c r="AP220" s="37" t="s">
        <v>205</v>
      </c>
      <c r="AQ220" s="37" t="s">
        <v>201</v>
      </c>
      <c r="AR220" s="37" t="s">
        <v>7229</v>
      </c>
      <c r="AS220" s="37"/>
      <c r="AT220" s="37"/>
      <c r="AU220" s="37" t="s">
        <v>7228</v>
      </c>
      <c r="AV220" s="37" t="s">
        <v>7227</v>
      </c>
      <c r="AW220" s="37"/>
      <c r="AX220" s="37"/>
      <c r="AY220" s="37"/>
      <c r="AZ220" s="37"/>
      <c r="BA220" s="37"/>
      <c r="BB220" s="37"/>
      <c r="BC220" s="37"/>
      <c r="BD220" s="37"/>
      <c r="BE220" s="37">
        <v>0</v>
      </c>
      <c r="BF220" s="37">
        <v>2738</v>
      </c>
      <c r="BG220" s="37">
        <v>2738</v>
      </c>
      <c r="BH220" s="37" t="s">
        <v>1030</v>
      </c>
      <c r="BI220" s="37"/>
      <c r="BJ220" s="37"/>
      <c r="BK220" s="37"/>
      <c r="BL220" s="37"/>
      <c r="BM220" s="37"/>
      <c r="BN220" s="37"/>
      <c r="BO220" s="37"/>
      <c r="BP220" s="37"/>
      <c r="BQ220" s="37"/>
      <c r="BR220" s="37"/>
      <c r="BS220" s="37"/>
      <c r="BT220" s="37"/>
      <c r="BU220" s="37"/>
      <c r="BV220" s="37">
        <v>0</v>
      </c>
      <c r="BW220" s="37">
        <v>0</v>
      </c>
      <c r="BX220" s="37">
        <v>0</v>
      </c>
      <c r="BY220" s="37">
        <v>0</v>
      </c>
      <c r="BZ220" s="37">
        <v>0</v>
      </c>
      <c r="CA220" s="37">
        <v>0</v>
      </c>
      <c r="CB220" s="37">
        <v>0</v>
      </c>
      <c r="CC220" s="37">
        <v>1</v>
      </c>
      <c r="CD220" s="37">
        <v>0</v>
      </c>
      <c r="CE220" s="37">
        <v>0</v>
      </c>
      <c r="CF220" s="37">
        <v>0</v>
      </c>
      <c r="CG220" s="37">
        <v>0</v>
      </c>
      <c r="CH220" s="37">
        <v>0</v>
      </c>
      <c r="CI220" s="37">
        <v>14000</v>
      </c>
      <c r="CJ220" s="37">
        <v>0</v>
      </c>
      <c r="CK220" s="37">
        <v>0</v>
      </c>
      <c r="CL220" s="37">
        <v>0</v>
      </c>
      <c r="CM220" s="37">
        <v>0</v>
      </c>
      <c r="CN220" s="37">
        <v>0</v>
      </c>
      <c r="CO220" s="37">
        <v>0</v>
      </c>
      <c r="CP220" s="37">
        <v>0</v>
      </c>
      <c r="CQ220" s="37"/>
      <c r="CR220" s="37"/>
      <c r="CS220" s="37"/>
      <c r="CT220" s="37"/>
      <c r="CU220" s="37"/>
      <c r="CV220" s="37"/>
      <c r="CW220" s="37"/>
      <c r="CX220" s="37"/>
      <c r="CY220" s="37"/>
      <c r="CZ220" s="37"/>
      <c r="DA220" s="37"/>
      <c r="DB220" s="37"/>
      <c r="DC220" s="37"/>
      <c r="DD220" s="37"/>
      <c r="DE220" s="37"/>
      <c r="DF220" s="37"/>
      <c r="DG220" s="37"/>
      <c r="DH220" s="37"/>
      <c r="DI220" s="37"/>
      <c r="DJ220" s="37"/>
      <c r="DK220" s="37"/>
      <c r="DL220" s="37"/>
      <c r="DM220" s="37"/>
      <c r="DN220" s="37"/>
      <c r="DO220" s="37"/>
      <c r="DP220" s="37"/>
      <c r="DQ220" s="37"/>
      <c r="DR220" s="37"/>
      <c r="DS220" s="37"/>
      <c r="DT220" s="37"/>
    </row>
    <row r="221" spans="1:124" s="31" customFormat="1" ht="16.5">
      <c r="A221" s="37">
        <v>149</v>
      </c>
      <c r="B221" s="36" t="s">
        <v>7226</v>
      </c>
      <c r="C221" s="36" t="s">
        <v>6002</v>
      </c>
      <c r="D221" s="37" t="s">
        <v>7225</v>
      </c>
      <c r="E221" s="37" t="s">
        <v>7224</v>
      </c>
      <c r="F221" s="37" t="str">
        <f>IF(ISERROR(FIND('ヒアリングシート（記入例あり）'!$C$22,物質リスト!D221)),"",ROW())</f>
        <v/>
      </c>
      <c r="G221" s="37" t="e" cm="1">
        <f t="array" ref="G221">INDEX(D:D,SMALL(F:F,ROW(D221)))</f>
        <v>#NUM!</v>
      </c>
      <c r="H221" s="38" t="s">
        <v>10744</v>
      </c>
      <c r="I221" s="37" t="s">
        <v>407</v>
      </c>
      <c r="J221" s="37" t="s">
        <v>1158</v>
      </c>
      <c r="K221" s="37" t="s">
        <v>360</v>
      </c>
      <c r="L221" s="37" t="s">
        <v>7223</v>
      </c>
      <c r="M221" s="37">
        <v>153.82</v>
      </c>
      <c r="N221" s="43" t="s">
        <v>7222</v>
      </c>
      <c r="O221" s="36" t="s">
        <v>7221</v>
      </c>
      <c r="P221" s="37" t="s">
        <v>217</v>
      </c>
      <c r="Q221" s="36"/>
      <c r="R221" s="37" t="s">
        <v>7220</v>
      </c>
      <c r="S221" s="36" t="s">
        <v>7219</v>
      </c>
      <c r="T221" s="36">
        <v>6.29</v>
      </c>
      <c r="U221" s="36" t="s">
        <v>7218</v>
      </c>
      <c r="V221" s="37">
        <v>2.83</v>
      </c>
      <c r="W221" s="37">
        <v>1</v>
      </c>
      <c r="X221" s="36" t="s">
        <v>432</v>
      </c>
      <c r="Y221" s="36" t="s">
        <v>212</v>
      </c>
      <c r="Z221" s="36" t="s">
        <v>7217</v>
      </c>
      <c r="AA221" s="37" t="s">
        <v>7216</v>
      </c>
      <c r="AB221" s="37" t="s">
        <v>7215</v>
      </c>
      <c r="AC221" s="37" t="s">
        <v>7214</v>
      </c>
      <c r="AD221" s="41" t="s">
        <v>203</v>
      </c>
      <c r="AE221" s="41" t="s">
        <v>203</v>
      </c>
      <c r="AF221" s="41" t="s">
        <v>206</v>
      </c>
      <c r="AG221" s="41" t="s">
        <v>207</v>
      </c>
      <c r="AH221" s="41" t="s">
        <v>201</v>
      </c>
      <c r="AI221" s="41" t="s">
        <v>201</v>
      </c>
      <c r="AJ221" s="41" t="s">
        <v>205</v>
      </c>
      <c r="AK221" s="41" t="s">
        <v>205</v>
      </c>
      <c r="AL221" s="41" t="s">
        <v>201</v>
      </c>
      <c r="AM221" s="41" t="s">
        <v>201</v>
      </c>
      <c r="AN221" s="41" t="s">
        <v>203</v>
      </c>
      <c r="AO221" s="41" t="s">
        <v>205</v>
      </c>
      <c r="AP221" s="41" t="s">
        <v>205</v>
      </c>
      <c r="AQ221" s="41" t="s">
        <v>7213</v>
      </c>
      <c r="AR221" s="41" t="s">
        <v>7212</v>
      </c>
      <c r="AS221" s="41" t="s">
        <v>201</v>
      </c>
      <c r="AT221" s="37" t="s">
        <v>7211</v>
      </c>
      <c r="AU221" s="37" t="s">
        <v>1729</v>
      </c>
      <c r="AV221" s="37" t="s">
        <v>1602</v>
      </c>
      <c r="AW221" s="37" t="s">
        <v>7210</v>
      </c>
      <c r="AX221" s="37"/>
      <c r="AY221" s="37" t="s">
        <v>7209</v>
      </c>
      <c r="AZ221" s="37" t="s">
        <v>7208</v>
      </c>
      <c r="BA221" s="37" t="s">
        <v>7207</v>
      </c>
      <c r="BB221" s="37" t="s">
        <v>4565</v>
      </c>
      <c r="BC221" s="37" t="s">
        <v>7206</v>
      </c>
      <c r="BD221" s="37">
        <v>44</v>
      </c>
      <c r="BE221" s="40">
        <v>7391</v>
      </c>
      <c r="BF221" s="40">
        <v>197161</v>
      </c>
      <c r="BG221" s="37">
        <v>204552</v>
      </c>
      <c r="BH221" s="37" t="s">
        <v>7205</v>
      </c>
      <c r="BI221" s="37">
        <v>1</v>
      </c>
      <c r="BJ221" s="37">
        <v>0</v>
      </c>
      <c r="BK221" s="37">
        <v>0</v>
      </c>
      <c r="BL221" s="37">
        <v>0</v>
      </c>
      <c r="BM221" s="37">
        <v>0</v>
      </c>
      <c r="BN221" s="37">
        <v>0</v>
      </c>
      <c r="BO221" s="37">
        <v>0</v>
      </c>
      <c r="BP221" s="37">
        <v>0</v>
      </c>
      <c r="BQ221" s="37">
        <v>620000</v>
      </c>
      <c r="BR221" s="37">
        <v>0</v>
      </c>
      <c r="BS221" s="37">
        <v>0</v>
      </c>
      <c r="BT221" s="37">
        <v>0</v>
      </c>
      <c r="BU221" s="37">
        <v>620000</v>
      </c>
      <c r="BV221" s="37">
        <v>14</v>
      </c>
      <c r="BW221" s="37">
        <v>0</v>
      </c>
      <c r="BX221" s="37">
        <v>0</v>
      </c>
      <c r="BY221" s="37">
        <v>0</v>
      </c>
      <c r="BZ221" s="37">
        <v>0</v>
      </c>
      <c r="CA221" s="37">
        <v>0</v>
      </c>
      <c r="CB221" s="37">
        <v>0</v>
      </c>
      <c r="CC221" s="37">
        <v>64</v>
      </c>
      <c r="CD221" s="37">
        <v>39</v>
      </c>
      <c r="CE221" s="37">
        <v>16</v>
      </c>
      <c r="CF221" s="37">
        <v>0</v>
      </c>
      <c r="CG221" s="37">
        <v>0</v>
      </c>
      <c r="CH221" s="37">
        <v>55</v>
      </c>
      <c r="CI221" s="37">
        <v>10200</v>
      </c>
      <c r="CJ221" s="37">
        <v>0</v>
      </c>
      <c r="CK221" s="37">
        <v>0</v>
      </c>
      <c r="CL221" s="37">
        <v>0</v>
      </c>
      <c r="CM221" s="37">
        <v>0</v>
      </c>
      <c r="CN221" s="37">
        <v>0</v>
      </c>
      <c r="CO221" s="37">
        <v>0</v>
      </c>
      <c r="CP221" s="37">
        <v>0</v>
      </c>
      <c r="CQ221" s="37">
        <v>99.7</v>
      </c>
      <c r="CR221" s="37">
        <v>0.2</v>
      </c>
      <c r="CS221" s="37">
        <v>0</v>
      </c>
      <c r="CT221" s="37">
        <v>0</v>
      </c>
      <c r="CU221" s="37" t="s">
        <v>7204</v>
      </c>
      <c r="CV221" s="37" t="s">
        <v>7203</v>
      </c>
      <c r="CW221" s="37" t="s">
        <v>7202</v>
      </c>
      <c r="CX221" s="37" t="s">
        <v>7201</v>
      </c>
      <c r="CY221" s="37" t="s">
        <v>7200</v>
      </c>
      <c r="CZ221" s="37"/>
      <c r="DA221" s="37" t="s">
        <v>7199</v>
      </c>
      <c r="DB221" s="37" t="s">
        <v>7198</v>
      </c>
      <c r="DC221" s="37" t="s">
        <v>7197</v>
      </c>
      <c r="DD221" s="37" t="s">
        <v>7196</v>
      </c>
      <c r="DE221" s="37" t="s">
        <v>7195</v>
      </c>
      <c r="DF221" s="37" t="s">
        <v>7194</v>
      </c>
      <c r="DG221" s="37"/>
      <c r="DH221" s="37"/>
      <c r="DI221" s="37"/>
      <c r="DJ221" s="37"/>
      <c r="DK221" s="37"/>
      <c r="DL221" s="37">
        <v>0.26</v>
      </c>
      <c r="DM221" s="37">
        <v>0.56999999999999995</v>
      </c>
      <c r="DN221" s="37"/>
      <c r="DO221" s="37"/>
      <c r="DP221" s="37"/>
      <c r="DQ221" s="37"/>
      <c r="DR221" s="37"/>
      <c r="DS221" s="37"/>
      <c r="DT221" s="37"/>
    </row>
    <row r="222" spans="1:124" s="31" customFormat="1" ht="18">
      <c r="A222" s="37">
        <v>150</v>
      </c>
      <c r="B222" s="36" t="s">
        <v>7193</v>
      </c>
      <c r="C222" s="36" t="s">
        <v>1828</v>
      </c>
      <c r="D222" s="37" t="s">
        <v>7192</v>
      </c>
      <c r="E222" s="37" t="s">
        <v>7191</v>
      </c>
      <c r="F222" s="37" t="str">
        <f>IF(ISERROR(FIND('ヒアリングシート（記入例あり）'!$C$22,物質リスト!D222)),"",ROW())</f>
        <v/>
      </c>
      <c r="G222" s="37" t="e" cm="1">
        <f t="array" ref="G222">INDEX(D:D,SMALL(F:F,ROW(D222)))</f>
        <v>#NUM!</v>
      </c>
      <c r="H222" s="38" t="s">
        <v>10798</v>
      </c>
      <c r="I222" s="37" t="s">
        <v>223</v>
      </c>
      <c r="J222" s="37" t="s">
        <v>360</v>
      </c>
      <c r="K222" s="37" t="s">
        <v>360</v>
      </c>
      <c r="L222" s="37" t="s">
        <v>7190</v>
      </c>
      <c r="M222" s="37">
        <v>88.11</v>
      </c>
      <c r="N222" s="37" t="s">
        <v>7189</v>
      </c>
      <c r="O222" s="36">
        <v>101.1</v>
      </c>
      <c r="P222" s="37" t="s">
        <v>217</v>
      </c>
      <c r="Q222" s="36" t="s">
        <v>7188</v>
      </c>
      <c r="R222" s="37"/>
      <c r="S222" s="36" t="s">
        <v>7187</v>
      </c>
      <c r="T222" s="36">
        <v>3.6</v>
      </c>
      <c r="U222" s="36" t="s">
        <v>7186</v>
      </c>
      <c r="V222" s="37">
        <v>-0.27</v>
      </c>
      <c r="W222" s="37">
        <v>1</v>
      </c>
      <c r="X222" s="36" t="s">
        <v>7185</v>
      </c>
      <c r="Y222" s="36" t="s">
        <v>212</v>
      </c>
      <c r="Z222" s="36" t="s">
        <v>7184</v>
      </c>
      <c r="AA222" s="37" t="s">
        <v>7183</v>
      </c>
      <c r="AB222" s="37" t="s">
        <v>7182</v>
      </c>
      <c r="AC222" s="37" t="s">
        <v>10888</v>
      </c>
      <c r="AD222" s="41" t="s">
        <v>203</v>
      </c>
      <c r="AE222" s="41" t="s">
        <v>203</v>
      </c>
      <c r="AF222" s="41" t="s">
        <v>206</v>
      </c>
      <c r="AG222" s="41" t="s">
        <v>207</v>
      </c>
      <c r="AH222" s="41" t="s">
        <v>201</v>
      </c>
      <c r="AI222" s="41" t="s">
        <v>201</v>
      </c>
      <c r="AJ222" s="41" t="s">
        <v>205</v>
      </c>
      <c r="AK222" s="41" t="s">
        <v>204</v>
      </c>
      <c r="AL222" s="41" t="s">
        <v>201</v>
      </c>
      <c r="AM222" s="41" t="s">
        <v>201</v>
      </c>
      <c r="AN222" s="41" t="s">
        <v>203</v>
      </c>
      <c r="AO222" s="41" t="s">
        <v>205</v>
      </c>
      <c r="AP222" s="41" t="s">
        <v>201</v>
      </c>
      <c r="AQ222" s="41" t="s">
        <v>7181</v>
      </c>
      <c r="AR222" s="41" t="s">
        <v>7180</v>
      </c>
      <c r="AS222" s="41" t="s">
        <v>201</v>
      </c>
      <c r="AT222" s="37" t="s">
        <v>7179</v>
      </c>
      <c r="AU222" s="37" t="s">
        <v>322</v>
      </c>
      <c r="AV222" s="37" t="s">
        <v>248</v>
      </c>
      <c r="AW222" s="37"/>
      <c r="AX222" s="37"/>
      <c r="AY222" s="37" t="s">
        <v>321</v>
      </c>
      <c r="AZ222" s="37" t="s">
        <v>321</v>
      </c>
      <c r="BA222" s="37" t="s">
        <v>7178</v>
      </c>
      <c r="BB222" s="37" t="s">
        <v>3561</v>
      </c>
      <c r="BC222" s="37" t="s">
        <v>7177</v>
      </c>
      <c r="BD222" s="37"/>
      <c r="BE222" s="40">
        <v>79275</v>
      </c>
      <c r="BF222" s="37">
        <v>788225</v>
      </c>
      <c r="BG222" s="37">
        <v>867500</v>
      </c>
      <c r="BH222" s="37" t="s">
        <v>7176</v>
      </c>
      <c r="BI222" s="37">
        <v>6</v>
      </c>
      <c r="BJ222" s="37">
        <v>2565.4</v>
      </c>
      <c r="BK222" s="37">
        <v>57</v>
      </c>
      <c r="BL222" s="37">
        <v>0</v>
      </c>
      <c r="BM222" s="37">
        <v>0</v>
      </c>
      <c r="BN222" s="37">
        <v>29</v>
      </c>
      <c r="BO222" s="37">
        <v>121422</v>
      </c>
      <c r="BP222" s="37">
        <v>1200</v>
      </c>
      <c r="BQ222" s="37">
        <v>172700</v>
      </c>
      <c r="BR222" s="37">
        <v>6200</v>
      </c>
      <c r="BS222" s="37">
        <v>2622.4</v>
      </c>
      <c r="BT222" s="37">
        <v>121451</v>
      </c>
      <c r="BU222" s="37">
        <v>180100</v>
      </c>
      <c r="BV222" s="37">
        <v>16</v>
      </c>
      <c r="BW222" s="37">
        <v>700.9</v>
      </c>
      <c r="BX222" s="37">
        <v>1400</v>
      </c>
      <c r="BY222" s="37">
        <v>0</v>
      </c>
      <c r="BZ222" s="37">
        <v>0</v>
      </c>
      <c r="CA222" s="37">
        <v>2100.9</v>
      </c>
      <c r="CB222" s="37">
        <v>38000</v>
      </c>
      <c r="CC222" s="37">
        <v>69</v>
      </c>
      <c r="CD222" s="37">
        <v>2672</v>
      </c>
      <c r="CE222" s="37">
        <v>349</v>
      </c>
      <c r="CF222" s="37">
        <v>0</v>
      </c>
      <c r="CG222" s="37">
        <v>0</v>
      </c>
      <c r="CH222" s="37">
        <v>3020</v>
      </c>
      <c r="CI222" s="37">
        <v>106910</v>
      </c>
      <c r="CJ222" s="37">
        <v>2</v>
      </c>
      <c r="CK222" s="37">
        <v>907.4</v>
      </c>
      <c r="CL222" s="37">
        <v>0</v>
      </c>
      <c r="CM222" s="37">
        <v>0</v>
      </c>
      <c r="CN222" s="37">
        <v>0</v>
      </c>
      <c r="CO222" s="37">
        <v>907.4</v>
      </c>
      <c r="CP222" s="37">
        <v>983350</v>
      </c>
      <c r="CQ222" s="37">
        <v>85.3</v>
      </c>
      <c r="CR222" s="37">
        <v>8.4</v>
      </c>
      <c r="CS222" s="37">
        <v>6</v>
      </c>
      <c r="CT222" s="37">
        <v>0.2</v>
      </c>
      <c r="CU222" s="37"/>
      <c r="CV222" s="37"/>
      <c r="CW222" s="37"/>
      <c r="CX222" s="37"/>
      <c r="CY222" s="37"/>
      <c r="CZ222" s="37"/>
      <c r="DA222" s="37"/>
      <c r="DB222" s="37"/>
      <c r="DC222" s="37"/>
      <c r="DD222" s="37"/>
      <c r="DE222" s="37"/>
      <c r="DF222" s="37"/>
      <c r="DG222" s="37"/>
      <c r="DH222" s="37"/>
      <c r="DI222" s="37"/>
      <c r="DJ222" s="37"/>
      <c r="DK222" s="37"/>
      <c r="DL222" s="37">
        <v>8.6999999999999994E-3</v>
      </c>
      <c r="DM222" s="37"/>
      <c r="DN222" s="37"/>
      <c r="DO222" s="37">
        <v>2E-3</v>
      </c>
      <c r="DP222" s="37">
        <v>8.3999999999999995E-3</v>
      </c>
      <c r="DQ222" s="37">
        <v>0.4</v>
      </c>
      <c r="DR222" s="37"/>
      <c r="DS222" s="37">
        <v>0.40200000000000002</v>
      </c>
      <c r="DT222" s="37">
        <v>0.41070000000000001</v>
      </c>
    </row>
    <row r="223" spans="1:124" s="31" customFormat="1" ht="18">
      <c r="A223" s="37">
        <v>151</v>
      </c>
      <c r="B223" s="36" t="s">
        <v>7175</v>
      </c>
      <c r="C223" s="36" t="s">
        <v>809</v>
      </c>
      <c r="D223" s="37" t="s">
        <v>7174</v>
      </c>
      <c r="E223" s="37" t="s">
        <v>7173</v>
      </c>
      <c r="F223" s="37" t="str">
        <f>IF(ISERROR(FIND('ヒアリングシート（記入例あり）'!$C$22,物質リスト!D223)),"",ROW())</f>
        <v/>
      </c>
      <c r="G223" s="37" t="e" cm="1">
        <f t="array" ref="G223">INDEX(D:D,SMALL(F:F,ROW(D223)))</f>
        <v>#NUM!</v>
      </c>
      <c r="H223" s="38" t="s">
        <v>10798</v>
      </c>
      <c r="I223" s="37" t="s">
        <v>223</v>
      </c>
      <c r="J223" s="37" t="s">
        <v>1158</v>
      </c>
      <c r="K223" s="37" t="s">
        <v>360</v>
      </c>
      <c r="L223" s="37" t="s">
        <v>7172</v>
      </c>
      <c r="M223" s="37">
        <v>74.08</v>
      </c>
      <c r="N223" s="37" t="s">
        <v>7171</v>
      </c>
      <c r="O223" s="36" t="s">
        <v>7170</v>
      </c>
      <c r="P223" s="37" t="s">
        <v>217</v>
      </c>
      <c r="Q223" s="36"/>
      <c r="R223" s="37"/>
      <c r="S223" s="36" t="s">
        <v>10889</v>
      </c>
      <c r="T223" s="36" t="s">
        <v>7169</v>
      </c>
      <c r="U223" s="36" t="s">
        <v>7168</v>
      </c>
      <c r="V223" s="37">
        <v>-0.37</v>
      </c>
      <c r="W223" s="37">
        <v>1</v>
      </c>
      <c r="X223" s="36"/>
      <c r="Y223" s="36"/>
      <c r="Z223" s="36" t="s">
        <v>7167</v>
      </c>
      <c r="AA223" s="37" t="s">
        <v>7166</v>
      </c>
      <c r="AB223" s="37" t="s">
        <v>7165</v>
      </c>
      <c r="AC223" s="37" t="s">
        <v>7164</v>
      </c>
      <c r="AD223" s="41" t="s">
        <v>203</v>
      </c>
      <c r="AE223" s="41" t="s">
        <v>203</v>
      </c>
      <c r="AF223" s="41" t="s">
        <v>206</v>
      </c>
      <c r="AG223" s="41" t="s">
        <v>203</v>
      </c>
      <c r="AH223" s="41" t="s">
        <v>201</v>
      </c>
      <c r="AI223" s="41" t="s">
        <v>201</v>
      </c>
      <c r="AJ223" s="41" t="s">
        <v>203</v>
      </c>
      <c r="AK223" s="41" t="s">
        <v>204</v>
      </c>
      <c r="AL223" s="41" t="s">
        <v>201</v>
      </c>
      <c r="AM223" s="41" t="s">
        <v>201</v>
      </c>
      <c r="AN223" s="41" t="s">
        <v>201</v>
      </c>
      <c r="AO223" s="41" t="s">
        <v>201</v>
      </c>
      <c r="AP223" s="41" t="s">
        <v>205</v>
      </c>
      <c r="AQ223" s="41" t="s">
        <v>201</v>
      </c>
      <c r="AR223" s="41" t="s">
        <v>201</v>
      </c>
      <c r="AS223" s="41" t="s">
        <v>201</v>
      </c>
      <c r="AT223" s="37" t="s">
        <v>5518</v>
      </c>
      <c r="AU223" s="37" t="s">
        <v>5256</v>
      </c>
      <c r="AV223" s="37" t="s">
        <v>5592</v>
      </c>
      <c r="AW223" s="37" t="s">
        <v>6172</v>
      </c>
      <c r="AX223" s="37" t="s">
        <v>247</v>
      </c>
      <c r="AY223" s="37"/>
      <c r="AZ223" s="37"/>
      <c r="BA223" s="37"/>
      <c r="BB223" s="37"/>
      <c r="BC223" s="37"/>
      <c r="BD223" s="37"/>
      <c r="BE223" s="37">
        <v>34567</v>
      </c>
      <c r="BF223" s="37">
        <v>42136</v>
      </c>
      <c r="BG223" s="37">
        <v>76704</v>
      </c>
      <c r="BH223" s="37" t="s">
        <v>7163</v>
      </c>
      <c r="BI223" s="37">
        <v>1</v>
      </c>
      <c r="BJ223" s="37">
        <v>2.1</v>
      </c>
      <c r="BK223" s="37">
        <v>0</v>
      </c>
      <c r="BL223" s="37">
        <v>0</v>
      </c>
      <c r="BM223" s="37">
        <v>0</v>
      </c>
      <c r="BN223" s="37">
        <v>0</v>
      </c>
      <c r="BO223" s="37">
        <v>2.2000000000000002</v>
      </c>
      <c r="BP223" s="37">
        <v>0</v>
      </c>
      <c r="BQ223" s="37">
        <v>4800</v>
      </c>
      <c r="BR223" s="37">
        <v>0</v>
      </c>
      <c r="BS223" s="37">
        <v>2.1</v>
      </c>
      <c r="BT223" s="37">
        <v>2.2000000000000002</v>
      </c>
      <c r="BU223" s="37">
        <v>4800</v>
      </c>
      <c r="BV223" s="37">
        <v>1</v>
      </c>
      <c r="BW223" s="37">
        <v>7900</v>
      </c>
      <c r="BX223" s="37">
        <v>0</v>
      </c>
      <c r="BY223" s="37">
        <v>0</v>
      </c>
      <c r="BZ223" s="37">
        <v>0</v>
      </c>
      <c r="CA223" s="37">
        <v>7900</v>
      </c>
      <c r="CB223" s="37">
        <v>9600</v>
      </c>
      <c r="CC223" s="37">
        <v>1</v>
      </c>
      <c r="CD223" s="37">
        <v>67</v>
      </c>
      <c r="CE223" s="37">
        <v>0</v>
      </c>
      <c r="CF223" s="37">
        <v>0</v>
      </c>
      <c r="CG223" s="37">
        <v>0</v>
      </c>
      <c r="CH223" s="37">
        <v>67</v>
      </c>
      <c r="CI223" s="37">
        <v>13000</v>
      </c>
      <c r="CJ223" s="37">
        <v>1</v>
      </c>
      <c r="CK223" s="37">
        <v>200</v>
      </c>
      <c r="CL223" s="37">
        <v>0</v>
      </c>
      <c r="CM223" s="37">
        <v>0</v>
      </c>
      <c r="CN223" s="37">
        <v>0</v>
      </c>
      <c r="CO223" s="37">
        <v>200</v>
      </c>
      <c r="CP223" s="37">
        <v>420320</v>
      </c>
      <c r="CQ223" s="37"/>
      <c r="CR223" s="37"/>
      <c r="CS223" s="37"/>
      <c r="CT223" s="37"/>
      <c r="CU223" s="37"/>
      <c r="CV223" s="37"/>
      <c r="CW223" s="37"/>
      <c r="CX223" s="37"/>
      <c r="CY223" s="37"/>
      <c r="CZ223" s="37"/>
      <c r="DA223" s="37"/>
      <c r="DB223" s="37"/>
      <c r="DC223" s="37"/>
      <c r="DD223" s="37"/>
      <c r="DE223" s="37"/>
      <c r="DF223" s="37"/>
      <c r="DG223" s="37"/>
      <c r="DH223" s="37"/>
      <c r="DI223" s="37"/>
      <c r="DJ223" s="37"/>
      <c r="DK223" s="37"/>
      <c r="DL223" s="37"/>
      <c r="DM223" s="37"/>
      <c r="DN223" s="37"/>
      <c r="DO223" s="37"/>
      <c r="DP223" s="37"/>
      <c r="DQ223" s="37"/>
      <c r="DR223" s="37"/>
      <c r="DS223" s="37"/>
      <c r="DT223" s="37"/>
    </row>
    <row r="224" spans="1:124" s="31" customFormat="1" ht="16.5">
      <c r="A224" s="37">
        <v>152</v>
      </c>
      <c r="B224" s="36" t="s">
        <v>7162</v>
      </c>
      <c r="C224" s="36" t="s">
        <v>639</v>
      </c>
      <c r="D224" s="37" t="s">
        <v>7161</v>
      </c>
      <c r="E224" s="37" t="s">
        <v>7160</v>
      </c>
      <c r="F224" s="37" t="str">
        <f>IF(ISERROR(FIND('ヒアリングシート（記入例あり）'!$C$22,物質リスト!D224)),"",ROW())</f>
        <v/>
      </c>
      <c r="G224" s="37" t="e" cm="1">
        <f t="array" ref="G224">INDEX(D:D,SMALL(F:F,ROW(D224)))</f>
        <v>#NUM!</v>
      </c>
      <c r="H224" s="38" t="s">
        <v>10796</v>
      </c>
      <c r="I224" s="37" t="s">
        <v>223</v>
      </c>
      <c r="J224" s="37"/>
      <c r="K224" s="37" t="s">
        <v>221</v>
      </c>
      <c r="L224" s="37" t="s">
        <v>7159</v>
      </c>
      <c r="M224" s="37">
        <v>237.33600000000001</v>
      </c>
      <c r="N224" s="37" t="s">
        <v>7158</v>
      </c>
      <c r="O224" s="36" t="s">
        <v>7157</v>
      </c>
      <c r="P224" s="37" t="s">
        <v>259</v>
      </c>
      <c r="Q224" s="36" t="s">
        <v>209</v>
      </c>
      <c r="R224" s="37"/>
      <c r="S224" s="36" t="s">
        <v>7156</v>
      </c>
      <c r="T224" s="36"/>
      <c r="U224" s="36" t="s">
        <v>7155</v>
      </c>
      <c r="V224" s="37">
        <v>-0.95</v>
      </c>
      <c r="W224" s="37">
        <v>1</v>
      </c>
      <c r="X224" s="36"/>
      <c r="Y224" s="36"/>
      <c r="Z224" s="36" t="s">
        <v>7154</v>
      </c>
      <c r="AA224" s="37" t="s">
        <v>209</v>
      </c>
      <c r="AB224" s="37" t="s">
        <v>209</v>
      </c>
      <c r="AC224" s="37" t="s">
        <v>209</v>
      </c>
      <c r="AD224" s="37" t="s">
        <v>201</v>
      </c>
      <c r="AE224" s="37" t="s">
        <v>201</v>
      </c>
      <c r="AF224" s="37" t="s">
        <v>206</v>
      </c>
      <c r="AG224" s="37" t="s">
        <v>206</v>
      </c>
      <c r="AH224" s="37" t="s">
        <v>201</v>
      </c>
      <c r="AI224" s="37" t="s">
        <v>206</v>
      </c>
      <c r="AJ224" s="37" t="s">
        <v>201</v>
      </c>
      <c r="AK224" s="37" t="s">
        <v>201</v>
      </c>
      <c r="AL224" s="37" t="s">
        <v>201</v>
      </c>
      <c r="AM224" s="37" t="s">
        <v>201</v>
      </c>
      <c r="AN224" s="37" t="s">
        <v>201</v>
      </c>
      <c r="AO224" s="37" t="s">
        <v>201</v>
      </c>
      <c r="AP224" s="37" t="s">
        <v>201</v>
      </c>
      <c r="AQ224" s="37" t="s">
        <v>201</v>
      </c>
      <c r="AR224" s="37" t="s">
        <v>201</v>
      </c>
      <c r="AS224" s="37" t="s">
        <v>201</v>
      </c>
      <c r="AT224" s="37" t="s">
        <v>209</v>
      </c>
      <c r="AU224" s="37" t="s">
        <v>209</v>
      </c>
      <c r="AV224" s="37" t="s">
        <v>209</v>
      </c>
      <c r="AW224" s="37"/>
      <c r="AX224" s="37"/>
      <c r="AY224" s="37"/>
      <c r="AZ224" s="37"/>
      <c r="BA224" s="37"/>
      <c r="BB224" s="37"/>
      <c r="BC224" s="37"/>
      <c r="BD224" s="37"/>
      <c r="BE224" s="37">
        <v>0</v>
      </c>
      <c r="BF224" s="37">
        <v>1060</v>
      </c>
      <c r="BG224" s="37">
        <v>1060</v>
      </c>
      <c r="BH224" s="37" t="s">
        <v>7153</v>
      </c>
      <c r="BI224" s="37"/>
      <c r="BJ224" s="37"/>
      <c r="BK224" s="37"/>
      <c r="BL224" s="37"/>
      <c r="BM224" s="37"/>
      <c r="BN224" s="37"/>
      <c r="BO224" s="37"/>
      <c r="BP224" s="37"/>
      <c r="BQ224" s="37"/>
      <c r="BR224" s="37"/>
      <c r="BS224" s="37"/>
      <c r="BT224" s="37"/>
      <c r="BU224" s="37"/>
      <c r="BV224" s="37">
        <v>0</v>
      </c>
      <c r="BW224" s="37">
        <v>0</v>
      </c>
      <c r="BX224" s="37">
        <v>0</v>
      </c>
      <c r="BY224" s="37">
        <v>0</v>
      </c>
      <c r="BZ224" s="37">
        <v>0</v>
      </c>
      <c r="CA224" s="37">
        <v>0</v>
      </c>
      <c r="CB224" s="37">
        <v>0</v>
      </c>
      <c r="CC224" s="37"/>
      <c r="CD224" s="37"/>
      <c r="CE224" s="37"/>
      <c r="CF224" s="37"/>
      <c r="CG224" s="37"/>
      <c r="CH224" s="37"/>
      <c r="CI224" s="37"/>
      <c r="CJ224" s="37">
        <v>0</v>
      </c>
      <c r="CK224" s="37">
        <v>0</v>
      </c>
      <c r="CL224" s="37">
        <v>0</v>
      </c>
      <c r="CM224" s="37">
        <v>0</v>
      </c>
      <c r="CN224" s="37">
        <v>0</v>
      </c>
      <c r="CO224" s="37">
        <v>0</v>
      </c>
      <c r="CP224" s="37">
        <v>0</v>
      </c>
      <c r="CQ224" s="37"/>
      <c r="CR224" s="37"/>
      <c r="CS224" s="37"/>
      <c r="CT224" s="37"/>
      <c r="CU224" s="37"/>
      <c r="CV224" s="37"/>
      <c r="CW224" s="37"/>
      <c r="CX224" s="37"/>
      <c r="CY224" s="37"/>
      <c r="CZ224" s="37"/>
      <c r="DA224" s="37"/>
      <c r="DB224" s="37"/>
      <c r="DC224" s="37"/>
      <c r="DD224" s="37"/>
      <c r="DE224" s="37"/>
      <c r="DF224" s="37"/>
      <c r="DG224" s="37"/>
      <c r="DH224" s="37"/>
      <c r="DI224" s="37"/>
      <c r="DJ224" s="37"/>
      <c r="DK224" s="37"/>
      <c r="DL224" s="37"/>
      <c r="DM224" s="37"/>
      <c r="DN224" s="37"/>
      <c r="DO224" s="37"/>
      <c r="DP224" s="37"/>
      <c r="DQ224" s="37"/>
      <c r="DR224" s="37"/>
      <c r="DS224" s="37"/>
      <c r="DT224" s="37"/>
    </row>
    <row r="225" spans="1:124" s="31" customFormat="1" ht="16.5">
      <c r="A225" s="37">
        <v>153</v>
      </c>
      <c r="B225" s="36" t="s">
        <v>7152</v>
      </c>
      <c r="C225" s="36" t="s">
        <v>7151</v>
      </c>
      <c r="D225" s="37" t="s">
        <v>7150</v>
      </c>
      <c r="E225" s="37" t="s">
        <v>7149</v>
      </c>
      <c r="F225" s="37" t="str">
        <f>IF(ISERROR(FIND('ヒアリングシート（記入例あり）'!$C$22,物質リスト!D225)),"",ROW())</f>
        <v/>
      </c>
      <c r="G225" s="37" t="e" cm="1">
        <f t="array" ref="G225">INDEX(D:D,SMALL(F:F,ROW(D225)))</f>
        <v>#NUM!</v>
      </c>
      <c r="H225" s="38" t="s">
        <v>10797</v>
      </c>
      <c r="I225" s="37" t="s">
        <v>223</v>
      </c>
      <c r="J225" s="37"/>
      <c r="K225" s="37" t="s">
        <v>221</v>
      </c>
      <c r="L225" s="37" t="s">
        <v>7148</v>
      </c>
      <c r="M225" s="37">
        <v>331.4</v>
      </c>
      <c r="N225" s="37" t="s">
        <v>7147</v>
      </c>
      <c r="O225" s="36" t="s">
        <v>7146</v>
      </c>
      <c r="P225" s="37" t="s">
        <v>259</v>
      </c>
      <c r="Q225" s="36"/>
      <c r="R225" s="37" t="s">
        <v>7145</v>
      </c>
      <c r="S225" s="36" t="s">
        <v>7144</v>
      </c>
      <c r="T225" s="36"/>
      <c r="U225" s="36" t="s">
        <v>7143</v>
      </c>
      <c r="V225" s="37">
        <v>4.7300000000000004</v>
      </c>
      <c r="W225" s="37">
        <v>2</v>
      </c>
      <c r="X225" s="36"/>
      <c r="Y225" s="36"/>
      <c r="Z225" s="36" t="s">
        <v>7142</v>
      </c>
      <c r="AA225" s="37" t="s">
        <v>7141</v>
      </c>
      <c r="AB225" s="37" t="s">
        <v>7140</v>
      </c>
      <c r="AC225" s="37" t="s">
        <v>7139</v>
      </c>
      <c r="AD225" s="37" t="s">
        <v>203</v>
      </c>
      <c r="AE225" s="37" t="s">
        <v>203</v>
      </c>
      <c r="AF225" s="37" t="s">
        <v>206</v>
      </c>
      <c r="AG225" s="37" t="s">
        <v>201</v>
      </c>
      <c r="AH225" s="37" t="s">
        <v>201</v>
      </c>
      <c r="AI225" s="37" t="s">
        <v>206</v>
      </c>
      <c r="AJ225" s="37" t="s">
        <v>201</v>
      </c>
      <c r="AK225" s="37" t="s">
        <v>250</v>
      </c>
      <c r="AL225" s="37" t="s">
        <v>201</v>
      </c>
      <c r="AM225" s="37" t="s">
        <v>201</v>
      </c>
      <c r="AN225" s="37" t="s">
        <v>203</v>
      </c>
      <c r="AO225" s="37" t="s">
        <v>201</v>
      </c>
      <c r="AP225" s="37" t="s">
        <v>201</v>
      </c>
      <c r="AQ225" s="37" t="s">
        <v>4236</v>
      </c>
      <c r="AR225" s="37" t="s">
        <v>201</v>
      </c>
      <c r="AS225" s="37" t="s">
        <v>201</v>
      </c>
      <c r="AT225" s="37" t="s">
        <v>5588</v>
      </c>
      <c r="AU225" s="37" t="s">
        <v>7138</v>
      </c>
      <c r="AV225" s="37" t="s">
        <v>7137</v>
      </c>
      <c r="AW225" s="37"/>
      <c r="AX225" s="37"/>
      <c r="AY225" s="37"/>
      <c r="AZ225" s="37"/>
      <c r="BA225" s="37"/>
      <c r="BB225" s="37"/>
      <c r="BC225" s="37"/>
      <c r="BD225" s="37"/>
      <c r="BE225" s="37">
        <v>0</v>
      </c>
      <c r="BF225" s="37">
        <v>96</v>
      </c>
      <c r="BG225" s="37">
        <v>96</v>
      </c>
      <c r="BH225" s="37" t="s">
        <v>7136</v>
      </c>
      <c r="BI225" s="37"/>
      <c r="BJ225" s="37"/>
      <c r="BK225" s="37"/>
      <c r="BL225" s="37"/>
      <c r="BM225" s="37"/>
      <c r="BN225" s="37"/>
      <c r="BO225" s="37"/>
      <c r="BP225" s="37"/>
      <c r="BQ225" s="37"/>
      <c r="BR225" s="37"/>
      <c r="BS225" s="37"/>
      <c r="BT225" s="37"/>
      <c r="BU225" s="37"/>
      <c r="BV225" s="37">
        <v>0</v>
      </c>
      <c r="BW225" s="37">
        <v>0</v>
      </c>
      <c r="BX225" s="37">
        <v>0</v>
      </c>
      <c r="BY225" s="37">
        <v>0</v>
      </c>
      <c r="BZ225" s="37">
        <v>0</v>
      </c>
      <c r="CA225" s="37">
        <v>0</v>
      </c>
      <c r="CB225" s="37">
        <v>0</v>
      </c>
      <c r="CC225" s="37"/>
      <c r="CD225" s="37"/>
      <c r="CE225" s="37"/>
      <c r="CF225" s="37"/>
      <c r="CG225" s="37"/>
      <c r="CH225" s="37"/>
      <c r="CI225" s="37"/>
      <c r="CJ225" s="37">
        <v>0</v>
      </c>
      <c r="CK225" s="37">
        <v>0</v>
      </c>
      <c r="CL225" s="37">
        <v>0</v>
      </c>
      <c r="CM225" s="37">
        <v>0</v>
      </c>
      <c r="CN225" s="37">
        <v>0</v>
      </c>
      <c r="CO225" s="37">
        <v>0</v>
      </c>
      <c r="CP225" s="37">
        <v>0</v>
      </c>
      <c r="CQ225" s="37"/>
      <c r="CR225" s="37"/>
      <c r="CS225" s="37"/>
      <c r="CT225" s="37"/>
      <c r="CU225" s="37"/>
      <c r="CV225" s="37"/>
      <c r="CW225" s="37"/>
      <c r="CX225" s="37"/>
      <c r="CY225" s="37"/>
      <c r="CZ225" s="37"/>
      <c r="DA225" s="37"/>
      <c r="DB225" s="37"/>
      <c r="DC225" s="37"/>
      <c r="DD225" s="37"/>
      <c r="DE225" s="37"/>
      <c r="DF225" s="37"/>
      <c r="DG225" s="37"/>
      <c r="DH225" s="37"/>
      <c r="DI225" s="37"/>
      <c r="DJ225" s="37"/>
      <c r="DK225" s="37"/>
      <c r="DL225" s="37"/>
      <c r="DM225" s="37"/>
      <c r="DN225" s="37"/>
      <c r="DO225" s="37"/>
      <c r="DP225" s="37"/>
      <c r="DQ225" s="37"/>
      <c r="DR225" s="37"/>
      <c r="DS225" s="37"/>
      <c r="DT225" s="37"/>
    </row>
    <row r="226" spans="1:124" s="31" customFormat="1" ht="16.5">
      <c r="A226" s="37">
        <v>154</v>
      </c>
      <c r="B226" s="36" t="s">
        <v>7135</v>
      </c>
      <c r="C226" s="36" t="s">
        <v>3050</v>
      </c>
      <c r="D226" s="37" t="s">
        <v>7134</v>
      </c>
      <c r="E226" s="37" t="s">
        <v>7133</v>
      </c>
      <c r="F226" s="37" t="str">
        <f>IF(ISERROR(FIND('ヒアリングシート（記入例あり）'!$C$22,物質リスト!D226)),"",ROW())</f>
        <v/>
      </c>
      <c r="G226" s="37" t="e" cm="1">
        <f t="array" ref="G226">INDEX(D:D,SMALL(F:F,ROW(D226)))</f>
        <v>#NUM!</v>
      </c>
      <c r="H226" s="38" t="s">
        <v>10798</v>
      </c>
      <c r="I226" s="37" t="s">
        <v>223</v>
      </c>
      <c r="J226" s="37" t="s">
        <v>360</v>
      </c>
      <c r="K226" s="37" t="s">
        <v>360</v>
      </c>
      <c r="L226" s="37" t="s">
        <v>7132</v>
      </c>
      <c r="M226" s="37">
        <v>99.18</v>
      </c>
      <c r="N226" s="37" t="s">
        <v>7131</v>
      </c>
      <c r="O226" s="36" t="s">
        <v>7130</v>
      </c>
      <c r="P226" s="37" t="s">
        <v>217</v>
      </c>
      <c r="Q226" s="36"/>
      <c r="R226" s="37" t="s">
        <v>7129</v>
      </c>
      <c r="S226" s="36" t="s">
        <v>435</v>
      </c>
      <c r="T226" s="36" t="s">
        <v>7128</v>
      </c>
      <c r="U226" s="36">
        <v>1.49</v>
      </c>
      <c r="V226" s="37">
        <v>1.49</v>
      </c>
      <c r="W226" s="37">
        <v>1</v>
      </c>
      <c r="X226" s="36"/>
      <c r="Y226" s="36" t="s">
        <v>7127</v>
      </c>
      <c r="Z226" s="36" t="s">
        <v>7126</v>
      </c>
      <c r="AA226" s="37" t="s">
        <v>7125</v>
      </c>
      <c r="AB226" s="37" t="s">
        <v>7124</v>
      </c>
      <c r="AC226" s="37" t="s">
        <v>7123</v>
      </c>
      <c r="AD226" s="41" t="s">
        <v>378</v>
      </c>
      <c r="AE226" s="41" t="s">
        <v>378</v>
      </c>
      <c r="AF226" s="41" t="s">
        <v>206</v>
      </c>
      <c r="AG226" s="41" t="s">
        <v>378</v>
      </c>
      <c r="AH226" s="41" t="s">
        <v>201</v>
      </c>
      <c r="AI226" s="41" t="s">
        <v>201</v>
      </c>
      <c r="AJ226" s="41" t="s">
        <v>377</v>
      </c>
      <c r="AK226" s="41" t="s">
        <v>377</v>
      </c>
      <c r="AL226" s="41" t="s">
        <v>201</v>
      </c>
      <c r="AM226" s="41" t="s">
        <v>201</v>
      </c>
      <c r="AN226" s="41" t="s">
        <v>291</v>
      </c>
      <c r="AO226" s="41" t="s">
        <v>201</v>
      </c>
      <c r="AP226" s="41" t="s">
        <v>205</v>
      </c>
      <c r="AQ226" s="41" t="s">
        <v>7122</v>
      </c>
      <c r="AR226" s="41" t="s">
        <v>201</v>
      </c>
      <c r="AS226" s="41" t="s">
        <v>201</v>
      </c>
      <c r="AT226" s="37" t="s">
        <v>1730</v>
      </c>
      <c r="AU226" s="37"/>
      <c r="AV226" s="37" t="s">
        <v>286</v>
      </c>
      <c r="AW226" s="37" t="s">
        <v>1474</v>
      </c>
      <c r="AX226" s="37"/>
      <c r="AY226" s="37"/>
      <c r="AZ226" s="37"/>
      <c r="BA226" s="37" t="s">
        <v>7121</v>
      </c>
      <c r="BB226" s="37" t="s">
        <v>7120</v>
      </c>
      <c r="BC226" s="37"/>
      <c r="BD226" s="37"/>
      <c r="BE226" s="40">
        <v>11859</v>
      </c>
      <c r="BF226" s="37">
        <v>22326</v>
      </c>
      <c r="BG226" s="37">
        <v>34184</v>
      </c>
      <c r="BH226" s="37" t="s">
        <v>7119</v>
      </c>
      <c r="BI226" s="37">
        <v>3</v>
      </c>
      <c r="BJ226" s="37">
        <v>0</v>
      </c>
      <c r="BK226" s="37">
        <v>0</v>
      </c>
      <c r="BL226" s="37">
        <v>0</v>
      </c>
      <c r="BM226" s="37">
        <v>0</v>
      </c>
      <c r="BN226" s="37">
        <v>0</v>
      </c>
      <c r="BO226" s="37">
        <v>9100</v>
      </c>
      <c r="BP226" s="37">
        <v>0</v>
      </c>
      <c r="BQ226" s="37">
        <v>16900</v>
      </c>
      <c r="BR226" s="37">
        <v>0</v>
      </c>
      <c r="BS226" s="37">
        <v>0</v>
      </c>
      <c r="BT226" s="37">
        <v>9100</v>
      </c>
      <c r="BU226" s="37">
        <v>16900</v>
      </c>
      <c r="BV226" s="37">
        <v>2</v>
      </c>
      <c r="BW226" s="37">
        <v>0</v>
      </c>
      <c r="BX226" s="37">
        <v>0</v>
      </c>
      <c r="BY226" s="37">
        <v>0</v>
      </c>
      <c r="BZ226" s="37">
        <v>0</v>
      </c>
      <c r="CA226" s="37">
        <v>0</v>
      </c>
      <c r="CB226" s="37">
        <v>70200</v>
      </c>
      <c r="CC226" s="37">
        <v>3</v>
      </c>
      <c r="CD226" s="37">
        <v>250</v>
      </c>
      <c r="CE226" s="37">
        <v>620</v>
      </c>
      <c r="CF226" s="37">
        <v>0</v>
      </c>
      <c r="CG226" s="37">
        <v>0</v>
      </c>
      <c r="CH226" s="37">
        <v>870</v>
      </c>
      <c r="CI226" s="37">
        <v>5000</v>
      </c>
      <c r="CJ226" s="37">
        <v>1</v>
      </c>
      <c r="CK226" s="37">
        <v>0</v>
      </c>
      <c r="CL226" s="37">
        <v>0</v>
      </c>
      <c r="CM226" s="37">
        <v>0</v>
      </c>
      <c r="CN226" s="37">
        <v>0</v>
      </c>
      <c r="CO226" s="37">
        <v>0</v>
      </c>
      <c r="CP226" s="37">
        <v>29083</v>
      </c>
      <c r="CQ226" s="37">
        <v>12.1</v>
      </c>
      <c r="CR226" s="37">
        <v>54.7</v>
      </c>
      <c r="CS226" s="37">
        <v>32.700000000000003</v>
      </c>
      <c r="CT226" s="37">
        <v>0.4</v>
      </c>
      <c r="CU226" s="37"/>
      <c r="CV226" s="37"/>
      <c r="CW226" s="37" t="s">
        <v>7118</v>
      </c>
      <c r="CX226" s="37"/>
      <c r="CY226" s="37"/>
      <c r="CZ226" s="37"/>
      <c r="DA226" s="37" t="s">
        <v>7117</v>
      </c>
      <c r="DB226" s="37" t="s">
        <v>916</v>
      </c>
      <c r="DC226" s="37" t="s">
        <v>7116</v>
      </c>
      <c r="DD226" s="37" t="s">
        <v>7115</v>
      </c>
      <c r="DE226" s="37"/>
      <c r="DF226" s="37"/>
      <c r="DG226" s="37"/>
      <c r="DH226" s="37"/>
      <c r="DI226" s="37" t="s">
        <v>7114</v>
      </c>
      <c r="DJ226" s="37" t="s">
        <v>7113</v>
      </c>
      <c r="DK226" s="37"/>
      <c r="DL226" s="37"/>
      <c r="DM226" s="37"/>
      <c r="DN226" s="37"/>
      <c r="DO226" s="37"/>
      <c r="DP226" s="37">
        <v>8.9999999999999993E-3</v>
      </c>
      <c r="DQ226" s="37">
        <v>4</v>
      </c>
      <c r="DR226" s="37"/>
      <c r="DS226" s="37">
        <v>4.0090000000000003</v>
      </c>
      <c r="DT226" s="37"/>
    </row>
    <row r="227" spans="1:124" s="31" customFormat="1" ht="18">
      <c r="A227" s="37">
        <v>155</v>
      </c>
      <c r="B227" s="36" t="s">
        <v>7112</v>
      </c>
      <c r="C227" s="36" t="s">
        <v>809</v>
      </c>
      <c r="D227" s="37" t="s">
        <v>7111</v>
      </c>
      <c r="E227" s="37" t="s">
        <v>7110</v>
      </c>
      <c r="F227" s="37" t="str">
        <f>IF(ISERROR(FIND('ヒアリングシート（記入例あり）'!$C$22,物質リスト!D227)),"",ROW())</f>
        <v/>
      </c>
      <c r="G227" s="37" t="e" cm="1">
        <f t="array" ref="G227">INDEX(D:D,SMALL(F:F,ROW(D227)))</f>
        <v>#NUM!</v>
      </c>
      <c r="H227" s="38" t="s">
        <v>10797</v>
      </c>
      <c r="I227" s="37" t="s">
        <v>223</v>
      </c>
      <c r="J227" s="37" t="s">
        <v>360</v>
      </c>
      <c r="K227" s="37" t="s">
        <v>221</v>
      </c>
      <c r="L227" s="37" t="s">
        <v>7109</v>
      </c>
      <c r="M227" s="37">
        <v>261.35000000000002</v>
      </c>
      <c r="N227" s="37" t="s">
        <v>7108</v>
      </c>
      <c r="O227" s="36" t="s">
        <v>7107</v>
      </c>
      <c r="P227" s="37" t="s">
        <v>259</v>
      </c>
      <c r="Q227" s="36"/>
      <c r="R227" s="37"/>
      <c r="S227" s="36" t="s">
        <v>10890</v>
      </c>
      <c r="T227" s="36" t="s">
        <v>7106</v>
      </c>
      <c r="U227" s="36" t="s">
        <v>7105</v>
      </c>
      <c r="V227" s="37">
        <v>3.66</v>
      </c>
      <c r="W227" s="37">
        <v>2</v>
      </c>
      <c r="X227" s="36"/>
      <c r="Y227" s="36"/>
      <c r="Z227" s="36"/>
      <c r="AA227" s="37" t="s">
        <v>7104</v>
      </c>
      <c r="AB227" s="37" t="s">
        <v>7103</v>
      </c>
      <c r="AC227" s="37" t="s">
        <v>209</v>
      </c>
      <c r="AD227" s="41" t="s">
        <v>203</v>
      </c>
      <c r="AE227" s="41" t="s">
        <v>203</v>
      </c>
      <c r="AF227" s="41" t="s">
        <v>206</v>
      </c>
      <c r="AG227" s="41" t="s">
        <v>201</v>
      </c>
      <c r="AH227" s="41" t="s">
        <v>201</v>
      </c>
      <c r="AI227" s="41" t="s">
        <v>201</v>
      </c>
      <c r="AJ227" s="41" t="s">
        <v>203</v>
      </c>
      <c r="AK227" s="41" t="s">
        <v>205</v>
      </c>
      <c r="AL227" s="41" t="s">
        <v>201</v>
      </c>
      <c r="AM227" s="41" t="s">
        <v>377</v>
      </c>
      <c r="AN227" s="41" t="s">
        <v>203</v>
      </c>
      <c r="AO227" s="41" t="s">
        <v>201</v>
      </c>
      <c r="AP227" s="41" t="s">
        <v>203</v>
      </c>
      <c r="AQ227" s="41" t="s">
        <v>203</v>
      </c>
      <c r="AR227" s="41" t="s">
        <v>4669</v>
      </c>
      <c r="AS227" s="41" t="s">
        <v>201</v>
      </c>
      <c r="AT227" s="37" t="s">
        <v>5005</v>
      </c>
      <c r="AU227" s="37" t="s">
        <v>1729</v>
      </c>
      <c r="AV227" s="37" t="s">
        <v>7102</v>
      </c>
      <c r="AW227" s="37" t="s">
        <v>7101</v>
      </c>
      <c r="AX227" s="37" t="s">
        <v>7100</v>
      </c>
      <c r="AY227" s="37"/>
      <c r="AZ227" s="37"/>
      <c r="BA227" s="37"/>
      <c r="BB227" s="37"/>
      <c r="BC227" s="37"/>
      <c r="BD227" s="37"/>
      <c r="BE227" s="37">
        <v>417</v>
      </c>
      <c r="BF227" s="37">
        <v>15478</v>
      </c>
      <c r="BG227" s="37">
        <v>15895</v>
      </c>
      <c r="BH227" s="37" t="s">
        <v>5847</v>
      </c>
      <c r="BI227" s="37">
        <v>2</v>
      </c>
      <c r="BJ227" s="37">
        <v>0</v>
      </c>
      <c r="BK227" s="37">
        <v>0</v>
      </c>
      <c r="BL227" s="37">
        <v>0</v>
      </c>
      <c r="BM227" s="37">
        <v>0</v>
      </c>
      <c r="BN227" s="37">
        <v>0</v>
      </c>
      <c r="BO227" s="37">
        <v>15</v>
      </c>
      <c r="BP227" s="37">
        <v>0</v>
      </c>
      <c r="BQ227" s="37">
        <v>13800</v>
      </c>
      <c r="BR227" s="37">
        <v>0</v>
      </c>
      <c r="BS227" s="37">
        <v>0</v>
      </c>
      <c r="BT227" s="37">
        <v>15</v>
      </c>
      <c r="BU227" s="37">
        <v>13800</v>
      </c>
      <c r="BV227" s="37">
        <v>17</v>
      </c>
      <c r="BW227" s="37">
        <v>15</v>
      </c>
      <c r="BX227" s="37">
        <v>0</v>
      </c>
      <c r="BY227" s="37">
        <v>0</v>
      </c>
      <c r="BZ227" s="37">
        <v>0</v>
      </c>
      <c r="CA227" s="37">
        <v>15</v>
      </c>
      <c r="CB227" s="37">
        <v>64400</v>
      </c>
      <c r="CC227" s="37">
        <v>1</v>
      </c>
      <c r="CD227" s="37">
        <v>0</v>
      </c>
      <c r="CE227" s="37">
        <v>0</v>
      </c>
      <c r="CF227" s="37">
        <v>0</v>
      </c>
      <c r="CG227" s="37">
        <v>0</v>
      </c>
      <c r="CH227" s="37">
        <v>0</v>
      </c>
      <c r="CI227" s="37">
        <v>11000</v>
      </c>
      <c r="CJ227" s="37">
        <v>2</v>
      </c>
      <c r="CK227" s="37">
        <v>0</v>
      </c>
      <c r="CL227" s="37">
        <v>0</v>
      </c>
      <c r="CM227" s="37">
        <v>0</v>
      </c>
      <c r="CN227" s="37">
        <v>0</v>
      </c>
      <c r="CO227" s="37">
        <v>0</v>
      </c>
      <c r="CP227" s="37">
        <v>25418</v>
      </c>
      <c r="CQ227" s="37"/>
      <c r="CR227" s="37"/>
      <c r="CS227" s="37"/>
      <c r="CT227" s="37"/>
      <c r="CU227" s="37"/>
      <c r="CV227" s="37"/>
      <c r="CW227" s="37"/>
      <c r="CX227" s="37"/>
      <c r="CY227" s="37"/>
      <c r="CZ227" s="37"/>
      <c r="DA227" s="37"/>
      <c r="DB227" s="37"/>
      <c r="DC227" s="37"/>
      <c r="DD227" s="37"/>
      <c r="DE227" s="37"/>
      <c r="DF227" s="37"/>
      <c r="DG227" s="37"/>
      <c r="DH227" s="37"/>
      <c r="DI227" s="37"/>
      <c r="DJ227" s="37"/>
      <c r="DK227" s="37"/>
      <c r="DL227" s="37"/>
      <c r="DM227" s="37"/>
      <c r="DN227" s="37"/>
      <c r="DO227" s="37"/>
      <c r="DP227" s="37"/>
      <c r="DQ227" s="37"/>
      <c r="DR227" s="37"/>
      <c r="DS227" s="37"/>
      <c r="DT227" s="37"/>
    </row>
    <row r="228" spans="1:124" s="31" customFormat="1" ht="18">
      <c r="A228" s="37">
        <v>156</v>
      </c>
      <c r="B228" s="36" t="s">
        <v>7099</v>
      </c>
      <c r="C228" s="36" t="s">
        <v>5252</v>
      </c>
      <c r="D228" s="37" t="s">
        <v>7098</v>
      </c>
      <c r="E228" s="37" t="s">
        <v>7097</v>
      </c>
      <c r="F228" s="37" t="str">
        <f>IF(ISERROR(FIND('ヒアリングシート（記入例あり）'!$C$22,物質リスト!D228)),"",ROW())</f>
        <v/>
      </c>
      <c r="G228" s="37" t="e" cm="1">
        <f t="array" ref="G228">INDEX(D:D,SMALL(F:F,ROW(D228)))</f>
        <v>#NUM!</v>
      </c>
      <c r="H228" s="38" t="s">
        <v>10796</v>
      </c>
      <c r="I228" s="37" t="s">
        <v>223</v>
      </c>
      <c r="J228" s="37" t="s">
        <v>222</v>
      </c>
      <c r="K228" s="37" t="s">
        <v>221</v>
      </c>
      <c r="L228" s="37" t="s">
        <v>7096</v>
      </c>
      <c r="M228" s="37">
        <v>162.02000000000001</v>
      </c>
      <c r="N228" s="37" t="s">
        <v>7095</v>
      </c>
      <c r="O228" s="36" t="s">
        <v>7094</v>
      </c>
      <c r="P228" s="37" t="s">
        <v>259</v>
      </c>
      <c r="Q228" s="36"/>
      <c r="R228" s="37" t="s">
        <v>7093</v>
      </c>
      <c r="S228" s="36" t="s">
        <v>10891</v>
      </c>
      <c r="T228" s="36">
        <v>6.63</v>
      </c>
      <c r="U228" s="36" t="s">
        <v>7092</v>
      </c>
      <c r="V228" s="37">
        <v>2.69</v>
      </c>
      <c r="W228" s="37">
        <v>1</v>
      </c>
      <c r="X228" s="36" t="s">
        <v>432</v>
      </c>
      <c r="Y228" s="36">
        <v>2.97</v>
      </c>
      <c r="Z228" s="36" t="s">
        <v>7091</v>
      </c>
      <c r="AA228" s="37" t="s">
        <v>7090</v>
      </c>
      <c r="AB228" s="37" t="s">
        <v>7089</v>
      </c>
      <c r="AC228" s="37" t="s">
        <v>7088</v>
      </c>
      <c r="AD228" s="41" t="s">
        <v>207</v>
      </c>
      <c r="AE228" s="41" t="s">
        <v>378</v>
      </c>
      <c r="AF228" s="41" t="s">
        <v>206</v>
      </c>
      <c r="AG228" s="41" t="s">
        <v>201</v>
      </c>
      <c r="AH228" s="41" t="s">
        <v>207</v>
      </c>
      <c r="AI228" s="41" t="s">
        <v>207</v>
      </c>
      <c r="AJ228" s="41" t="s">
        <v>203</v>
      </c>
      <c r="AK228" s="41" t="s">
        <v>204</v>
      </c>
      <c r="AL228" s="41" t="s">
        <v>201</v>
      </c>
      <c r="AM228" s="41" t="s">
        <v>377</v>
      </c>
      <c r="AN228" s="41" t="s">
        <v>203</v>
      </c>
      <c r="AO228" s="41" t="s">
        <v>201</v>
      </c>
      <c r="AP228" s="41" t="s">
        <v>201</v>
      </c>
      <c r="AQ228" s="41" t="s">
        <v>4029</v>
      </c>
      <c r="AR228" s="41" t="s">
        <v>600</v>
      </c>
      <c r="AS228" s="41" t="s">
        <v>201</v>
      </c>
      <c r="AT228" s="37" t="s">
        <v>5946</v>
      </c>
      <c r="AU228" s="37" t="s">
        <v>5946</v>
      </c>
      <c r="AV228" s="37" t="s">
        <v>7087</v>
      </c>
      <c r="AW228" s="37" t="s">
        <v>1203</v>
      </c>
      <c r="AX228" s="37" t="s">
        <v>7086</v>
      </c>
      <c r="AY228" s="37"/>
      <c r="AZ228" s="37"/>
      <c r="BA228" s="37" t="s">
        <v>7085</v>
      </c>
      <c r="BB228" s="37" t="s">
        <v>7084</v>
      </c>
      <c r="BC228" s="37" t="s">
        <v>7083</v>
      </c>
      <c r="BD228" s="37" t="s">
        <v>7082</v>
      </c>
      <c r="BE228" s="37">
        <v>0</v>
      </c>
      <c r="BF228" s="37">
        <v>418</v>
      </c>
      <c r="BG228" s="37">
        <v>418</v>
      </c>
      <c r="BH228" s="37" t="s">
        <v>7081</v>
      </c>
      <c r="BI228" s="37">
        <v>2</v>
      </c>
      <c r="BJ228" s="37">
        <v>0</v>
      </c>
      <c r="BK228" s="37">
        <v>0</v>
      </c>
      <c r="BL228" s="37">
        <v>0</v>
      </c>
      <c r="BM228" s="37">
        <v>0</v>
      </c>
      <c r="BN228" s="37">
        <v>24</v>
      </c>
      <c r="BO228" s="37">
        <v>210</v>
      </c>
      <c r="BP228" s="37">
        <v>0</v>
      </c>
      <c r="BQ228" s="37">
        <v>9700</v>
      </c>
      <c r="BR228" s="37">
        <v>0</v>
      </c>
      <c r="BS228" s="37">
        <v>0</v>
      </c>
      <c r="BT228" s="37">
        <v>234</v>
      </c>
      <c r="BU228" s="37">
        <v>9700</v>
      </c>
      <c r="BV228" s="37">
        <v>0</v>
      </c>
      <c r="BW228" s="37">
        <v>0</v>
      </c>
      <c r="BX228" s="37">
        <v>0</v>
      </c>
      <c r="BY228" s="37">
        <v>0</v>
      </c>
      <c r="BZ228" s="37">
        <v>0</v>
      </c>
      <c r="CA228" s="37">
        <v>0</v>
      </c>
      <c r="CB228" s="37">
        <v>0</v>
      </c>
      <c r="CC228" s="37">
        <v>1</v>
      </c>
      <c r="CD228" s="37">
        <v>0</v>
      </c>
      <c r="CE228" s="37">
        <v>0</v>
      </c>
      <c r="CF228" s="37">
        <v>0</v>
      </c>
      <c r="CG228" s="37">
        <v>0</v>
      </c>
      <c r="CH228" s="37">
        <v>0</v>
      </c>
      <c r="CI228" s="37">
        <v>15000</v>
      </c>
      <c r="CJ228" s="37">
        <v>0</v>
      </c>
      <c r="CK228" s="37">
        <v>0</v>
      </c>
      <c r="CL228" s="37">
        <v>0</v>
      </c>
      <c r="CM228" s="37">
        <v>0</v>
      </c>
      <c r="CN228" s="37">
        <v>0</v>
      </c>
      <c r="CO228" s="37">
        <v>0</v>
      </c>
      <c r="CP228" s="37">
        <v>0</v>
      </c>
      <c r="CQ228" s="37">
        <v>0</v>
      </c>
      <c r="CR228" s="37">
        <v>0.2</v>
      </c>
      <c r="CS228" s="37">
        <v>99.4</v>
      </c>
      <c r="CT228" s="37">
        <v>0.4</v>
      </c>
      <c r="CU228" s="37"/>
      <c r="CV228" s="37"/>
      <c r="CW228" s="37"/>
      <c r="CX228" s="37"/>
      <c r="CY228" s="37" t="s">
        <v>7079</v>
      </c>
      <c r="CZ228" s="37"/>
      <c r="DA228" s="37" t="s">
        <v>7080</v>
      </c>
      <c r="DB228" s="37" t="s">
        <v>7079</v>
      </c>
      <c r="DC228" s="37" t="s">
        <v>7078</v>
      </c>
      <c r="DD228" s="37" t="s">
        <v>7077</v>
      </c>
      <c r="DE228" s="37"/>
      <c r="DF228" s="37"/>
      <c r="DG228" s="37"/>
      <c r="DH228" s="37" t="s">
        <v>7076</v>
      </c>
      <c r="DI228" s="37" t="s">
        <v>7075</v>
      </c>
      <c r="DJ228" s="37"/>
      <c r="DK228" s="37"/>
      <c r="DL228" s="37"/>
      <c r="DM228" s="37"/>
      <c r="DN228" s="37"/>
      <c r="DO228" s="37">
        <v>4.0000000000000001E-3</v>
      </c>
      <c r="DP228" s="37">
        <v>2.7E-2</v>
      </c>
      <c r="DQ228" s="37"/>
      <c r="DR228" s="37"/>
      <c r="DS228" s="37">
        <v>2.7E-2</v>
      </c>
      <c r="DT228" s="37">
        <v>2.7E-2</v>
      </c>
    </row>
    <row r="229" spans="1:124" s="31" customFormat="1" ht="16.5">
      <c r="A229" s="37">
        <v>157</v>
      </c>
      <c r="B229" s="36" t="s">
        <v>7074</v>
      </c>
      <c r="C229" s="36" t="s">
        <v>1828</v>
      </c>
      <c r="D229" s="37" t="s">
        <v>7073</v>
      </c>
      <c r="E229" s="37" t="s">
        <v>7072</v>
      </c>
      <c r="F229" s="37" t="str">
        <f>IF(ISERROR(FIND('ヒアリングシート（記入例あり）'!$C$22,物質リスト!D229)),"",ROW())</f>
        <v/>
      </c>
      <c r="G229" s="37" t="e" cm="1">
        <f t="array" ref="G229">INDEX(D:D,SMALL(F:F,ROW(D229)))</f>
        <v>#NUM!</v>
      </c>
      <c r="H229" s="38" t="s">
        <v>10798</v>
      </c>
      <c r="I229" s="37" t="s">
        <v>223</v>
      </c>
      <c r="J229" s="37" t="s">
        <v>1158</v>
      </c>
      <c r="K229" s="37" t="s">
        <v>360</v>
      </c>
      <c r="L229" s="37" t="s">
        <v>7071</v>
      </c>
      <c r="M229" s="37">
        <v>98.96</v>
      </c>
      <c r="N229" s="37" t="s">
        <v>7070</v>
      </c>
      <c r="O229" s="36">
        <v>83.5</v>
      </c>
      <c r="P229" s="37" t="s">
        <v>217</v>
      </c>
      <c r="Q229" s="36" t="s">
        <v>7069</v>
      </c>
      <c r="R229" s="37"/>
      <c r="S229" s="36" t="s">
        <v>7068</v>
      </c>
      <c r="T229" s="36">
        <v>4.05</v>
      </c>
      <c r="U229" s="36" t="s">
        <v>4878</v>
      </c>
      <c r="V229" s="37">
        <v>1.48</v>
      </c>
      <c r="W229" s="37">
        <v>1</v>
      </c>
      <c r="X229" s="36" t="s">
        <v>432</v>
      </c>
      <c r="Y229" s="36" t="s">
        <v>212</v>
      </c>
      <c r="Z229" s="36" t="s">
        <v>7067</v>
      </c>
      <c r="AA229" s="37" t="s">
        <v>7066</v>
      </c>
      <c r="AB229" s="37" t="s">
        <v>7065</v>
      </c>
      <c r="AC229" s="37" t="s">
        <v>7064</v>
      </c>
      <c r="AD229" s="41" t="s">
        <v>207</v>
      </c>
      <c r="AE229" s="41" t="s">
        <v>203</v>
      </c>
      <c r="AF229" s="41" t="s">
        <v>206</v>
      </c>
      <c r="AG229" s="41" t="s">
        <v>378</v>
      </c>
      <c r="AH229" s="41" t="s">
        <v>201</v>
      </c>
      <c r="AI229" s="41" t="s">
        <v>201</v>
      </c>
      <c r="AJ229" s="41" t="s">
        <v>203</v>
      </c>
      <c r="AK229" s="41" t="s">
        <v>250</v>
      </c>
      <c r="AL229" s="41" t="s">
        <v>201</v>
      </c>
      <c r="AM229" s="41" t="s">
        <v>201</v>
      </c>
      <c r="AN229" s="41" t="s">
        <v>201</v>
      </c>
      <c r="AO229" s="41" t="s">
        <v>291</v>
      </c>
      <c r="AP229" s="41" t="s">
        <v>201</v>
      </c>
      <c r="AQ229" s="41" t="s">
        <v>7063</v>
      </c>
      <c r="AR229" s="41" t="s">
        <v>7062</v>
      </c>
      <c r="AS229" s="41" t="s">
        <v>201</v>
      </c>
      <c r="AT229" s="37" t="s">
        <v>1730</v>
      </c>
      <c r="AU229" s="37" t="s">
        <v>1988</v>
      </c>
      <c r="AV229" s="37" t="s">
        <v>248</v>
      </c>
      <c r="AW229" s="37"/>
      <c r="AX229" s="37"/>
      <c r="AY229" s="37" t="s">
        <v>432</v>
      </c>
      <c r="AZ229" s="37" t="s">
        <v>432</v>
      </c>
      <c r="BA229" s="37" t="s">
        <v>7061</v>
      </c>
      <c r="BB229" s="37" t="s">
        <v>3561</v>
      </c>
      <c r="BC229" s="37" t="s">
        <v>7060</v>
      </c>
      <c r="BD229" s="37"/>
      <c r="BE229" s="40">
        <v>191845</v>
      </c>
      <c r="BF229" s="40">
        <v>708128</v>
      </c>
      <c r="BG229" s="40">
        <v>899972</v>
      </c>
      <c r="BH229" s="37" t="s">
        <v>7059</v>
      </c>
      <c r="BI229" s="37">
        <v>2</v>
      </c>
      <c r="BJ229" s="37">
        <v>30</v>
      </c>
      <c r="BK229" s="37">
        <v>2</v>
      </c>
      <c r="BL229" s="37">
        <v>0</v>
      </c>
      <c r="BM229" s="37">
        <v>0</v>
      </c>
      <c r="BN229" s="37">
        <v>0</v>
      </c>
      <c r="BO229" s="37">
        <v>970</v>
      </c>
      <c r="BP229" s="37">
        <v>0</v>
      </c>
      <c r="BQ229" s="37">
        <v>4300</v>
      </c>
      <c r="BR229" s="37">
        <v>0</v>
      </c>
      <c r="BS229" s="37">
        <v>32</v>
      </c>
      <c r="BT229" s="37">
        <v>970</v>
      </c>
      <c r="BU229" s="37">
        <v>4300</v>
      </c>
      <c r="BV229" s="37">
        <v>13</v>
      </c>
      <c r="BW229" s="37">
        <v>8440</v>
      </c>
      <c r="BX229" s="37">
        <v>2.9</v>
      </c>
      <c r="BY229" s="37">
        <v>0</v>
      </c>
      <c r="BZ229" s="37">
        <v>0</v>
      </c>
      <c r="CA229" s="37">
        <v>8442.9</v>
      </c>
      <c r="CB229" s="37">
        <v>191700</v>
      </c>
      <c r="CC229" s="37">
        <v>66</v>
      </c>
      <c r="CD229" s="37">
        <v>1161</v>
      </c>
      <c r="CE229" s="37">
        <v>40</v>
      </c>
      <c r="CF229" s="37">
        <v>0</v>
      </c>
      <c r="CG229" s="37">
        <v>0</v>
      </c>
      <c r="CH229" s="37">
        <v>1201</v>
      </c>
      <c r="CI229" s="37">
        <v>49100</v>
      </c>
      <c r="CJ229" s="37">
        <v>0</v>
      </c>
      <c r="CK229" s="37">
        <v>0</v>
      </c>
      <c r="CL229" s="37">
        <v>0</v>
      </c>
      <c r="CM229" s="37">
        <v>0</v>
      </c>
      <c r="CN229" s="37">
        <v>0</v>
      </c>
      <c r="CO229" s="37">
        <v>0</v>
      </c>
      <c r="CP229" s="37">
        <v>0</v>
      </c>
      <c r="CQ229" s="37">
        <v>96.4</v>
      </c>
      <c r="CR229" s="37">
        <v>3.4</v>
      </c>
      <c r="CS229" s="37">
        <v>0.04</v>
      </c>
      <c r="CT229" s="37">
        <v>7.0000000000000007E-2</v>
      </c>
      <c r="CU229" s="37"/>
      <c r="CV229" s="37"/>
      <c r="CW229" s="37"/>
      <c r="CX229" s="37"/>
      <c r="CY229" s="37"/>
      <c r="CZ229" s="37"/>
      <c r="DA229" s="37"/>
      <c r="DB229" s="37"/>
      <c r="DC229" s="37"/>
      <c r="DD229" s="37"/>
      <c r="DE229" s="37"/>
      <c r="DF229" s="37"/>
      <c r="DG229" s="37"/>
      <c r="DH229" s="37"/>
      <c r="DI229" s="37"/>
      <c r="DJ229" s="37"/>
      <c r="DK229" s="37"/>
      <c r="DL229" s="37">
        <v>0.03</v>
      </c>
      <c r="DM229" s="37">
        <v>0.15</v>
      </c>
      <c r="DN229" s="37">
        <v>1.6E-2</v>
      </c>
      <c r="DO229" s="37">
        <v>0.16</v>
      </c>
      <c r="DP229" s="37">
        <v>1.6E-2</v>
      </c>
      <c r="DQ229" s="37">
        <v>8.0000000000000002E-3</v>
      </c>
      <c r="DR229" s="37"/>
      <c r="DS229" s="37">
        <v>2.4E-2</v>
      </c>
      <c r="DT229" s="37">
        <v>5.3999999999999999E-2</v>
      </c>
    </row>
    <row r="230" spans="1:124" s="31" customFormat="1" ht="18">
      <c r="A230" s="37">
        <v>158</v>
      </c>
      <c r="B230" s="36" t="s">
        <v>7058</v>
      </c>
      <c r="C230" s="36" t="s">
        <v>1599</v>
      </c>
      <c r="D230" s="37" t="s">
        <v>7057</v>
      </c>
      <c r="E230" s="37" t="s">
        <v>7056</v>
      </c>
      <c r="F230" s="37" t="str">
        <f>IF(ISERROR(FIND('ヒアリングシート（記入例あり）'!$C$22,物質リスト!D230)),"",ROW())</f>
        <v/>
      </c>
      <c r="G230" s="37" t="e" cm="1">
        <f t="array" ref="G230">INDEX(D:D,SMALL(F:F,ROW(D230)))</f>
        <v>#NUM!</v>
      </c>
      <c r="H230" s="38" t="s">
        <v>10798</v>
      </c>
      <c r="I230" s="37" t="s">
        <v>223</v>
      </c>
      <c r="J230" s="37" t="s">
        <v>1158</v>
      </c>
      <c r="K230" s="37" t="s">
        <v>360</v>
      </c>
      <c r="L230" s="37" t="s">
        <v>7027</v>
      </c>
      <c r="M230" s="37">
        <v>96.94</v>
      </c>
      <c r="N230" s="43" t="s">
        <v>7055</v>
      </c>
      <c r="O230" s="36" t="s">
        <v>7054</v>
      </c>
      <c r="P230" s="37" t="s">
        <v>217</v>
      </c>
      <c r="Q230" s="36" t="s">
        <v>7053</v>
      </c>
      <c r="R230" s="37"/>
      <c r="S230" s="36" t="s">
        <v>7052</v>
      </c>
      <c r="T230" s="36">
        <v>3.96</v>
      </c>
      <c r="U230" s="36" t="s">
        <v>1819</v>
      </c>
      <c r="V230" s="37">
        <v>2.13</v>
      </c>
      <c r="W230" s="37">
        <v>1</v>
      </c>
      <c r="X230" s="36" t="s">
        <v>432</v>
      </c>
      <c r="Y230" s="36" t="s">
        <v>212</v>
      </c>
      <c r="Z230" s="36" t="s">
        <v>10892</v>
      </c>
      <c r="AA230" s="37" t="s">
        <v>7051</v>
      </c>
      <c r="AB230" s="37" t="s">
        <v>209</v>
      </c>
      <c r="AC230" s="37" t="s">
        <v>7050</v>
      </c>
      <c r="AD230" s="41" t="s">
        <v>207</v>
      </c>
      <c r="AE230" s="41" t="s">
        <v>201</v>
      </c>
      <c r="AF230" s="41" t="s">
        <v>206</v>
      </c>
      <c r="AG230" s="41" t="s">
        <v>207</v>
      </c>
      <c r="AH230" s="41" t="s">
        <v>201</v>
      </c>
      <c r="AI230" s="41" t="s">
        <v>201</v>
      </c>
      <c r="AJ230" s="41" t="s">
        <v>201</v>
      </c>
      <c r="AK230" s="41" t="s">
        <v>201</v>
      </c>
      <c r="AL230" s="41" t="s">
        <v>201</v>
      </c>
      <c r="AM230" s="41" t="s">
        <v>201</v>
      </c>
      <c r="AN230" s="41" t="s">
        <v>201</v>
      </c>
      <c r="AO230" s="41" t="s">
        <v>291</v>
      </c>
      <c r="AP230" s="41" t="s">
        <v>205</v>
      </c>
      <c r="AQ230" s="41" t="s">
        <v>7049</v>
      </c>
      <c r="AR230" s="41" t="s">
        <v>7048</v>
      </c>
      <c r="AS230" s="41" t="s">
        <v>201</v>
      </c>
      <c r="AT230" s="37" t="s">
        <v>7047</v>
      </c>
      <c r="AU230" s="37" t="s">
        <v>7046</v>
      </c>
      <c r="AV230" s="37" t="s">
        <v>1429</v>
      </c>
      <c r="AW230" s="37"/>
      <c r="AX230" s="37" t="s">
        <v>7045</v>
      </c>
      <c r="AY230" s="37"/>
      <c r="AZ230" s="37" t="s">
        <v>7044</v>
      </c>
      <c r="BA230" s="37" t="s">
        <v>7043</v>
      </c>
      <c r="BB230" s="37" t="s">
        <v>7042</v>
      </c>
      <c r="BC230" s="37" t="s">
        <v>7041</v>
      </c>
      <c r="BD230" s="37">
        <v>32</v>
      </c>
      <c r="BE230" s="37">
        <v>64857</v>
      </c>
      <c r="BF230" s="37">
        <v>255000</v>
      </c>
      <c r="BG230" s="37">
        <v>319857</v>
      </c>
      <c r="BH230" s="37" t="s">
        <v>7040</v>
      </c>
      <c r="BI230" s="37"/>
      <c r="BJ230" s="37"/>
      <c r="BK230" s="37"/>
      <c r="BL230" s="37"/>
      <c r="BM230" s="37"/>
      <c r="BN230" s="37"/>
      <c r="BO230" s="37"/>
      <c r="BP230" s="37"/>
      <c r="BQ230" s="37"/>
      <c r="BR230" s="37"/>
      <c r="BS230" s="37"/>
      <c r="BT230" s="37"/>
      <c r="BU230" s="37"/>
      <c r="BV230" s="37">
        <v>25</v>
      </c>
      <c r="BW230" s="37">
        <v>20</v>
      </c>
      <c r="BX230" s="37">
        <v>0</v>
      </c>
      <c r="BY230" s="37">
        <v>0</v>
      </c>
      <c r="BZ230" s="37">
        <v>0</v>
      </c>
      <c r="CA230" s="37">
        <v>20</v>
      </c>
      <c r="CB230" s="37">
        <v>20000</v>
      </c>
      <c r="CC230" s="37">
        <v>62</v>
      </c>
      <c r="CD230" s="37">
        <v>0</v>
      </c>
      <c r="CE230" s="37">
        <v>121</v>
      </c>
      <c r="CF230" s="37">
        <v>0</v>
      </c>
      <c r="CG230" s="37">
        <v>0</v>
      </c>
      <c r="CH230" s="37">
        <v>121</v>
      </c>
      <c r="CI230" s="37"/>
      <c r="CJ230" s="37">
        <v>0</v>
      </c>
      <c r="CK230" s="37">
        <v>0</v>
      </c>
      <c r="CL230" s="37">
        <v>0</v>
      </c>
      <c r="CM230" s="37">
        <v>0</v>
      </c>
      <c r="CN230" s="37">
        <v>0</v>
      </c>
      <c r="CO230" s="37">
        <v>0</v>
      </c>
      <c r="CP230" s="37">
        <v>0</v>
      </c>
      <c r="CQ230" s="37">
        <v>99.8</v>
      </c>
      <c r="CR230" s="37">
        <v>0.1</v>
      </c>
      <c r="CS230" s="37">
        <v>0</v>
      </c>
      <c r="CT230" s="37">
        <v>0</v>
      </c>
      <c r="CU230" s="37" t="s">
        <v>7039</v>
      </c>
      <c r="CV230" s="37" t="s">
        <v>7038</v>
      </c>
      <c r="CW230" s="37" t="s">
        <v>7037</v>
      </c>
      <c r="CX230" s="37" t="s">
        <v>7036</v>
      </c>
      <c r="CY230" s="37" t="s">
        <v>7035</v>
      </c>
      <c r="CZ230" s="37"/>
      <c r="DA230" s="37" t="s">
        <v>7034</v>
      </c>
      <c r="DB230" s="37" t="s">
        <v>7033</v>
      </c>
      <c r="DC230" s="37" t="s">
        <v>7032</v>
      </c>
      <c r="DD230" s="37"/>
      <c r="DE230" s="37" t="s">
        <v>7031</v>
      </c>
      <c r="DF230" s="37" t="s">
        <v>2839</v>
      </c>
      <c r="DG230" s="37"/>
      <c r="DH230" s="37"/>
      <c r="DI230" s="37"/>
      <c r="DJ230" s="37"/>
      <c r="DK230" s="37"/>
      <c r="DL230" s="37">
        <v>0.51</v>
      </c>
      <c r="DM230" s="37">
        <v>1.4999999999999999E-2</v>
      </c>
      <c r="DN230" s="37"/>
      <c r="DO230" s="37"/>
      <c r="DP230" s="37"/>
      <c r="DQ230" s="37"/>
      <c r="DR230" s="37"/>
      <c r="DS230" s="37">
        <v>0.51</v>
      </c>
      <c r="DT230" s="37">
        <v>0.51</v>
      </c>
    </row>
    <row r="231" spans="1:124" s="31" customFormat="1" ht="18">
      <c r="A231" s="37">
        <v>159</v>
      </c>
      <c r="B231" s="36" t="s">
        <v>7030</v>
      </c>
      <c r="C231" s="36" t="s">
        <v>6968</v>
      </c>
      <c r="D231" s="37" t="s">
        <v>7029</v>
      </c>
      <c r="E231" s="37" t="s">
        <v>7028</v>
      </c>
      <c r="F231" s="37" t="str">
        <f>IF(ISERROR(FIND('ヒアリングシート（記入例あり）'!$C$22,物質リスト!D231)),"",ROW())</f>
        <v/>
      </c>
      <c r="G231" s="37" t="e" cm="1">
        <f t="array" ref="G231">INDEX(D:D,SMALL(F:F,ROW(D231)))</f>
        <v>#NUM!</v>
      </c>
      <c r="H231" s="38" t="s">
        <v>10798</v>
      </c>
      <c r="I231" s="37" t="s">
        <v>223</v>
      </c>
      <c r="J231" s="37" t="s">
        <v>1158</v>
      </c>
      <c r="K231" s="37" t="s">
        <v>360</v>
      </c>
      <c r="L231" s="37" t="s">
        <v>7027</v>
      </c>
      <c r="M231" s="37">
        <v>96.94</v>
      </c>
      <c r="N231" s="37" t="s">
        <v>7026</v>
      </c>
      <c r="O231" s="36" t="s">
        <v>7025</v>
      </c>
      <c r="P231" s="37" t="s">
        <v>217</v>
      </c>
      <c r="Q231" s="36"/>
      <c r="R231" s="37" t="s">
        <v>7024</v>
      </c>
      <c r="S231" s="36" t="s">
        <v>7023</v>
      </c>
      <c r="T231" s="36" t="s">
        <v>7022</v>
      </c>
      <c r="U231" s="36" t="s">
        <v>7021</v>
      </c>
      <c r="V231" s="37">
        <v>1.83</v>
      </c>
      <c r="W231" s="37">
        <v>1</v>
      </c>
      <c r="X231" s="36" t="s">
        <v>432</v>
      </c>
      <c r="Y231" s="36"/>
      <c r="Z231" s="36" t="s">
        <v>10893</v>
      </c>
      <c r="AA231" s="37" t="s">
        <v>209</v>
      </c>
      <c r="AB231" s="37" t="s">
        <v>209</v>
      </c>
      <c r="AC231" s="37" t="s">
        <v>7020</v>
      </c>
      <c r="AD231" s="41" t="s">
        <v>201</v>
      </c>
      <c r="AE231" s="41" t="s">
        <v>201</v>
      </c>
      <c r="AF231" s="41" t="s">
        <v>206</v>
      </c>
      <c r="AG231" s="41" t="s">
        <v>207</v>
      </c>
      <c r="AH231" s="41" t="s">
        <v>201</v>
      </c>
      <c r="AI231" s="41" t="s">
        <v>201</v>
      </c>
      <c r="AJ231" s="41" t="s">
        <v>205</v>
      </c>
      <c r="AK231" s="41" t="s">
        <v>205</v>
      </c>
      <c r="AL231" s="41" t="s">
        <v>201</v>
      </c>
      <c r="AM231" s="41" t="s">
        <v>201</v>
      </c>
      <c r="AN231" s="41" t="s">
        <v>201</v>
      </c>
      <c r="AO231" s="41" t="s">
        <v>201</v>
      </c>
      <c r="AP231" s="41" t="s">
        <v>201</v>
      </c>
      <c r="AQ231" s="41" t="s">
        <v>7019</v>
      </c>
      <c r="AR231" s="41" t="s">
        <v>201</v>
      </c>
      <c r="AS231" s="41" t="s">
        <v>201</v>
      </c>
      <c r="AT231" s="37"/>
      <c r="AU231" s="37"/>
      <c r="AV231" s="37"/>
      <c r="AW231" s="37"/>
      <c r="AX231" s="37"/>
      <c r="AY231" s="37"/>
      <c r="AZ231" s="37" t="s">
        <v>7018</v>
      </c>
      <c r="BA231" s="37" t="s">
        <v>7017</v>
      </c>
      <c r="BB231" s="37" t="s">
        <v>7016</v>
      </c>
      <c r="BC231" s="37" t="s">
        <v>7015</v>
      </c>
      <c r="BD231" s="37">
        <v>44</v>
      </c>
      <c r="BE231" s="37">
        <v>5066</v>
      </c>
      <c r="BF231" s="37">
        <v>161300</v>
      </c>
      <c r="BG231" s="37">
        <v>166366</v>
      </c>
      <c r="BH231" s="37" t="s">
        <v>7014</v>
      </c>
      <c r="BI231" s="37"/>
      <c r="BJ231" s="37"/>
      <c r="BK231" s="37"/>
      <c r="BL231" s="37"/>
      <c r="BM231" s="37"/>
      <c r="BN231" s="37"/>
      <c r="BO231" s="37"/>
      <c r="BP231" s="37"/>
      <c r="BQ231" s="37"/>
      <c r="BR231" s="37"/>
      <c r="BS231" s="37"/>
      <c r="BT231" s="37"/>
      <c r="BU231" s="37"/>
      <c r="BV231" s="37">
        <v>6</v>
      </c>
      <c r="BW231" s="37">
        <v>0</v>
      </c>
      <c r="BX231" s="37">
        <v>0</v>
      </c>
      <c r="BY231" s="37">
        <v>0</v>
      </c>
      <c r="BZ231" s="37">
        <v>0</v>
      </c>
      <c r="CA231" s="37">
        <v>0</v>
      </c>
      <c r="CB231" s="37">
        <v>0</v>
      </c>
      <c r="CC231" s="37">
        <v>62</v>
      </c>
      <c r="CD231" s="37">
        <v>0</v>
      </c>
      <c r="CE231" s="37">
        <v>259</v>
      </c>
      <c r="CF231" s="37">
        <v>0</v>
      </c>
      <c r="CG231" s="37">
        <v>0</v>
      </c>
      <c r="CH231" s="37">
        <v>259</v>
      </c>
      <c r="CI231" s="37"/>
      <c r="CJ231" s="37">
        <v>0</v>
      </c>
      <c r="CK231" s="37">
        <v>0</v>
      </c>
      <c r="CL231" s="37">
        <v>0</v>
      </c>
      <c r="CM231" s="37">
        <v>0</v>
      </c>
      <c r="CN231" s="37">
        <v>0</v>
      </c>
      <c r="CO231" s="37">
        <v>0</v>
      </c>
      <c r="CP231" s="37">
        <v>0</v>
      </c>
      <c r="CQ231" s="37">
        <v>54.6</v>
      </c>
      <c r="CR231" s="37">
        <v>45</v>
      </c>
      <c r="CS231" s="37">
        <v>0</v>
      </c>
      <c r="CT231" s="37">
        <v>0.3</v>
      </c>
      <c r="CU231" s="37"/>
      <c r="CV231" s="37"/>
      <c r="CW231" s="37"/>
      <c r="CX231" s="37"/>
      <c r="CY231" s="37"/>
      <c r="CZ231" s="37"/>
      <c r="DA231" s="37" t="s">
        <v>7013</v>
      </c>
      <c r="DB231" s="37" t="s">
        <v>7012</v>
      </c>
      <c r="DC231" s="37" t="s">
        <v>7011</v>
      </c>
      <c r="DD231" s="37" t="s">
        <v>7011</v>
      </c>
      <c r="DE231" s="37"/>
      <c r="DF231" s="37"/>
      <c r="DG231" s="37"/>
      <c r="DH231" s="37"/>
      <c r="DI231" s="37" t="s">
        <v>7010</v>
      </c>
      <c r="DJ231" s="37"/>
      <c r="DK231" s="37"/>
      <c r="DL231" s="37"/>
      <c r="DM231" s="37"/>
      <c r="DN231" s="37"/>
      <c r="DO231" s="37"/>
      <c r="DP231" s="37"/>
      <c r="DQ231" s="37"/>
      <c r="DR231" s="37"/>
      <c r="DS231" s="37"/>
      <c r="DT231" s="37"/>
    </row>
    <row r="232" spans="1:124" s="31" customFormat="1" ht="18">
      <c r="A232" s="37">
        <v>160</v>
      </c>
      <c r="B232" s="36" t="s">
        <v>7009</v>
      </c>
      <c r="C232" s="36" t="s">
        <v>1801</v>
      </c>
      <c r="D232" s="37" t="s">
        <v>7008</v>
      </c>
      <c r="E232" s="37" t="s">
        <v>7007</v>
      </c>
      <c r="F232" s="37" t="str">
        <f>IF(ISERROR(FIND('ヒアリングシート（記入例あり）'!$C$22,物質リスト!D232)),"",ROW())</f>
        <v/>
      </c>
      <c r="G232" s="37" t="e" cm="1">
        <f t="array" ref="G232">INDEX(D:D,SMALL(F:F,ROW(D232)))</f>
        <v>#NUM!</v>
      </c>
      <c r="H232" s="38" t="s">
        <v>10797</v>
      </c>
      <c r="I232" s="37" t="s">
        <v>223</v>
      </c>
      <c r="J232" s="37" t="s">
        <v>222</v>
      </c>
      <c r="K232" s="37" t="s">
        <v>221</v>
      </c>
      <c r="L232" s="37" t="s">
        <v>7006</v>
      </c>
      <c r="M232" s="37">
        <v>267.14999999999998</v>
      </c>
      <c r="N232" s="37" t="s">
        <v>7005</v>
      </c>
      <c r="O232" s="36" t="s">
        <v>7004</v>
      </c>
      <c r="P232" s="37" t="s">
        <v>259</v>
      </c>
      <c r="Q232" s="36"/>
      <c r="R232" s="37" t="s">
        <v>7003</v>
      </c>
      <c r="S232" s="36" t="s">
        <v>10894</v>
      </c>
      <c r="T232" s="36" t="s">
        <v>7002</v>
      </c>
      <c r="U232" s="36" t="s">
        <v>7001</v>
      </c>
      <c r="V232" s="37">
        <v>3.91</v>
      </c>
      <c r="W232" s="37">
        <v>2</v>
      </c>
      <c r="X232" s="36" t="s">
        <v>7000</v>
      </c>
      <c r="Y232" s="36" t="s">
        <v>212</v>
      </c>
      <c r="Z232" s="36" t="s">
        <v>6999</v>
      </c>
      <c r="AA232" s="37" t="s">
        <v>6998</v>
      </c>
      <c r="AB232" s="37" t="s">
        <v>6997</v>
      </c>
      <c r="AC232" s="37" t="s">
        <v>209</v>
      </c>
      <c r="AD232" s="41" t="s">
        <v>207</v>
      </c>
      <c r="AE232" s="41" t="s">
        <v>203</v>
      </c>
      <c r="AF232" s="41" t="s">
        <v>206</v>
      </c>
      <c r="AG232" s="41" t="s">
        <v>201</v>
      </c>
      <c r="AH232" s="41" t="s">
        <v>201</v>
      </c>
      <c r="AI232" s="41" t="s">
        <v>201</v>
      </c>
      <c r="AJ232" s="41" t="s">
        <v>203</v>
      </c>
      <c r="AK232" s="41" t="s">
        <v>250</v>
      </c>
      <c r="AL232" s="41" t="s">
        <v>201</v>
      </c>
      <c r="AM232" s="41" t="s">
        <v>201</v>
      </c>
      <c r="AN232" s="41" t="s">
        <v>205</v>
      </c>
      <c r="AO232" s="41" t="s">
        <v>1328</v>
      </c>
      <c r="AP232" s="41" t="s">
        <v>201</v>
      </c>
      <c r="AQ232" s="41" t="s">
        <v>2966</v>
      </c>
      <c r="AR232" s="41" t="s">
        <v>6996</v>
      </c>
      <c r="AS232" s="41" t="s">
        <v>201</v>
      </c>
      <c r="AT232" s="37" t="s">
        <v>5946</v>
      </c>
      <c r="AU232" s="37" t="s">
        <v>6995</v>
      </c>
      <c r="AV232" s="37" t="s">
        <v>248</v>
      </c>
      <c r="AW232" s="37" t="s">
        <v>2320</v>
      </c>
      <c r="AX232" s="37"/>
      <c r="AY232" s="37"/>
      <c r="AZ232" s="37"/>
      <c r="BA232" s="37" t="s">
        <v>6994</v>
      </c>
      <c r="BB232" s="37" t="s">
        <v>6993</v>
      </c>
      <c r="BC232" s="37" t="s">
        <v>6992</v>
      </c>
      <c r="BD232" s="40">
        <v>14000</v>
      </c>
      <c r="BE232" s="37">
        <v>185</v>
      </c>
      <c r="BF232" s="37">
        <v>25294</v>
      </c>
      <c r="BG232" s="37">
        <v>25479</v>
      </c>
      <c r="BH232" s="37" t="s">
        <v>6991</v>
      </c>
      <c r="BI232" s="37">
        <v>3</v>
      </c>
      <c r="BJ232" s="37">
        <v>12</v>
      </c>
      <c r="BK232" s="37">
        <v>0</v>
      </c>
      <c r="BL232" s="37">
        <v>0</v>
      </c>
      <c r="BM232" s="37">
        <v>0</v>
      </c>
      <c r="BN232" s="37">
        <v>0</v>
      </c>
      <c r="BO232" s="37">
        <v>52</v>
      </c>
      <c r="BP232" s="37">
        <v>0</v>
      </c>
      <c r="BQ232" s="37">
        <v>28600</v>
      </c>
      <c r="BR232" s="37">
        <v>0</v>
      </c>
      <c r="BS232" s="37">
        <v>12</v>
      </c>
      <c r="BT232" s="37">
        <v>52</v>
      </c>
      <c r="BU232" s="37">
        <v>28600</v>
      </c>
      <c r="BV232" s="37">
        <v>3</v>
      </c>
      <c r="BW232" s="37">
        <v>0</v>
      </c>
      <c r="BX232" s="37">
        <v>0</v>
      </c>
      <c r="BY232" s="37">
        <v>0</v>
      </c>
      <c r="BZ232" s="37">
        <v>0</v>
      </c>
      <c r="CA232" s="37">
        <v>0</v>
      </c>
      <c r="CB232" s="37">
        <v>39100</v>
      </c>
      <c r="CC232" s="37">
        <v>5</v>
      </c>
      <c r="CD232" s="37">
        <v>0</v>
      </c>
      <c r="CE232" s="37">
        <v>0</v>
      </c>
      <c r="CF232" s="37">
        <v>0</v>
      </c>
      <c r="CG232" s="37">
        <v>0</v>
      </c>
      <c r="CH232" s="37">
        <v>0</v>
      </c>
      <c r="CI232" s="37">
        <v>303200</v>
      </c>
      <c r="CJ232" s="37">
        <v>4</v>
      </c>
      <c r="CK232" s="37">
        <v>0.1</v>
      </c>
      <c r="CL232" s="37">
        <v>0</v>
      </c>
      <c r="CM232" s="37">
        <v>0</v>
      </c>
      <c r="CN232" s="37">
        <v>0</v>
      </c>
      <c r="CO232" s="37">
        <v>0.1</v>
      </c>
      <c r="CP232" s="37">
        <v>97206</v>
      </c>
      <c r="CQ232" s="37">
        <v>0</v>
      </c>
      <c r="CR232" s="37">
        <v>0.9</v>
      </c>
      <c r="CS232" s="37">
        <v>92.8</v>
      </c>
      <c r="CT232" s="37">
        <v>6.2</v>
      </c>
      <c r="CU232" s="37"/>
      <c r="CV232" s="37"/>
      <c r="CW232" s="37" t="s">
        <v>6990</v>
      </c>
      <c r="CX232" s="37"/>
      <c r="CY232" s="37"/>
      <c r="CZ232" s="37"/>
      <c r="DA232" s="37" t="s">
        <v>6989</v>
      </c>
      <c r="DB232" s="37" t="s">
        <v>6988</v>
      </c>
      <c r="DC232" s="37" t="s">
        <v>6987</v>
      </c>
      <c r="DD232" s="37" t="s">
        <v>6986</v>
      </c>
      <c r="DE232" s="37"/>
      <c r="DF232" s="37"/>
      <c r="DG232" s="37"/>
      <c r="DH232" s="37"/>
      <c r="DI232" s="37" t="s">
        <v>6985</v>
      </c>
      <c r="DJ232" s="37" t="s">
        <v>6984</v>
      </c>
      <c r="DK232" s="37"/>
      <c r="DL232" s="37"/>
      <c r="DM232" s="37"/>
      <c r="DN232" s="37"/>
      <c r="DO232" s="37"/>
      <c r="DP232" s="37">
        <v>1.1999999999999999E-3</v>
      </c>
      <c r="DQ232" s="37">
        <v>5.9999999999999995E-4</v>
      </c>
      <c r="DR232" s="37"/>
      <c r="DS232" s="37">
        <v>1.8E-3</v>
      </c>
      <c r="DT232" s="37">
        <v>1.8E-3</v>
      </c>
    </row>
    <row r="233" spans="1:124" s="31" customFormat="1" ht="18">
      <c r="A233" s="37">
        <v>161</v>
      </c>
      <c r="B233" s="36" t="s">
        <v>6983</v>
      </c>
      <c r="C233" s="36" t="s">
        <v>1657</v>
      </c>
      <c r="D233" s="37" t="s">
        <v>6982</v>
      </c>
      <c r="E233" s="37" t="s">
        <v>6981</v>
      </c>
      <c r="F233" s="37" t="str">
        <f>IF(ISERROR(FIND('ヒアリングシート（記入例あり）'!$C$22,物質リスト!D233)),"",ROW())</f>
        <v/>
      </c>
      <c r="G233" s="37" t="e" cm="1">
        <f t="array" ref="G233">INDEX(D:D,SMALL(F:F,ROW(D233)))</f>
        <v>#NUM!</v>
      </c>
      <c r="H233" s="38" t="s">
        <v>10798</v>
      </c>
      <c r="I233" s="37" t="s">
        <v>223</v>
      </c>
      <c r="J233" s="37" t="s">
        <v>1158</v>
      </c>
      <c r="K233" s="37" t="s">
        <v>360</v>
      </c>
      <c r="L233" s="37" t="s">
        <v>6980</v>
      </c>
      <c r="M233" s="37">
        <v>120.91</v>
      </c>
      <c r="N233" s="37" t="s">
        <v>6979</v>
      </c>
      <c r="O233" s="36" t="s">
        <v>6978</v>
      </c>
      <c r="P233" s="37" t="s">
        <v>1154</v>
      </c>
      <c r="Q233" s="36"/>
      <c r="R233" s="37"/>
      <c r="S233" s="36" t="s">
        <v>10895</v>
      </c>
      <c r="T233" s="36" t="s">
        <v>6977</v>
      </c>
      <c r="U233" s="36" t="s">
        <v>6976</v>
      </c>
      <c r="V233" s="37">
        <v>2.16</v>
      </c>
      <c r="W233" s="37">
        <v>1</v>
      </c>
      <c r="X233" s="36"/>
      <c r="Y233" s="36"/>
      <c r="Z233" s="36" t="s">
        <v>10896</v>
      </c>
      <c r="AA233" s="37" t="s">
        <v>6975</v>
      </c>
      <c r="AB233" s="37" t="s">
        <v>209</v>
      </c>
      <c r="AC233" s="37" t="s">
        <v>6974</v>
      </c>
      <c r="AD233" s="41" t="s">
        <v>206</v>
      </c>
      <c r="AE233" s="41" t="s">
        <v>206</v>
      </c>
      <c r="AF233" s="41" t="s">
        <v>203</v>
      </c>
      <c r="AG233" s="41" t="s">
        <v>206</v>
      </c>
      <c r="AH233" s="41" t="s">
        <v>206</v>
      </c>
      <c r="AI233" s="41" t="s">
        <v>206</v>
      </c>
      <c r="AJ233" s="41" t="s">
        <v>203</v>
      </c>
      <c r="AK233" s="41" t="s">
        <v>201</v>
      </c>
      <c r="AL233" s="41" t="s">
        <v>201</v>
      </c>
      <c r="AM233" s="41" t="s">
        <v>201</v>
      </c>
      <c r="AN233" s="41" t="s">
        <v>201</v>
      </c>
      <c r="AO233" s="41" t="s">
        <v>201</v>
      </c>
      <c r="AP233" s="41" t="s">
        <v>203</v>
      </c>
      <c r="AQ233" s="41" t="s">
        <v>1256</v>
      </c>
      <c r="AR233" s="41" t="s">
        <v>201</v>
      </c>
      <c r="AS233" s="41" t="s">
        <v>206</v>
      </c>
      <c r="AT233" s="37" t="s">
        <v>6973</v>
      </c>
      <c r="AU233" s="37" t="s">
        <v>6972</v>
      </c>
      <c r="AV233" s="37" t="s">
        <v>582</v>
      </c>
      <c r="AW233" s="37" t="s">
        <v>1474</v>
      </c>
      <c r="AX233" s="37" t="s">
        <v>6971</v>
      </c>
      <c r="AY233" s="37"/>
      <c r="AZ233" s="37"/>
      <c r="BA233" s="37"/>
      <c r="BB233" s="37"/>
      <c r="BC233" s="37"/>
      <c r="BD233" s="37"/>
      <c r="BE233" s="37">
        <v>133</v>
      </c>
      <c r="BF233" s="37">
        <v>0</v>
      </c>
      <c r="BG233" s="37">
        <v>133</v>
      </c>
      <c r="BH233" s="37" t="s">
        <v>6970</v>
      </c>
      <c r="BI233" s="37"/>
      <c r="BJ233" s="37"/>
      <c r="BK233" s="37"/>
      <c r="BL233" s="37"/>
      <c r="BM233" s="37"/>
      <c r="BN233" s="37"/>
      <c r="BO233" s="37"/>
      <c r="BP233" s="37"/>
      <c r="BQ233" s="37"/>
      <c r="BR233" s="37"/>
      <c r="BS233" s="37"/>
      <c r="BT233" s="37"/>
      <c r="BU233" s="37"/>
      <c r="BV233" s="37">
        <v>1</v>
      </c>
      <c r="BW233" s="37">
        <v>37</v>
      </c>
      <c r="BX233" s="37">
        <v>0</v>
      </c>
      <c r="BY233" s="37">
        <v>0</v>
      </c>
      <c r="BZ233" s="37">
        <v>0</v>
      </c>
      <c r="CA233" s="37">
        <v>37</v>
      </c>
      <c r="CB233" s="37">
        <v>7300</v>
      </c>
      <c r="CC233" s="37"/>
      <c r="CD233" s="37"/>
      <c r="CE233" s="37"/>
      <c r="CF233" s="37"/>
      <c r="CG233" s="37"/>
      <c r="CH233" s="37"/>
      <c r="CI233" s="37"/>
      <c r="CJ233" s="37">
        <v>0</v>
      </c>
      <c r="CK233" s="37">
        <v>0</v>
      </c>
      <c r="CL233" s="37">
        <v>0</v>
      </c>
      <c r="CM233" s="37">
        <v>0</v>
      </c>
      <c r="CN233" s="37">
        <v>0</v>
      </c>
      <c r="CO233" s="37">
        <v>0</v>
      </c>
      <c r="CP233" s="37">
        <v>0</v>
      </c>
      <c r="CQ233" s="37"/>
      <c r="CR233" s="37"/>
      <c r="CS233" s="37"/>
      <c r="CT233" s="37"/>
      <c r="CU233" s="37"/>
      <c r="CV233" s="37"/>
      <c r="CW233" s="37"/>
      <c r="CX233" s="37"/>
      <c r="CY233" s="37"/>
      <c r="CZ233" s="37"/>
      <c r="DA233" s="37"/>
      <c r="DB233" s="37"/>
      <c r="DC233" s="37"/>
      <c r="DD233" s="37"/>
      <c r="DE233" s="37"/>
      <c r="DF233" s="37"/>
      <c r="DG233" s="37"/>
      <c r="DH233" s="37"/>
      <c r="DI233" s="37"/>
      <c r="DJ233" s="37"/>
      <c r="DK233" s="37"/>
      <c r="DL233" s="37"/>
      <c r="DM233" s="37"/>
      <c r="DN233" s="37"/>
      <c r="DO233" s="37"/>
      <c r="DP233" s="37"/>
      <c r="DQ233" s="37"/>
      <c r="DR233" s="37"/>
      <c r="DS233" s="37"/>
      <c r="DT233" s="37"/>
    </row>
    <row r="234" spans="1:124" s="31" customFormat="1" ht="18">
      <c r="A234" s="37">
        <v>162</v>
      </c>
      <c r="B234" s="36" t="s">
        <v>6969</v>
      </c>
      <c r="C234" s="36" t="s">
        <v>6968</v>
      </c>
      <c r="D234" s="37" t="s">
        <v>6967</v>
      </c>
      <c r="E234" s="37" t="s">
        <v>6966</v>
      </c>
      <c r="F234" s="37" t="str">
        <f>IF(ISERROR(FIND('ヒアリングシート（記入例あり）'!$C$22,物質リスト!D234)),"",ROW())</f>
        <v/>
      </c>
      <c r="G234" s="37" t="e" cm="1">
        <f t="array" ref="G234">INDEX(D:D,SMALL(F:F,ROW(D234)))</f>
        <v>#NUM!</v>
      </c>
      <c r="H234" s="38" t="s">
        <v>10797</v>
      </c>
      <c r="I234" s="37" t="s">
        <v>223</v>
      </c>
      <c r="J234" s="37" t="s">
        <v>222</v>
      </c>
      <c r="K234" s="37" t="s">
        <v>221</v>
      </c>
      <c r="L234" s="37" t="s">
        <v>6965</v>
      </c>
      <c r="M234" s="37">
        <v>256.13</v>
      </c>
      <c r="N234" s="37" t="s">
        <v>6964</v>
      </c>
      <c r="O234" s="36" t="s">
        <v>6963</v>
      </c>
      <c r="P234" s="37" t="s">
        <v>259</v>
      </c>
      <c r="Q234" s="36"/>
      <c r="R234" s="37"/>
      <c r="S234" s="36" t="s">
        <v>10897</v>
      </c>
      <c r="T234" s="36" t="s">
        <v>6962</v>
      </c>
      <c r="U234" s="36" t="s">
        <v>6961</v>
      </c>
      <c r="V234" s="37">
        <v>3.27</v>
      </c>
      <c r="W234" s="37">
        <v>2</v>
      </c>
      <c r="X234" s="36"/>
      <c r="Y234" s="36"/>
      <c r="Z234" s="36" t="s">
        <v>6960</v>
      </c>
      <c r="AA234" s="37" t="s">
        <v>614</v>
      </c>
      <c r="AB234" s="37" t="s">
        <v>6959</v>
      </c>
      <c r="AC234" s="37" t="s">
        <v>6958</v>
      </c>
      <c r="AD234" s="41" t="s">
        <v>203</v>
      </c>
      <c r="AE234" s="41" t="s">
        <v>203</v>
      </c>
      <c r="AF234" s="41" t="s">
        <v>206</v>
      </c>
      <c r="AG234" s="41" t="s">
        <v>201</v>
      </c>
      <c r="AH234" s="41" t="s">
        <v>201</v>
      </c>
      <c r="AI234" s="41" t="s">
        <v>201</v>
      </c>
      <c r="AJ234" s="41" t="s">
        <v>203</v>
      </c>
      <c r="AK234" s="41" t="s">
        <v>203</v>
      </c>
      <c r="AL234" s="41" t="s">
        <v>201</v>
      </c>
      <c r="AM234" s="41" t="s">
        <v>203</v>
      </c>
      <c r="AN234" s="41" t="s">
        <v>203</v>
      </c>
      <c r="AO234" s="41" t="s">
        <v>203</v>
      </c>
      <c r="AP234" s="41" t="s">
        <v>203</v>
      </c>
      <c r="AQ234" s="41" t="s">
        <v>201</v>
      </c>
      <c r="AR234" s="41" t="s">
        <v>4175</v>
      </c>
      <c r="AS234" s="41" t="s">
        <v>201</v>
      </c>
      <c r="AT234" s="37"/>
      <c r="AU234" s="37"/>
      <c r="AV234" s="37"/>
      <c r="AW234" s="37"/>
      <c r="AX234" s="37"/>
      <c r="AY234" s="37" t="s">
        <v>6957</v>
      </c>
      <c r="AZ234" s="37"/>
      <c r="BA234" s="37" t="s">
        <v>6956</v>
      </c>
      <c r="BB234" s="37"/>
      <c r="BC234" s="37">
        <v>87</v>
      </c>
      <c r="BD234" s="37" t="s">
        <v>10898</v>
      </c>
      <c r="BE234" s="37">
        <v>0</v>
      </c>
      <c r="BF234" s="37">
        <v>54</v>
      </c>
      <c r="BG234" s="37">
        <v>54</v>
      </c>
      <c r="BH234" s="37" t="s">
        <v>4213</v>
      </c>
      <c r="BI234" s="37"/>
      <c r="BJ234" s="37"/>
      <c r="BK234" s="37"/>
      <c r="BL234" s="37"/>
      <c r="BM234" s="37"/>
      <c r="BN234" s="37"/>
      <c r="BO234" s="37"/>
      <c r="BP234" s="37"/>
      <c r="BQ234" s="37"/>
      <c r="BR234" s="37"/>
      <c r="BS234" s="37"/>
      <c r="BT234" s="37"/>
      <c r="BU234" s="37"/>
      <c r="BV234" s="37">
        <v>0</v>
      </c>
      <c r="BW234" s="37">
        <v>0</v>
      </c>
      <c r="BX234" s="37">
        <v>0</v>
      </c>
      <c r="BY234" s="37">
        <v>0</v>
      </c>
      <c r="BZ234" s="37">
        <v>0</v>
      </c>
      <c r="CA234" s="37">
        <v>0</v>
      </c>
      <c r="CB234" s="37">
        <v>0</v>
      </c>
      <c r="CC234" s="37">
        <v>1</v>
      </c>
      <c r="CD234" s="37">
        <v>0</v>
      </c>
      <c r="CE234" s="37">
        <v>0</v>
      </c>
      <c r="CF234" s="37">
        <v>0</v>
      </c>
      <c r="CG234" s="37">
        <v>0</v>
      </c>
      <c r="CH234" s="37">
        <v>0</v>
      </c>
      <c r="CI234" s="37">
        <v>4700</v>
      </c>
      <c r="CJ234" s="37">
        <v>0</v>
      </c>
      <c r="CK234" s="37">
        <v>0</v>
      </c>
      <c r="CL234" s="37">
        <v>0</v>
      </c>
      <c r="CM234" s="37">
        <v>0</v>
      </c>
      <c r="CN234" s="37">
        <v>0</v>
      </c>
      <c r="CO234" s="37">
        <v>0</v>
      </c>
      <c r="CP234" s="37">
        <v>0</v>
      </c>
      <c r="CQ234" s="37">
        <v>0</v>
      </c>
      <c r="CR234" s="37">
        <v>1.7</v>
      </c>
      <c r="CS234" s="37">
        <v>97.4</v>
      </c>
      <c r="CT234" s="37">
        <v>0.9</v>
      </c>
      <c r="CU234" s="37"/>
      <c r="CV234" s="37"/>
      <c r="CW234" s="37"/>
      <c r="CX234" s="37"/>
      <c r="CY234" s="37"/>
      <c r="CZ234" s="37"/>
      <c r="DA234" s="37" t="s">
        <v>6955</v>
      </c>
      <c r="DB234" s="37" t="s">
        <v>6954</v>
      </c>
      <c r="DC234" s="37" t="s">
        <v>6953</v>
      </c>
      <c r="DD234" s="37"/>
      <c r="DE234" s="37"/>
      <c r="DF234" s="37"/>
      <c r="DG234" s="37"/>
      <c r="DH234" s="37"/>
      <c r="DI234" s="37" t="s">
        <v>6952</v>
      </c>
      <c r="DJ234" s="37"/>
      <c r="DK234" s="37"/>
      <c r="DL234" s="37"/>
      <c r="DM234" s="37"/>
      <c r="DN234" s="37"/>
      <c r="DO234" s="37"/>
      <c r="DP234" s="37"/>
      <c r="DQ234" s="37"/>
      <c r="DR234" s="37"/>
      <c r="DS234" s="37"/>
      <c r="DT234" s="37"/>
    </row>
    <row r="235" spans="1:124" s="31" customFormat="1" ht="16.5">
      <c r="A235" s="37">
        <v>163</v>
      </c>
      <c r="B235" s="36" t="s">
        <v>6951</v>
      </c>
      <c r="C235" s="36" t="s">
        <v>595</v>
      </c>
      <c r="D235" s="37" t="s">
        <v>6950</v>
      </c>
      <c r="E235" s="37" t="s">
        <v>6949</v>
      </c>
      <c r="F235" s="37" t="str">
        <f>IF(ISERROR(FIND('ヒアリングシート（記入例あり）'!$C$22,物質リスト!D235)),"",ROW())</f>
        <v/>
      </c>
      <c r="G235" s="37" t="e" cm="1">
        <f t="array" ref="G235">INDEX(D:D,SMALL(F:F,ROW(D235)))</f>
        <v>#NUM!</v>
      </c>
      <c r="H235" s="38" t="s">
        <v>10798</v>
      </c>
      <c r="I235" s="37" t="s">
        <v>223</v>
      </c>
      <c r="J235" s="37" t="s">
        <v>1158</v>
      </c>
      <c r="K235" s="37" t="s">
        <v>360</v>
      </c>
      <c r="L235" s="37" t="s">
        <v>6948</v>
      </c>
      <c r="M235" s="37">
        <v>170.92</v>
      </c>
      <c r="N235" s="37" t="s">
        <v>2110</v>
      </c>
      <c r="O235" s="36" t="s">
        <v>6947</v>
      </c>
      <c r="P235" s="37" t="s">
        <v>1154</v>
      </c>
      <c r="Q235" s="36"/>
      <c r="R235" s="37" t="s">
        <v>6946</v>
      </c>
      <c r="S235" s="36" t="s">
        <v>6945</v>
      </c>
      <c r="T235" s="36"/>
      <c r="U235" s="36" t="s">
        <v>3370</v>
      </c>
      <c r="V235" s="37">
        <v>2.8</v>
      </c>
      <c r="W235" s="37">
        <v>1</v>
      </c>
      <c r="X235" s="36"/>
      <c r="Y235" s="36"/>
      <c r="Z235" s="36" t="s">
        <v>6944</v>
      </c>
      <c r="AA235" s="37" t="s">
        <v>209</v>
      </c>
      <c r="AB235" s="37" t="s">
        <v>209</v>
      </c>
      <c r="AC235" s="37" t="s">
        <v>6943</v>
      </c>
      <c r="AD235" s="37" t="s">
        <v>206</v>
      </c>
      <c r="AE235" s="37" t="s">
        <v>206</v>
      </c>
      <c r="AF235" s="37" t="s">
        <v>203</v>
      </c>
      <c r="AG235" s="37" t="s">
        <v>206</v>
      </c>
      <c r="AH235" s="37" t="s">
        <v>2968</v>
      </c>
      <c r="AI235" s="37" t="s">
        <v>6942</v>
      </c>
      <c r="AJ235" s="37" t="s">
        <v>203</v>
      </c>
      <c r="AK235" s="37" t="s">
        <v>203</v>
      </c>
      <c r="AL235" s="37" t="s">
        <v>201</v>
      </c>
      <c r="AM235" s="37" t="s">
        <v>201</v>
      </c>
      <c r="AN235" s="37" t="s">
        <v>203</v>
      </c>
      <c r="AO235" s="37" t="s">
        <v>203</v>
      </c>
      <c r="AP235" s="37" t="s">
        <v>201</v>
      </c>
      <c r="AQ235" s="37" t="s">
        <v>6941</v>
      </c>
      <c r="AR235" s="37" t="s">
        <v>6940</v>
      </c>
      <c r="AS235" s="41" t="s">
        <v>206</v>
      </c>
      <c r="AT235" s="37"/>
      <c r="AU235" s="37"/>
      <c r="AV235" s="37" t="s">
        <v>209</v>
      </c>
      <c r="AW235" s="37"/>
      <c r="AX235" s="37"/>
      <c r="AY235" s="37"/>
      <c r="AZ235" s="37"/>
      <c r="BA235" s="37"/>
      <c r="BB235" s="37"/>
      <c r="BC235" s="37"/>
      <c r="BD235" s="37"/>
      <c r="BE235" s="37">
        <v>0</v>
      </c>
      <c r="BF235" s="37">
        <v>0</v>
      </c>
      <c r="BG235" s="37">
        <v>0</v>
      </c>
      <c r="BH235" s="37" t="s">
        <v>6939</v>
      </c>
      <c r="BI235" s="37"/>
      <c r="BJ235" s="37"/>
      <c r="BK235" s="37"/>
      <c r="BL235" s="37"/>
      <c r="BM235" s="37"/>
      <c r="BN235" s="37"/>
      <c r="BO235" s="37"/>
      <c r="BP235" s="37"/>
      <c r="BQ235" s="37"/>
      <c r="BR235" s="37"/>
      <c r="BS235" s="37"/>
      <c r="BT235" s="37"/>
      <c r="BU235" s="37"/>
      <c r="BV235" s="37">
        <v>0</v>
      </c>
      <c r="BW235" s="37">
        <v>0</v>
      </c>
      <c r="BX235" s="37">
        <v>0</v>
      </c>
      <c r="BY235" s="37">
        <v>0</v>
      </c>
      <c r="BZ235" s="37">
        <v>0</v>
      </c>
      <c r="CA235" s="37">
        <v>0</v>
      </c>
      <c r="CB235" s="37">
        <v>0</v>
      </c>
      <c r="CC235" s="37"/>
      <c r="CD235" s="37"/>
      <c r="CE235" s="37"/>
      <c r="CF235" s="37"/>
      <c r="CG235" s="37"/>
      <c r="CH235" s="37"/>
      <c r="CI235" s="37"/>
      <c r="CJ235" s="37">
        <v>0</v>
      </c>
      <c r="CK235" s="37">
        <v>0</v>
      </c>
      <c r="CL235" s="37">
        <v>0</v>
      </c>
      <c r="CM235" s="37">
        <v>0</v>
      </c>
      <c r="CN235" s="37">
        <v>0</v>
      </c>
      <c r="CO235" s="37">
        <v>0</v>
      </c>
      <c r="CP235" s="37">
        <v>0</v>
      </c>
      <c r="CQ235" s="37"/>
      <c r="CR235" s="37"/>
      <c r="CS235" s="37"/>
      <c r="CT235" s="37"/>
      <c r="CU235" s="37"/>
      <c r="CV235" s="37"/>
      <c r="CW235" s="37"/>
      <c r="CX235" s="37"/>
      <c r="CY235" s="37"/>
      <c r="CZ235" s="37"/>
      <c r="DA235" s="37"/>
      <c r="DB235" s="37"/>
      <c r="DC235" s="37"/>
      <c r="DD235" s="37"/>
      <c r="DE235" s="37"/>
      <c r="DF235" s="37"/>
      <c r="DG235" s="37"/>
      <c r="DH235" s="37"/>
      <c r="DI235" s="37"/>
      <c r="DJ235" s="37"/>
      <c r="DK235" s="37"/>
      <c r="DL235" s="37"/>
      <c r="DM235" s="37"/>
      <c r="DN235" s="37"/>
      <c r="DO235" s="37"/>
      <c r="DP235" s="37"/>
      <c r="DQ235" s="37"/>
      <c r="DR235" s="37"/>
      <c r="DS235" s="37"/>
      <c r="DT235" s="37"/>
    </row>
    <row r="236" spans="1:124" s="31" customFormat="1" ht="18">
      <c r="A236" s="37">
        <v>164</v>
      </c>
      <c r="B236" s="36" t="s">
        <v>6938</v>
      </c>
      <c r="C236" s="36" t="s">
        <v>1801</v>
      </c>
      <c r="D236" s="37" t="s">
        <v>6937</v>
      </c>
      <c r="E236" s="37" t="s">
        <v>6936</v>
      </c>
      <c r="F236" s="37" t="str">
        <f>IF(ISERROR(FIND('ヒアリングシート（記入例あり）'!$C$22,物質リスト!D236)),"",ROW())</f>
        <v/>
      </c>
      <c r="G236" s="37" t="e" cm="1">
        <f t="array" ref="G236">INDEX(D:D,SMALL(F:F,ROW(D236)))</f>
        <v>#NUM!</v>
      </c>
      <c r="H236" s="38" t="s">
        <v>10798</v>
      </c>
      <c r="I236" s="37" t="s">
        <v>223</v>
      </c>
      <c r="J236" s="37" t="s">
        <v>1158</v>
      </c>
      <c r="K236" s="37" t="s">
        <v>360</v>
      </c>
      <c r="L236" s="37" t="s">
        <v>6935</v>
      </c>
      <c r="M236" s="37">
        <v>152.93</v>
      </c>
      <c r="N236" s="37" t="s">
        <v>6934</v>
      </c>
      <c r="O236" s="36" t="s">
        <v>6933</v>
      </c>
      <c r="P236" s="37" t="s">
        <v>217</v>
      </c>
      <c r="Q236" s="36"/>
      <c r="R236" s="37"/>
      <c r="S236" s="36" t="s">
        <v>10899</v>
      </c>
      <c r="T236" s="36" t="s">
        <v>6932</v>
      </c>
      <c r="U236" s="36" t="s">
        <v>6931</v>
      </c>
      <c r="V236" s="37">
        <v>2.17</v>
      </c>
      <c r="W236" s="37">
        <v>1</v>
      </c>
      <c r="X236" s="36"/>
      <c r="Y236" s="36"/>
      <c r="Z236" s="36" t="s">
        <v>10900</v>
      </c>
      <c r="AA236" s="37" t="s">
        <v>6930</v>
      </c>
      <c r="AB236" s="37" t="s">
        <v>6806</v>
      </c>
      <c r="AC236" s="37" t="s">
        <v>6929</v>
      </c>
      <c r="AD236" s="41" t="s">
        <v>203</v>
      </c>
      <c r="AE236" s="41" t="s">
        <v>203</v>
      </c>
      <c r="AF236" s="41" t="s">
        <v>206</v>
      </c>
      <c r="AG236" s="41" t="s">
        <v>203</v>
      </c>
      <c r="AH236" s="41" t="s">
        <v>201</v>
      </c>
      <c r="AI236" s="41" t="s">
        <v>201</v>
      </c>
      <c r="AJ236" s="41" t="s">
        <v>203</v>
      </c>
      <c r="AK236" s="41" t="s">
        <v>250</v>
      </c>
      <c r="AL236" s="41" t="s">
        <v>201</v>
      </c>
      <c r="AM236" s="41" t="s">
        <v>203</v>
      </c>
      <c r="AN236" s="41" t="s">
        <v>203</v>
      </c>
      <c r="AO236" s="41" t="s">
        <v>201</v>
      </c>
      <c r="AP236" s="41" t="s">
        <v>203</v>
      </c>
      <c r="AQ236" s="41" t="s">
        <v>6928</v>
      </c>
      <c r="AR236" s="41" t="s">
        <v>6927</v>
      </c>
      <c r="AS236" s="41" t="s">
        <v>201</v>
      </c>
      <c r="AT236" s="37" t="s">
        <v>6926</v>
      </c>
      <c r="AU236" s="37" t="s">
        <v>6925</v>
      </c>
      <c r="AV236" s="37" t="s">
        <v>6924</v>
      </c>
      <c r="AW236" s="37"/>
      <c r="AX236" s="37" t="s">
        <v>6923</v>
      </c>
      <c r="AY236" s="37"/>
      <c r="AZ236" s="37"/>
      <c r="BA236" s="37"/>
      <c r="BB236" s="37"/>
      <c r="BC236" s="37"/>
      <c r="BD236" s="37"/>
      <c r="BE236" s="37">
        <v>55213</v>
      </c>
      <c r="BF236" s="37">
        <v>0</v>
      </c>
      <c r="BG236" s="37">
        <v>55213</v>
      </c>
      <c r="BH236" s="37" t="s">
        <v>6922</v>
      </c>
      <c r="BI236" s="37"/>
      <c r="BJ236" s="37"/>
      <c r="BK236" s="37"/>
      <c r="BL236" s="37"/>
      <c r="BM236" s="37"/>
      <c r="BN236" s="37"/>
      <c r="BO236" s="37"/>
      <c r="BP236" s="37"/>
      <c r="BQ236" s="37"/>
      <c r="BR236" s="37"/>
      <c r="BS236" s="37"/>
      <c r="BT236" s="37"/>
      <c r="BU236" s="37"/>
      <c r="BV236" s="37">
        <v>0</v>
      </c>
      <c r="BW236" s="37">
        <v>0</v>
      </c>
      <c r="BX236" s="37">
        <v>0</v>
      </c>
      <c r="BY236" s="37">
        <v>0</v>
      </c>
      <c r="BZ236" s="37">
        <v>0</v>
      </c>
      <c r="CA236" s="37">
        <v>0</v>
      </c>
      <c r="CB236" s="37">
        <v>0</v>
      </c>
      <c r="CC236" s="37">
        <v>1</v>
      </c>
      <c r="CD236" s="37">
        <v>0</v>
      </c>
      <c r="CE236" s="37">
        <v>0</v>
      </c>
      <c r="CF236" s="37">
        <v>0</v>
      </c>
      <c r="CG236" s="37">
        <v>0</v>
      </c>
      <c r="CH236" s="37">
        <v>0</v>
      </c>
      <c r="CI236" s="37">
        <v>1100</v>
      </c>
      <c r="CJ236" s="37">
        <v>1</v>
      </c>
      <c r="CK236" s="37">
        <v>10</v>
      </c>
      <c r="CL236" s="37">
        <v>0</v>
      </c>
      <c r="CM236" s="37">
        <v>0</v>
      </c>
      <c r="CN236" s="37">
        <v>0</v>
      </c>
      <c r="CO236" s="37">
        <v>10</v>
      </c>
      <c r="CP236" s="37">
        <v>1900</v>
      </c>
      <c r="CQ236" s="37"/>
      <c r="CR236" s="37"/>
      <c r="CS236" s="37"/>
      <c r="CT236" s="37"/>
      <c r="CU236" s="37"/>
      <c r="CV236" s="37"/>
      <c r="CW236" s="37"/>
      <c r="CX236" s="37"/>
      <c r="CY236" s="37"/>
      <c r="CZ236" s="37"/>
      <c r="DA236" s="37"/>
      <c r="DB236" s="37"/>
      <c r="DC236" s="37"/>
      <c r="DD236" s="37"/>
      <c r="DE236" s="37"/>
      <c r="DF236" s="37"/>
      <c r="DG236" s="37"/>
      <c r="DH236" s="37"/>
      <c r="DI236" s="37"/>
      <c r="DJ236" s="37"/>
      <c r="DK236" s="37"/>
      <c r="DL236" s="37"/>
      <c r="DM236" s="37"/>
      <c r="DN236" s="37"/>
      <c r="DO236" s="37"/>
      <c r="DP236" s="37"/>
      <c r="DQ236" s="37"/>
      <c r="DR236" s="37"/>
      <c r="DS236" s="37"/>
      <c r="DT236" s="37"/>
    </row>
    <row r="237" spans="1:124" s="31" customFormat="1" ht="18">
      <c r="A237" s="37">
        <v>165</v>
      </c>
      <c r="B237" s="36" t="s">
        <v>6921</v>
      </c>
      <c r="C237" s="36" t="s">
        <v>1657</v>
      </c>
      <c r="D237" s="37" t="s">
        <v>6920</v>
      </c>
      <c r="E237" s="37" t="s">
        <v>6919</v>
      </c>
      <c r="F237" s="37" t="str">
        <f>IF(ISERROR(FIND('ヒアリングシート（記入例あり）'!$C$22,物質リスト!D237)),"",ROW())</f>
        <v/>
      </c>
      <c r="G237" s="37" t="e" cm="1">
        <f t="array" ref="G237">INDEX(D:D,SMALL(F:F,ROW(D237)))</f>
        <v>#NUM!</v>
      </c>
      <c r="H237" s="38" t="s">
        <v>10797</v>
      </c>
      <c r="I237" s="37" t="s">
        <v>223</v>
      </c>
      <c r="J237" s="37" t="s">
        <v>360</v>
      </c>
      <c r="K237" s="37" t="s">
        <v>221</v>
      </c>
      <c r="L237" s="37" t="s">
        <v>6918</v>
      </c>
      <c r="M237" s="37">
        <v>161.03</v>
      </c>
      <c r="N237" s="37" t="s">
        <v>6917</v>
      </c>
      <c r="O237" s="36" t="s">
        <v>6916</v>
      </c>
      <c r="P237" s="37" t="s">
        <v>217</v>
      </c>
      <c r="Q237" s="36"/>
      <c r="R237" s="37"/>
      <c r="S237" s="36" t="s">
        <v>10901</v>
      </c>
      <c r="T237" s="36" t="s">
        <v>6915</v>
      </c>
      <c r="U237" s="36" t="s">
        <v>6914</v>
      </c>
      <c r="V237" s="37">
        <v>4.24</v>
      </c>
      <c r="W237" s="37">
        <v>2</v>
      </c>
      <c r="X237" s="36"/>
      <c r="Y237" s="36"/>
      <c r="Z237" s="36" t="s">
        <v>6913</v>
      </c>
      <c r="AA237" s="37" t="s">
        <v>6912</v>
      </c>
      <c r="AB237" s="37" t="s">
        <v>209</v>
      </c>
      <c r="AC237" s="37" t="s">
        <v>209</v>
      </c>
      <c r="AD237" s="41" t="s">
        <v>203</v>
      </c>
      <c r="AE237" s="41" t="s">
        <v>201</v>
      </c>
      <c r="AF237" s="41" t="s">
        <v>206</v>
      </c>
      <c r="AG237" s="41" t="s">
        <v>201</v>
      </c>
      <c r="AH237" s="41" t="s">
        <v>201</v>
      </c>
      <c r="AI237" s="41" t="s">
        <v>201</v>
      </c>
      <c r="AJ237" s="41" t="s">
        <v>205</v>
      </c>
      <c r="AK237" s="41" t="s">
        <v>201</v>
      </c>
      <c r="AL237" s="41" t="s">
        <v>201</v>
      </c>
      <c r="AM237" s="41" t="s">
        <v>201</v>
      </c>
      <c r="AN237" s="41" t="s">
        <v>201</v>
      </c>
      <c r="AO237" s="41" t="s">
        <v>201</v>
      </c>
      <c r="AP237" s="41" t="s">
        <v>205</v>
      </c>
      <c r="AQ237" s="41" t="s">
        <v>4655</v>
      </c>
      <c r="AR237" s="41" t="s">
        <v>6080</v>
      </c>
      <c r="AS237" s="41" t="s">
        <v>201</v>
      </c>
      <c r="AT237" s="37" t="s">
        <v>5005</v>
      </c>
      <c r="AU237" s="37" t="s">
        <v>1729</v>
      </c>
      <c r="AV237" s="37" t="s">
        <v>6911</v>
      </c>
      <c r="AW237" s="37" t="s">
        <v>1325</v>
      </c>
      <c r="AX237" s="37"/>
      <c r="AY237" s="37"/>
      <c r="AZ237" s="37"/>
      <c r="BA237" s="37"/>
      <c r="BB237" s="37"/>
      <c r="BC237" s="37"/>
      <c r="BD237" s="37"/>
      <c r="BE237" s="37">
        <v>604</v>
      </c>
      <c r="BF237" s="37">
        <v>0</v>
      </c>
      <c r="BG237" s="37">
        <v>604</v>
      </c>
      <c r="BH237" s="37" t="s">
        <v>6910</v>
      </c>
      <c r="BI237" s="37"/>
      <c r="BJ237" s="37"/>
      <c r="BK237" s="37"/>
      <c r="BL237" s="37"/>
      <c r="BM237" s="37"/>
      <c r="BN237" s="37"/>
      <c r="BO237" s="37"/>
      <c r="BP237" s="37"/>
      <c r="BQ237" s="37"/>
      <c r="BR237" s="37"/>
      <c r="BS237" s="37"/>
      <c r="BT237" s="37"/>
      <c r="BU237" s="37"/>
      <c r="BV237" s="37">
        <v>6</v>
      </c>
      <c r="BW237" s="37">
        <v>0</v>
      </c>
      <c r="BX237" s="37">
        <v>0</v>
      </c>
      <c r="BY237" s="37">
        <v>0</v>
      </c>
      <c r="BZ237" s="37">
        <v>0</v>
      </c>
      <c r="CA237" s="37">
        <v>0</v>
      </c>
      <c r="CB237" s="37">
        <v>14000</v>
      </c>
      <c r="CC237" s="37"/>
      <c r="CD237" s="37"/>
      <c r="CE237" s="37"/>
      <c r="CF237" s="37"/>
      <c r="CG237" s="37"/>
      <c r="CH237" s="37"/>
      <c r="CI237" s="37"/>
      <c r="CJ237" s="37">
        <v>0</v>
      </c>
      <c r="CK237" s="37">
        <v>0</v>
      </c>
      <c r="CL237" s="37">
        <v>0</v>
      </c>
      <c r="CM237" s="37">
        <v>0</v>
      </c>
      <c r="CN237" s="37">
        <v>0</v>
      </c>
      <c r="CO237" s="37">
        <v>0</v>
      </c>
      <c r="CP237" s="37">
        <v>0</v>
      </c>
      <c r="CQ237" s="37"/>
      <c r="CR237" s="37"/>
      <c r="CS237" s="37"/>
      <c r="CT237" s="37"/>
      <c r="CU237" s="37"/>
      <c r="CV237" s="37"/>
      <c r="CW237" s="37"/>
      <c r="CX237" s="37"/>
      <c r="CY237" s="37"/>
      <c r="CZ237" s="37"/>
      <c r="DA237" s="37"/>
      <c r="DB237" s="37"/>
      <c r="DC237" s="37"/>
      <c r="DD237" s="37"/>
      <c r="DE237" s="37"/>
      <c r="DF237" s="37"/>
      <c r="DG237" s="37"/>
      <c r="DH237" s="37"/>
      <c r="DI237" s="37"/>
      <c r="DJ237" s="37"/>
      <c r="DK237" s="37"/>
      <c r="DL237" s="37"/>
      <c r="DM237" s="37"/>
      <c r="DN237" s="37"/>
      <c r="DO237" s="37"/>
      <c r="DP237" s="37"/>
      <c r="DQ237" s="37"/>
      <c r="DR237" s="37"/>
      <c r="DS237" s="37"/>
      <c r="DT237" s="37"/>
    </row>
    <row r="238" spans="1:124" s="31" customFormat="1" ht="18">
      <c r="A238" s="37">
        <v>166</v>
      </c>
      <c r="B238" s="36" t="s">
        <v>6909</v>
      </c>
      <c r="C238" s="36" t="s">
        <v>1657</v>
      </c>
      <c r="D238" s="37" t="s">
        <v>6908</v>
      </c>
      <c r="E238" s="37" t="s">
        <v>6907</v>
      </c>
      <c r="F238" s="37" t="str">
        <f>IF(ISERROR(FIND('ヒアリングシート（記入例あり）'!$C$22,物質リスト!D238)),"",ROW())</f>
        <v/>
      </c>
      <c r="G238" s="37" t="e" cm="1">
        <f t="array" ref="G238">INDEX(D:D,SMALL(F:F,ROW(D238)))</f>
        <v>#NUM!</v>
      </c>
      <c r="H238" s="38" t="s">
        <v>10797</v>
      </c>
      <c r="I238" s="37" t="s">
        <v>223</v>
      </c>
      <c r="J238" s="37" t="s">
        <v>222</v>
      </c>
      <c r="K238" s="37" t="s">
        <v>221</v>
      </c>
      <c r="L238" s="37" t="s">
        <v>6897</v>
      </c>
      <c r="M238" s="37">
        <v>192</v>
      </c>
      <c r="N238" s="37" t="s">
        <v>6906</v>
      </c>
      <c r="O238" s="36" t="s">
        <v>6905</v>
      </c>
      <c r="P238" s="37" t="s">
        <v>259</v>
      </c>
      <c r="Q238" s="36"/>
      <c r="R238" s="37"/>
      <c r="S238" s="36" t="s">
        <v>10902</v>
      </c>
      <c r="T238" s="36" t="s">
        <v>6893</v>
      </c>
      <c r="U238" s="36" t="s">
        <v>5523</v>
      </c>
      <c r="V238" s="37">
        <v>3.12</v>
      </c>
      <c r="W238" s="37">
        <v>2</v>
      </c>
      <c r="X238" s="36"/>
      <c r="Y238" s="36"/>
      <c r="Z238" s="36" t="s">
        <v>10903</v>
      </c>
      <c r="AA238" s="37" t="s">
        <v>6904</v>
      </c>
      <c r="AB238" s="37" t="s">
        <v>209</v>
      </c>
      <c r="AC238" s="37" t="s">
        <v>209</v>
      </c>
      <c r="AD238" s="41" t="s">
        <v>207</v>
      </c>
      <c r="AE238" s="41" t="s">
        <v>203</v>
      </c>
      <c r="AF238" s="41" t="s">
        <v>206</v>
      </c>
      <c r="AG238" s="41" t="s">
        <v>201</v>
      </c>
      <c r="AH238" s="41" t="s">
        <v>201</v>
      </c>
      <c r="AI238" s="41" t="s">
        <v>201</v>
      </c>
      <c r="AJ238" s="41" t="s">
        <v>203</v>
      </c>
      <c r="AK238" s="41" t="s">
        <v>203</v>
      </c>
      <c r="AL238" s="41" t="s">
        <v>201</v>
      </c>
      <c r="AM238" s="41" t="s">
        <v>203</v>
      </c>
      <c r="AN238" s="41" t="s">
        <v>203</v>
      </c>
      <c r="AO238" s="41" t="s">
        <v>201</v>
      </c>
      <c r="AP238" s="41" t="s">
        <v>205</v>
      </c>
      <c r="AQ238" s="41" t="s">
        <v>1256</v>
      </c>
      <c r="AR238" s="41" t="s">
        <v>6903</v>
      </c>
      <c r="AS238" s="41" t="s">
        <v>201</v>
      </c>
      <c r="AT238" s="37" t="s">
        <v>1789</v>
      </c>
      <c r="AU238" s="37" t="s">
        <v>6902</v>
      </c>
      <c r="AV238" s="37" t="s">
        <v>199</v>
      </c>
      <c r="AW238" s="37" t="s">
        <v>285</v>
      </c>
      <c r="AX238" s="37"/>
      <c r="AY238" s="37"/>
      <c r="AZ238" s="37"/>
      <c r="BA238" s="37"/>
      <c r="BB238" s="37"/>
      <c r="BC238" s="37"/>
      <c r="BD238" s="37"/>
      <c r="BE238" s="37">
        <v>0</v>
      </c>
      <c r="BF238" s="37">
        <v>0</v>
      </c>
      <c r="BG238" s="37">
        <v>0</v>
      </c>
      <c r="BH238" s="37" t="s">
        <v>6901</v>
      </c>
      <c r="BI238" s="37"/>
      <c r="BJ238" s="37"/>
      <c r="BK238" s="37"/>
      <c r="BL238" s="37"/>
      <c r="BM238" s="37"/>
      <c r="BN238" s="37"/>
      <c r="BO238" s="37"/>
      <c r="BP238" s="37"/>
      <c r="BQ238" s="37"/>
      <c r="BR238" s="37"/>
      <c r="BS238" s="37"/>
      <c r="BT238" s="37"/>
      <c r="BU238" s="37"/>
      <c r="BV238" s="37">
        <v>0</v>
      </c>
      <c r="BW238" s="37">
        <v>0</v>
      </c>
      <c r="BX238" s="37">
        <v>0</v>
      </c>
      <c r="BY238" s="37">
        <v>0</v>
      </c>
      <c r="BZ238" s="37">
        <v>0</v>
      </c>
      <c r="CA238" s="37">
        <v>0</v>
      </c>
      <c r="CB238" s="37">
        <v>0</v>
      </c>
      <c r="CC238" s="37"/>
      <c r="CD238" s="37"/>
      <c r="CE238" s="37"/>
      <c r="CF238" s="37"/>
      <c r="CG238" s="37"/>
      <c r="CH238" s="37"/>
      <c r="CI238" s="37"/>
      <c r="CJ238" s="37">
        <v>0</v>
      </c>
      <c r="CK238" s="37">
        <v>0</v>
      </c>
      <c r="CL238" s="37">
        <v>0</v>
      </c>
      <c r="CM238" s="37">
        <v>0</v>
      </c>
      <c r="CN238" s="37">
        <v>0</v>
      </c>
      <c r="CO238" s="37">
        <v>0</v>
      </c>
      <c r="CP238" s="37">
        <v>0</v>
      </c>
      <c r="CQ238" s="37"/>
      <c r="CR238" s="37"/>
      <c r="CS238" s="37"/>
      <c r="CT238" s="37"/>
      <c r="CU238" s="37"/>
      <c r="CV238" s="37"/>
      <c r="CW238" s="37"/>
      <c r="CX238" s="37"/>
      <c r="CY238" s="37"/>
      <c r="CZ238" s="37"/>
      <c r="DA238" s="37"/>
      <c r="DB238" s="37"/>
      <c r="DC238" s="37"/>
      <c r="DD238" s="37"/>
      <c r="DE238" s="37"/>
      <c r="DF238" s="37"/>
      <c r="DG238" s="37"/>
      <c r="DH238" s="37"/>
      <c r="DI238" s="37"/>
      <c r="DJ238" s="37"/>
      <c r="DK238" s="37"/>
      <c r="DL238" s="37"/>
      <c r="DM238" s="37"/>
      <c r="DN238" s="37"/>
      <c r="DO238" s="37"/>
      <c r="DP238" s="37"/>
      <c r="DQ238" s="37"/>
      <c r="DR238" s="37"/>
      <c r="DS238" s="37"/>
      <c r="DT238" s="37"/>
    </row>
    <row r="239" spans="1:124" s="31" customFormat="1" ht="18">
      <c r="A239" s="37">
        <v>167</v>
      </c>
      <c r="B239" s="36" t="s">
        <v>6900</v>
      </c>
      <c r="C239" s="36" t="s">
        <v>1770</v>
      </c>
      <c r="D239" s="37" t="s">
        <v>6899</v>
      </c>
      <c r="E239" s="37" t="s">
        <v>6898</v>
      </c>
      <c r="F239" s="37" t="str">
        <f>IF(ISERROR(FIND('ヒアリングシート（記入例あり）'!$C$22,物質リスト!D239)),"",ROW())</f>
        <v/>
      </c>
      <c r="G239" s="37" t="e" cm="1">
        <f t="array" ref="G239">INDEX(D:D,SMALL(F:F,ROW(D239)))</f>
        <v>#NUM!</v>
      </c>
      <c r="H239" s="38" t="s">
        <v>10796</v>
      </c>
      <c r="I239" s="37" t="s">
        <v>223</v>
      </c>
      <c r="J239" s="37" t="s">
        <v>222</v>
      </c>
      <c r="K239" s="37" t="s">
        <v>221</v>
      </c>
      <c r="L239" s="37" t="s">
        <v>6897</v>
      </c>
      <c r="M239" s="37">
        <v>192</v>
      </c>
      <c r="N239" s="37" t="s">
        <v>6896</v>
      </c>
      <c r="O239" s="36" t="s">
        <v>6895</v>
      </c>
      <c r="P239" s="37" t="s">
        <v>259</v>
      </c>
      <c r="Q239" s="36"/>
      <c r="R239" s="37" t="s">
        <v>6894</v>
      </c>
      <c r="S239" s="36" t="s">
        <v>10904</v>
      </c>
      <c r="T239" s="36" t="s">
        <v>6893</v>
      </c>
      <c r="U239" s="36" t="s">
        <v>6892</v>
      </c>
      <c r="V239" s="37">
        <v>2.93</v>
      </c>
      <c r="W239" s="37">
        <v>1</v>
      </c>
      <c r="X239" s="36" t="s">
        <v>6891</v>
      </c>
      <c r="Y239" s="36" t="s">
        <v>212</v>
      </c>
      <c r="Z239" s="36" t="s">
        <v>6890</v>
      </c>
      <c r="AA239" s="37" t="s">
        <v>6889</v>
      </c>
      <c r="AB239" s="37" t="s">
        <v>6888</v>
      </c>
      <c r="AC239" s="37" t="s">
        <v>209</v>
      </c>
      <c r="AD239" s="41" t="s">
        <v>207</v>
      </c>
      <c r="AE239" s="41" t="s">
        <v>203</v>
      </c>
      <c r="AF239" s="41" t="s">
        <v>206</v>
      </c>
      <c r="AG239" s="41" t="s">
        <v>201</v>
      </c>
      <c r="AH239" s="41" t="s">
        <v>201</v>
      </c>
      <c r="AI239" s="41" t="s">
        <v>201</v>
      </c>
      <c r="AJ239" s="41" t="s">
        <v>203</v>
      </c>
      <c r="AK239" s="41" t="s">
        <v>203</v>
      </c>
      <c r="AL239" s="41" t="s">
        <v>201</v>
      </c>
      <c r="AM239" s="41" t="s">
        <v>201</v>
      </c>
      <c r="AN239" s="41" t="s">
        <v>201</v>
      </c>
      <c r="AO239" s="41" t="s">
        <v>205</v>
      </c>
      <c r="AP239" s="41" t="s">
        <v>205</v>
      </c>
      <c r="AQ239" s="41" t="s">
        <v>6887</v>
      </c>
      <c r="AR239" s="41" t="s">
        <v>6886</v>
      </c>
      <c r="AS239" s="41" t="s">
        <v>201</v>
      </c>
      <c r="AT239" s="37" t="s">
        <v>288</v>
      </c>
      <c r="AU239" s="37" t="s">
        <v>6885</v>
      </c>
      <c r="AV239" s="37" t="s">
        <v>286</v>
      </c>
      <c r="AW239" s="37" t="s">
        <v>1276</v>
      </c>
      <c r="AX239" s="37"/>
      <c r="AY239" s="37"/>
      <c r="AZ239" s="37"/>
      <c r="BA239" s="37" t="s">
        <v>6884</v>
      </c>
      <c r="BB239" s="37" t="s">
        <v>6883</v>
      </c>
      <c r="BC239" s="37" t="s">
        <v>6882</v>
      </c>
      <c r="BD239" s="37">
        <v>510</v>
      </c>
      <c r="BE239" s="37">
        <v>0</v>
      </c>
      <c r="BF239" s="37">
        <v>640</v>
      </c>
      <c r="BG239" s="37">
        <v>640</v>
      </c>
      <c r="BH239" s="37" t="s">
        <v>6881</v>
      </c>
      <c r="BI239" s="37"/>
      <c r="BJ239" s="37"/>
      <c r="BK239" s="37"/>
      <c r="BL239" s="37"/>
      <c r="BM239" s="37"/>
      <c r="BN239" s="37"/>
      <c r="BO239" s="37"/>
      <c r="BP239" s="37"/>
      <c r="BQ239" s="37"/>
      <c r="BR239" s="37"/>
      <c r="BS239" s="37"/>
      <c r="BT239" s="37"/>
      <c r="BU239" s="37"/>
      <c r="BV239" s="37">
        <v>0</v>
      </c>
      <c r="BW239" s="37">
        <v>0</v>
      </c>
      <c r="BX239" s="37">
        <v>0</v>
      </c>
      <c r="BY239" s="37">
        <v>0</v>
      </c>
      <c r="BZ239" s="37">
        <v>0</v>
      </c>
      <c r="CA239" s="37">
        <v>0</v>
      </c>
      <c r="CB239" s="37">
        <v>0</v>
      </c>
      <c r="CC239" s="37"/>
      <c r="CD239" s="37"/>
      <c r="CE239" s="37"/>
      <c r="CF239" s="37"/>
      <c r="CG239" s="37"/>
      <c r="CH239" s="37"/>
      <c r="CI239" s="37"/>
      <c r="CJ239" s="37">
        <v>0</v>
      </c>
      <c r="CK239" s="37">
        <v>0</v>
      </c>
      <c r="CL239" s="37">
        <v>0</v>
      </c>
      <c r="CM239" s="37">
        <v>0</v>
      </c>
      <c r="CN239" s="37">
        <v>0</v>
      </c>
      <c r="CO239" s="37">
        <v>0</v>
      </c>
      <c r="CP239" s="37">
        <v>0</v>
      </c>
      <c r="CQ239" s="37">
        <v>0.3</v>
      </c>
      <c r="CR239" s="37">
        <v>4.2</v>
      </c>
      <c r="CS239" s="37">
        <v>95.3</v>
      </c>
      <c r="CT239" s="37">
        <v>0.2</v>
      </c>
      <c r="CU239" s="37" t="s">
        <v>6880</v>
      </c>
      <c r="CV239" s="37"/>
      <c r="CW239" s="37"/>
      <c r="CX239" s="37"/>
      <c r="CY239" s="37" t="s">
        <v>6879</v>
      </c>
      <c r="CZ239" s="37"/>
      <c r="DA239" s="37" t="s">
        <v>6878</v>
      </c>
      <c r="DB239" s="37" t="s">
        <v>6878</v>
      </c>
      <c r="DC239" s="37" t="s">
        <v>6877</v>
      </c>
      <c r="DD239" s="37" t="s">
        <v>6877</v>
      </c>
      <c r="DE239" s="37" t="s">
        <v>6876</v>
      </c>
      <c r="DF239" s="37"/>
      <c r="DG239" s="37"/>
      <c r="DH239" s="37" t="s">
        <v>6875</v>
      </c>
      <c r="DI239" s="37" t="s">
        <v>6875</v>
      </c>
      <c r="DJ239" s="37"/>
      <c r="DK239" s="37"/>
      <c r="DL239" s="37">
        <v>3.3E-3</v>
      </c>
      <c r="DM239" s="37"/>
      <c r="DN239" s="37"/>
      <c r="DO239" s="37">
        <v>4.0000000000000002E-4</v>
      </c>
      <c r="DP239" s="37"/>
      <c r="DQ239" s="37"/>
      <c r="DR239" s="37"/>
      <c r="DS239" s="37">
        <v>4.0000000000000002E-4</v>
      </c>
      <c r="DT239" s="37">
        <v>3.7000000000000002E-3</v>
      </c>
    </row>
    <row r="240" spans="1:124" s="31" customFormat="1" ht="16.5">
      <c r="A240" s="37">
        <v>168</v>
      </c>
      <c r="B240" s="36" t="s">
        <v>6874</v>
      </c>
      <c r="C240" s="36" t="s">
        <v>453</v>
      </c>
      <c r="D240" s="37" t="s">
        <v>6873</v>
      </c>
      <c r="E240" s="37" t="s">
        <v>6872</v>
      </c>
      <c r="F240" s="37" t="str">
        <f>IF(ISERROR(FIND('ヒアリングシート（記入例あり）'!$C$22,物質リスト!D240)),"",ROW())</f>
        <v/>
      </c>
      <c r="G240" s="37" t="e" cm="1">
        <f t="array" ref="G240">INDEX(D:D,SMALL(F:F,ROW(D240)))</f>
        <v>#NUM!</v>
      </c>
      <c r="H240" s="38" t="s">
        <v>10797</v>
      </c>
      <c r="I240" s="37" t="s">
        <v>223</v>
      </c>
      <c r="J240" s="37"/>
      <c r="K240" s="37" t="s">
        <v>221</v>
      </c>
      <c r="L240" s="37" t="s">
        <v>6871</v>
      </c>
      <c r="M240" s="37">
        <v>330.17</v>
      </c>
      <c r="N240" s="37" t="s">
        <v>6870</v>
      </c>
      <c r="O240" s="36" t="s">
        <v>6869</v>
      </c>
      <c r="P240" s="37" t="s">
        <v>259</v>
      </c>
      <c r="Q240" s="36" t="s">
        <v>6868</v>
      </c>
      <c r="R240" s="37" t="s">
        <v>6867</v>
      </c>
      <c r="S240" s="36" t="s">
        <v>6866</v>
      </c>
      <c r="T240" s="36"/>
      <c r="U240" s="36" t="s">
        <v>6865</v>
      </c>
      <c r="V240" s="37">
        <v>3</v>
      </c>
      <c r="W240" s="37">
        <v>2</v>
      </c>
      <c r="X240" s="36"/>
      <c r="Y240" s="36"/>
      <c r="Z240" s="36" t="s">
        <v>6864</v>
      </c>
      <c r="AA240" s="37" t="s">
        <v>6863</v>
      </c>
      <c r="AB240" s="37" t="s">
        <v>6862</v>
      </c>
      <c r="AC240" s="37" t="s">
        <v>6861</v>
      </c>
      <c r="AD240" s="37" t="s">
        <v>203</v>
      </c>
      <c r="AE240" s="37" t="s">
        <v>203</v>
      </c>
      <c r="AF240" s="37" t="s">
        <v>206</v>
      </c>
      <c r="AG240" s="37" t="s">
        <v>201</v>
      </c>
      <c r="AH240" s="37" t="s">
        <v>201</v>
      </c>
      <c r="AI240" s="37" t="s">
        <v>206</v>
      </c>
      <c r="AJ240" s="37" t="s">
        <v>203</v>
      </c>
      <c r="AK240" s="37" t="s">
        <v>250</v>
      </c>
      <c r="AL240" s="37" t="s">
        <v>201</v>
      </c>
      <c r="AM240" s="37" t="s">
        <v>201</v>
      </c>
      <c r="AN240" s="37" t="s">
        <v>203</v>
      </c>
      <c r="AO240" s="37" t="s">
        <v>205</v>
      </c>
      <c r="AP240" s="37" t="s">
        <v>205</v>
      </c>
      <c r="AQ240" s="37" t="s">
        <v>1066</v>
      </c>
      <c r="AR240" s="37" t="s">
        <v>6860</v>
      </c>
      <c r="AS240" s="37" t="s">
        <v>201</v>
      </c>
      <c r="AT240" s="37" t="s">
        <v>957</v>
      </c>
      <c r="AU240" s="37" t="s">
        <v>6859</v>
      </c>
      <c r="AV240" s="37" t="s">
        <v>6858</v>
      </c>
      <c r="AW240" s="37"/>
      <c r="AX240" s="37"/>
      <c r="AY240" s="37"/>
      <c r="AZ240" s="37"/>
      <c r="BA240" s="37"/>
      <c r="BB240" s="37"/>
      <c r="BC240" s="37"/>
      <c r="BD240" s="37"/>
      <c r="BE240" s="37">
        <v>0</v>
      </c>
      <c r="BF240" s="37">
        <v>426</v>
      </c>
      <c r="BG240" s="37">
        <v>427</v>
      </c>
      <c r="BH240" s="37" t="s">
        <v>6857</v>
      </c>
      <c r="BI240" s="37"/>
      <c r="BJ240" s="37"/>
      <c r="BK240" s="37"/>
      <c r="BL240" s="37"/>
      <c r="BM240" s="37"/>
      <c r="BN240" s="37"/>
      <c r="BO240" s="37"/>
      <c r="BP240" s="37"/>
      <c r="BQ240" s="37"/>
      <c r="BR240" s="37"/>
      <c r="BS240" s="37"/>
      <c r="BT240" s="37"/>
      <c r="BU240" s="37"/>
      <c r="BV240" s="37">
        <v>0</v>
      </c>
      <c r="BW240" s="37">
        <v>0</v>
      </c>
      <c r="BX240" s="37">
        <v>0</v>
      </c>
      <c r="BY240" s="37">
        <v>0</v>
      </c>
      <c r="BZ240" s="37">
        <v>0</v>
      </c>
      <c r="CA240" s="37">
        <v>0</v>
      </c>
      <c r="CB240" s="37">
        <v>0</v>
      </c>
      <c r="CC240" s="37"/>
      <c r="CD240" s="37"/>
      <c r="CE240" s="37"/>
      <c r="CF240" s="37"/>
      <c r="CG240" s="37"/>
      <c r="CH240" s="37"/>
      <c r="CI240" s="37"/>
      <c r="CJ240" s="37">
        <v>0</v>
      </c>
      <c r="CK240" s="37">
        <v>0</v>
      </c>
      <c r="CL240" s="37">
        <v>0</v>
      </c>
      <c r="CM240" s="37">
        <v>0</v>
      </c>
      <c r="CN240" s="37">
        <v>0</v>
      </c>
      <c r="CO240" s="37">
        <v>0</v>
      </c>
      <c r="CP240" s="37">
        <v>0</v>
      </c>
      <c r="CQ240" s="37"/>
      <c r="CR240" s="37"/>
      <c r="CS240" s="37"/>
      <c r="CT240" s="37"/>
      <c r="CU240" s="37"/>
      <c r="CV240" s="37"/>
      <c r="CW240" s="37"/>
      <c r="CX240" s="37"/>
      <c r="CY240" s="37"/>
      <c r="CZ240" s="37"/>
      <c r="DA240" s="37"/>
      <c r="DB240" s="37"/>
      <c r="DC240" s="37"/>
      <c r="DD240" s="37"/>
      <c r="DE240" s="37"/>
      <c r="DF240" s="37"/>
      <c r="DG240" s="37"/>
      <c r="DH240" s="37"/>
      <c r="DI240" s="37"/>
      <c r="DJ240" s="37"/>
      <c r="DK240" s="37"/>
      <c r="DL240" s="37"/>
      <c r="DM240" s="37"/>
      <c r="DN240" s="37"/>
      <c r="DO240" s="37"/>
      <c r="DP240" s="37"/>
      <c r="DQ240" s="37"/>
      <c r="DR240" s="37"/>
      <c r="DS240" s="37"/>
      <c r="DT240" s="37"/>
    </row>
    <row r="241" spans="1:124" s="31" customFormat="1" ht="16.5">
      <c r="A241" s="37">
        <v>169</v>
      </c>
      <c r="B241" s="36" t="s">
        <v>6856</v>
      </c>
      <c r="C241" s="36" t="s">
        <v>6855</v>
      </c>
      <c r="D241" s="37" t="s">
        <v>6854</v>
      </c>
      <c r="E241" s="37" t="s">
        <v>6853</v>
      </c>
      <c r="F241" s="37" t="str">
        <f>IF(ISERROR(FIND('ヒアリングシート（記入例あり）'!$C$22,物質リスト!D241)),"",ROW())</f>
        <v/>
      </c>
      <c r="G241" s="37" t="e" cm="1">
        <f t="array" ref="G241">INDEX(D:D,SMALL(F:F,ROW(D241)))</f>
        <v>#NUM!</v>
      </c>
      <c r="H241" s="38" t="s">
        <v>10796</v>
      </c>
      <c r="I241" s="37" t="s">
        <v>223</v>
      </c>
      <c r="J241" s="37" t="s">
        <v>360</v>
      </c>
      <c r="K241" s="37" t="s">
        <v>221</v>
      </c>
      <c r="L241" s="37" t="s">
        <v>6852</v>
      </c>
      <c r="M241" s="37">
        <v>233.09</v>
      </c>
      <c r="N241" s="37" t="s">
        <v>6851</v>
      </c>
      <c r="O241" s="36" t="s">
        <v>6850</v>
      </c>
      <c r="P241" s="37" t="s">
        <v>259</v>
      </c>
      <c r="Q241" s="36" t="s">
        <v>6849</v>
      </c>
      <c r="R241" s="37"/>
      <c r="S241" s="36" t="s">
        <v>6848</v>
      </c>
      <c r="T241" s="36"/>
      <c r="U241" s="36" t="s">
        <v>6847</v>
      </c>
      <c r="V241" s="37">
        <v>2.84</v>
      </c>
      <c r="W241" s="37">
        <v>1</v>
      </c>
      <c r="X241" s="36"/>
      <c r="Y241" s="36"/>
      <c r="Z241" s="36" t="s">
        <v>6846</v>
      </c>
      <c r="AA241" s="37" t="s">
        <v>6845</v>
      </c>
      <c r="AB241" s="37" t="s">
        <v>6844</v>
      </c>
      <c r="AC241" s="37" t="s">
        <v>6843</v>
      </c>
      <c r="AD241" s="37" t="s">
        <v>251</v>
      </c>
      <c r="AE241" s="37" t="s">
        <v>203</v>
      </c>
      <c r="AF241" s="37" t="s">
        <v>206</v>
      </c>
      <c r="AG241" s="37" t="s">
        <v>206</v>
      </c>
      <c r="AH241" s="37" t="s">
        <v>203</v>
      </c>
      <c r="AI241" s="37" t="s">
        <v>206</v>
      </c>
      <c r="AJ241" s="37" t="s">
        <v>378</v>
      </c>
      <c r="AK241" s="37" t="s">
        <v>250</v>
      </c>
      <c r="AL241" s="37" t="s">
        <v>201</v>
      </c>
      <c r="AM241" s="37" t="s">
        <v>203</v>
      </c>
      <c r="AN241" s="37" t="s">
        <v>203</v>
      </c>
      <c r="AO241" s="37" t="s">
        <v>203</v>
      </c>
      <c r="AP241" s="37" t="s">
        <v>203</v>
      </c>
      <c r="AQ241" s="37" t="s">
        <v>1575</v>
      </c>
      <c r="AR241" s="37" t="s">
        <v>6842</v>
      </c>
      <c r="AS241" s="37" t="s">
        <v>201</v>
      </c>
      <c r="AT241" s="37" t="s">
        <v>1603</v>
      </c>
      <c r="AU241" s="37" t="s">
        <v>6841</v>
      </c>
      <c r="AV241" s="37" t="s">
        <v>582</v>
      </c>
      <c r="AW241" s="37"/>
      <c r="AX241" s="37"/>
      <c r="AY241" s="37"/>
      <c r="AZ241" s="37"/>
      <c r="BA241" s="37"/>
      <c r="BB241" s="37"/>
      <c r="BC241" s="37"/>
      <c r="BD241" s="37"/>
      <c r="BE241" s="37">
        <v>34</v>
      </c>
      <c r="BF241" s="37">
        <v>5363</v>
      </c>
      <c r="BG241" s="37">
        <v>5398</v>
      </c>
      <c r="BH241" s="37" t="s">
        <v>6840</v>
      </c>
      <c r="BI241" s="37">
        <v>2</v>
      </c>
      <c r="BJ241" s="37">
        <v>0</v>
      </c>
      <c r="BK241" s="37">
        <v>0</v>
      </c>
      <c r="BL241" s="37">
        <v>0</v>
      </c>
      <c r="BM241" s="37">
        <v>0</v>
      </c>
      <c r="BN241" s="37">
        <v>0</v>
      </c>
      <c r="BO241" s="37">
        <v>0</v>
      </c>
      <c r="BP241" s="37">
        <v>0</v>
      </c>
      <c r="BQ241" s="37">
        <v>6700</v>
      </c>
      <c r="BR241" s="37">
        <v>0</v>
      </c>
      <c r="BS241" s="37">
        <v>0</v>
      </c>
      <c r="BT241" s="37">
        <v>0</v>
      </c>
      <c r="BU241" s="37">
        <v>6700</v>
      </c>
      <c r="BV241" s="37">
        <v>3</v>
      </c>
      <c r="BW241" s="37">
        <v>19</v>
      </c>
      <c r="BX241" s="37">
        <v>8.6</v>
      </c>
      <c r="BY241" s="37">
        <v>0</v>
      </c>
      <c r="BZ241" s="37">
        <v>0</v>
      </c>
      <c r="CA241" s="37">
        <v>27.6</v>
      </c>
      <c r="CB241" s="37">
        <v>11000</v>
      </c>
      <c r="CC241" s="37"/>
      <c r="CD241" s="37"/>
      <c r="CE241" s="37"/>
      <c r="CF241" s="37"/>
      <c r="CG241" s="37"/>
      <c r="CH241" s="37"/>
      <c r="CI241" s="37"/>
      <c r="CJ241" s="37">
        <v>1</v>
      </c>
      <c r="CK241" s="37">
        <v>0</v>
      </c>
      <c r="CL241" s="37">
        <v>0</v>
      </c>
      <c r="CM241" s="37">
        <v>0</v>
      </c>
      <c r="CN241" s="37">
        <v>0</v>
      </c>
      <c r="CO241" s="37">
        <v>0</v>
      </c>
      <c r="CP241" s="37">
        <v>2000</v>
      </c>
      <c r="CQ241" s="37"/>
      <c r="CR241" s="37"/>
      <c r="CS241" s="37"/>
      <c r="CT241" s="37"/>
      <c r="CU241" s="37"/>
      <c r="CV241" s="37"/>
      <c r="CW241" s="37"/>
      <c r="CX241" s="37"/>
      <c r="CY241" s="37"/>
      <c r="CZ241" s="37"/>
      <c r="DA241" s="37"/>
      <c r="DB241" s="37"/>
      <c r="DC241" s="37"/>
      <c r="DD241" s="37"/>
      <c r="DE241" s="37"/>
      <c r="DF241" s="37"/>
      <c r="DG241" s="37"/>
      <c r="DH241" s="37"/>
      <c r="DI241" s="37"/>
      <c r="DJ241" s="37"/>
      <c r="DK241" s="37"/>
      <c r="DL241" s="37"/>
      <c r="DM241" s="37"/>
      <c r="DN241" s="37"/>
      <c r="DO241" s="37"/>
      <c r="DP241" s="37"/>
      <c r="DQ241" s="37"/>
      <c r="DR241" s="37"/>
      <c r="DS241" s="37"/>
      <c r="DT241" s="37"/>
    </row>
    <row r="242" spans="1:124" s="31" customFormat="1" ht="16.5">
      <c r="A242" s="37">
        <v>170</v>
      </c>
      <c r="B242" s="36" t="s">
        <v>6839</v>
      </c>
      <c r="C242" s="36" t="s">
        <v>410</v>
      </c>
      <c r="D242" s="37" t="s">
        <v>6838</v>
      </c>
      <c r="E242" s="37" t="s">
        <v>6837</v>
      </c>
      <c r="F242" s="37" t="str">
        <f>IF(ISERROR(FIND('ヒアリングシート（記入例あり）'!$C$22,物質リスト!D242)),"",ROW())</f>
        <v/>
      </c>
      <c r="G242" s="37" t="e" cm="1">
        <f t="array" ref="G242">INDEX(D:D,SMALL(F:F,ROW(D242)))</f>
        <v>#NUM!</v>
      </c>
      <c r="H242" s="38" t="s">
        <v>10797</v>
      </c>
      <c r="I242" s="37" t="s">
        <v>223</v>
      </c>
      <c r="J242" s="37" t="s">
        <v>222</v>
      </c>
      <c r="K242" s="37" t="s">
        <v>221</v>
      </c>
      <c r="L242" s="37" t="s">
        <v>6836</v>
      </c>
      <c r="M242" s="37">
        <v>372.15</v>
      </c>
      <c r="N242" s="37" t="s">
        <v>6835</v>
      </c>
      <c r="O242" s="36" t="s">
        <v>6834</v>
      </c>
      <c r="P242" s="37" t="s">
        <v>217</v>
      </c>
      <c r="Q242" s="36" t="s">
        <v>6833</v>
      </c>
      <c r="R242" s="37"/>
      <c r="S242" s="36" t="s">
        <v>6832</v>
      </c>
      <c r="T242" s="36"/>
      <c r="U242" s="36" t="s">
        <v>6831</v>
      </c>
      <c r="V242" s="37">
        <v>3.56</v>
      </c>
      <c r="W242" s="37">
        <v>2</v>
      </c>
      <c r="X242" s="36"/>
      <c r="Y242" s="36"/>
      <c r="Z242" s="36" t="s">
        <v>6830</v>
      </c>
      <c r="AA242" s="37" t="s">
        <v>6829</v>
      </c>
      <c r="AB242" s="37" t="s">
        <v>209</v>
      </c>
      <c r="AC242" s="37" t="s">
        <v>209</v>
      </c>
      <c r="AD242" s="37" t="s">
        <v>207</v>
      </c>
      <c r="AE242" s="37" t="s">
        <v>201</v>
      </c>
      <c r="AF242" s="37" t="s">
        <v>206</v>
      </c>
      <c r="AG242" s="37" t="s">
        <v>201</v>
      </c>
      <c r="AH242" s="37" t="s">
        <v>206</v>
      </c>
      <c r="AI242" s="37" t="s">
        <v>201</v>
      </c>
      <c r="AJ242" s="37" t="s">
        <v>201</v>
      </c>
      <c r="AK242" s="37" t="s">
        <v>201</v>
      </c>
      <c r="AL242" s="37" t="s">
        <v>201</v>
      </c>
      <c r="AM242" s="37" t="s">
        <v>201</v>
      </c>
      <c r="AN242" s="37" t="s">
        <v>203</v>
      </c>
      <c r="AO242" s="37" t="s">
        <v>205</v>
      </c>
      <c r="AP242" s="37" t="s">
        <v>205</v>
      </c>
      <c r="AQ242" s="37" t="s">
        <v>201</v>
      </c>
      <c r="AR242" s="37" t="s">
        <v>5519</v>
      </c>
      <c r="AS242" s="37" t="s">
        <v>201</v>
      </c>
      <c r="AT242" s="37" t="s">
        <v>209</v>
      </c>
      <c r="AU242" s="37" t="s">
        <v>6816</v>
      </c>
      <c r="AV242" s="37" t="s">
        <v>1141</v>
      </c>
      <c r="AW242" s="37"/>
      <c r="AX242" s="37"/>
      <c r="AY242" s="37"/>
      <c r="AZ242" s="37"/>
      <c r="BA242" s="37"/>
      <c r="BB242" s="37"/>
      <c r="BC242" s="37"/>
      <c r="BD242" s="37"/>
      <c r="BE242" s="37">
        <v>0</v>
      </c>
      <c r="BF242" s="37">
        <v>9</v>
      </c>
      <c r="BG242" s="37">
        <v>9</v>
      </c>
      <c r="BH242" s="37" t="s">
        <v>711</v>
      </c>
      <c r="BI242" s="37"/>
      <c r="BJ242" s="37"/>
      <c r="BK242" s="37"/>
      <c r="BL242" s="37"/>
      <c r="BM242" s="37"/>
      <c r="BN242" s="37"/>
      <c r="BO242" s="37"/>
      <c r="BP242" s="37"/>
      <c r="BQ242" s="37"/>
      <c r="BR242" s="37"/>
      <c r="BS242" s="37"/>
      <c r="BT242" s="37"/>
      <c r="BU242" s="37"/>
      <c r="BV242" s="37">
        <v>0</v>
      </c>
      <c r="BW242" s="37">
        <v>0</v>
      </c>
      <c r="BX242" s="37">
        <v>0</v>
      </c>
      <c r="BY242" s="37">
        <v>0</v>
      </c>
      <c r="BZ242" s="37">
        <v>0</v>
      </c>
      <c r="CA242" s="37">
        <v>0</v>
      </c>
      <c r="CB242" s="37">
        <v>0</v>
      </c>
      <c r="CC242" s="37"/>
      <c r="CD242" s="37"/>
      <c r="CE242" s="37"/>
      <c r="CF242" s="37"/>
      <c r="CG242" s="37"/>
      <c r="CH242" s="37"/>
      <c r="CI242" s="37"/>
      <c r="CJ242" s="37">
        <v>0</v>
      </c>
      <c r="CK242" s="37">
        <v>0</v>
      </c>
      <c r="CL242" s="37">
        <v>0</v>
      </c>
      <c r="CM242" s="37">
        <v>0</v>
      </c>
      <c r="CN242" s="37">
        <v>0</v>
      </c>
      <c r="CO242" s="37">
        <v>0</v>
      </c>
      <c r="CP242" s="37">
        <v>0</v>
      </c>
      <c r="CQ242" s="37"/>
      <c r="CR242" s="37"/>
      <c r="CS242" s="37"/>
      <c r="CT242" s="37"/>
      <c r="CU242" s="37"/>
      <c r="CV242" s="37"/>
      <c r="CW242" s="37"/>
      <c r="CX242" s="37"/>
      <c r="CY242" s="37"/>
      <c r="CZ242" s="37"/>
      <c r="DA242" s="37"/>
      <c r="DB242" s="37"/>
      <c r="DC242" s="37"/>
      <c r="DD242" s="37"/>
      <c r="DE242" s="37"/>
      <c r="DF242" s="37"/>
      <c r="DG242" s="37"/>
      <c r="DH242" s="37"/>
      <c r="DI242" s="37"/>
      <c r="DJ242" s="37"/>
      <c r="DK242" s="37"/>
      <c r="DL242" s="37"/>
      <c r="DM242" s="37"/>
      <c r="DN242" s="37"/>
      <c r="DO242" s="37"/>
      <c r="DP242" s="37"/>
      <c r="DQ242" s="37"/>
      <c r="DR242" s="37"/>
      <c r="DS242" s="37"/>
      <c r="DT242" s="37"/>
    </row>
    <row r="243" spans="1:124" s="31" customFormat="1" ht="16.5">
      <c r="A243" s="37">
        <v>171</v>
      </c>
      <c r="B243" s="36" t="s">
        <v>6828</v>
      </c>
      <c r="C243" s="36" t="s">
        <v>410</v>
      </c>
      <c r="D243" s="37" t="s">
        <v>6827</v>
      </c>
      <c r="E243" s="37" t="s">
        <v>6826</v>
      </c>
      <c r="F243" s="37" t="str">
        <f>IF(ISERROR(FIND('ヒアリングシート（記入例あり）'!$C$22,物質リスト!D243)),"",ROW())</f>
        <v/>
      </c>
      <c r="G243" s="37" t="e" cm="1">
        <f t="array" ref="G243">INDEX(D:D,SMALL(F:F,ROW(D243)))</f>
        <v>#NUM!</v>
      </c>
      <c r="H243" s="38" t="s">
        <v>10797</v>
      </c>
      <c r="I243" s="37" t="s">
        <v>223</v>
      </c>
      <c r="J243" s="37" t="s">
        <v>222</v>
      </c>
      <c r="K243" s="37" t="s">
        <v>221</v>
      </c>
      <c r="L243" s="37" t="s">
        <v>6825</v>
      </c>
      <c r="M243" s="37">
        <v>342.22</v>
      </c>
      <c r="N243" s="37" t="s">
        <v>2463</v>
      </c>
      <c r="O243" s="36" t="s">
        <v>6824</v>
      </c>
      <c r="P243" s="37" t="s">
        <v>259</v>
      </c>
      <c r="Q243" s="36" t="s">
        <v>6823</v>
      </c>
      <c r="R243" s="37"/>
      <c r="S243" s="36" t="s">
        <v>6822</v>
      </c>
      <c r="T243" s="36"/>
      <c r="U243" s="36" t="s">
        <v>6821</v>
      </c>
      <c r="V243" s="37">
        <v>3.72</v>
      </c>
      <c r="W243" s="37">
        <v>2</v>
      </c>
      <c r="X243" s="36"/>
      <c r="Y243" s="36"/>
      <c r="Z243" s="36" t="s">
        <v>6820</v>
      </c>
      <c r="AA243" s="37" t="s">
        <v>6819</v>
      </c>
      <c r="AB243" s="37" t="s">
        <v>6818</v>
      </c>
      <c r="AC243" s="37" t="s">
        <v>6817</v>
      </c>
      <c r="AD243" s="37" t="s">
        <v>207</v>
      </c>
      <c r="AE243" s="37" t="s">
        <v>203</v>
      </c>
      <c r="AF243" s="37" t="s">
        <v>206</v>
      </c>
      <c r="AG243" s="37" t="s">
        <v>201</v>
      </c>
      <c r="AH243" s="37" t="s">
        <v>203</v>
      </c>
      <c r="AI243" s="37" t="s">
        <v>206</v>
      </c>
      <c r="AJ243" s="37" t="s">
        <v>203</v>
      </c>
      <c r="AK243" s="37" t="s">
        <v>250</v>
      </c>
      <c r="AL243" s="37" t="s">
        <v>201</v>
      </c>
      <c r="AM243" s="37" t="s">
        <v>377</v>
      </c>
      <c r="AN243" s="37" t="s">
        <v>203</v>
      </c>
      <c r="AO243" s="37" t="s">
        <v>203</v>
      </c>
      <c r="AP243" s="37" t="s">
        <v>205</v>
      </c>
      <c r="AQ243" s="37" t="s">
        <v>201</v>
      </c>
      <c r="AR243" s="37" t="s">
        <v>201</v>
      </c>
      <c r="AS243" s="37" t="s">
        <v>201</v>
      </c>
      <c r="AT243" s="37" t="s">
        <v>209</v>
      </c>
      <c r="AU243" s="37" t="s">
        <v>6816</v>
      </c>
      <c r="AV243" s="37" t="s">
        <v>6815</v>
      </c>
      <c r="AW243" s="37"/>
      <c r="AX243" s="37"/>
      <c r="AY243" s="37"/>
      <c r="AZ243" s="37"/>
      <c r="BA243" s="37"/>
      <c r="BB243" s="37"/>
      <c r="BC243" s="37"/>
      <c r="BD243" s="37"/>
      <c r="BE243" s="37">
        <v>0</v>
      </c>
      <c r="BF243" s="37">
        <v>65</v>
      </c>
      <c r="BG243" s="37">
        <v>65</v>
      </c>
      <c r="BH243" s="37" t="s">
        <v>5746</v>
      </c>
      <c r="BI243" s="37"/>
      <c r="BJ243" s="37"/>
      <c r="BK243" s="37"/>
      <c r="BL243" s="37"/>
      <c r="BM243" s="37"/>
      <c r="BN243" s="37"/>
      <c r="BO243" s="37"/>
      <c r="BP243" s="37"/>
      <c r="BQ243" s="37"/>
      <c r="BR243" s="37"/>
      <c r="BS243" s="37"/>
      <c r="BT243" s="37"/>
      <c r="BU243" s="37"/>
      <c r="BV243" s="37">
        <v>0</v>
      </c>
      <c r="BW243" s="37">
        <v>0</v>
      </c>
      <c r="BX243" s="37">
        <v>0</v>
      </c>
      <c r="BY243" s="37">
        <v>0</v>
      </c>
      <c r="BZ243" s="37">
        <v>0</v>
      </c>
      <c r="CA243" s="37">
        <v>0</v>
      </c>
      <c r="CB243" s="37">
        <v>0</v>
      </c>
      <c r="CC243" s="37"/>
      <c r="CD243" s="37"/>
      <c r="CE243" s="37"/>
      <c r="CF243" s="37"/>
      <c r="CG243" s="37"/>
      <c r="CH243" s="37"/>
      <c r="CI243" s="37"/>
      <c r="CJ243" s="37">
        <v>0</v>
      </c>
      <c r="CK243" s="37">
        <v>0</v>
      </c>
      <c r="CL243" s="37">
        <v>0</v>
      </c>
      <c r="CM243" s="37">
        <v>0</v>
      </c>
      <c r="CN243" s="37">
        <v>0</v>
      </c>
      <c r="CO243" s="37">
        <v>0</v>
      </c>
      <c r="CP243" s="37">
        <v>0</v>
      </c>
      <c r="CQ243" s="37"/>
      <c r="CR243" s="37"/>
      <c r="CS243" s="37"/>
      <c r="CT243" s="37"/>
      <c r="CU243" s="37"/>
      <c r="CV243" s="37"/>
      <c r="CW243" s="37"/>
      <c r="CX243" s="37"/>
      <c r="CY243" s="37"/>
      <c r="CZ243" s="37"/>
      <c r="DA243" s="37"/>
      <c r="DB243" s="37"/>
      <c r="DC243" s="37"/>
      <c r="DD243" s="37"/>
      <c r="DE243" s="37"/>
      <c r="DF243" s="37"/>
      <c r="DG243" s="37"/>
      <c r="DH243" s="37"/>
      <c r="DI243" s="37"/>
      <c r="DJ243" s="37"/>
      <c r="DK243" s="37"/>
      <c r="DL243" s="37"/>
      <c r="DM243" s="37"/>
      <c r="DN243" s="37"/>
      <c r="DO243" s="37"/>
      <c r="DP243" s="37"/>
      <c r="DQ243" s="37"/>
      <c r="DR243" s="37"/>
      <c r="DS243" s="37"/>
      <c r="DT243" s="37"/>
    </row>
    <row r="244" spans="1:124" s="31" customFormat="1" ht="16.5">
      <c r="A244" s="37">
        <v>172</v>
      </c>
      <c r="B244" s="36" t="s">
        <v>6814</v>
      </c>
      <c r="C244" s="36" t="s">
        <v>6813</v>
      </c>
      <c r="D244" s="37" t="s">
        <v>6812</v>
      </c>
      <c r="E244" s="37" t="s">
        <v>6811</v>
      </c>
      <c r="F244" s="37" t="str">
        <f>IF(ISERROR(FIND('ヒアリングシート（記入例あり）'!$C$22,物質リスト!D244)),"",ROW())</f>
        <v/>
      </c>
      <c r="G244" s="37" t="e" cm="1">
        <f t="array" ref="G244">INDEX(D:D,SMALL(F:F,ROW(D244)))</f>
        <v>#NUM!</v>
      </c>
      <c r="H244" s="38" t="s">
        <v>10797</v>
      </c>
      <c r="I244" s="37" t="s">
        <v>223</v>
      </c>
      <c r="J244" s="37"/>
      <c r="K244" s="37" t="s">
        <v>221</v>
      </c>
      <c r="L244" s="37" t="s">
        <v>6810</v>
      </c>
      <c r="M244" s="37">
        <v>376.28</v>
      </c>
      <c r="N244" s="37" t="s">
        <v>6142</v>
      </c>
      <c r="O244" s="36" t="s">
        <v>6809</v>
      </c>
      <c r="P244" s="37" t="s">
        <v>259</v>
      </c>
      <c r="Q244" s="36"/>
      <c r="R244" s="37"/>
      <c r="S244" s="36"/>
      <c r="T244" s="36"/>
      <c r="U244" s="36" t="s">
        <v>6808</v>
      </c>
      <c r="V244" s="37">
        <v>5.15</v>
      </c>
      <c r="W244" s="37">
        <v>2</v>
      </c>
      <c r="X244" s="36"/>
      <c r="Y244" s="36"/>
      <c r="Z244" s="36" t="s">
        <v>6807</v>
      </c>
      <c r="AA244" s="37" t="s">
        <v>1019</v>
      </c>
      <c r="AB244" s="37" t="s">
        <v>6806</v>
      </c>
      <c r="AC244" s="37" t="s">
        <v>6805</v>
      </c>
      <c r="AD244" s="41" t="s">
        <v>203</v>
      </c>
      <c r="AE244" s="41" t="s">
        <v>203</v>
      </c>
      <c r="AF244" s="41" t="s">
        <v>206</v>
      </c>
      <c r="AG244" s="41" t="s">
        <v>206</v>
      </c>
      <c r="AH244" s="41" t="s">
        <v>203</v>
      </c>
      <c r="AI244" s="41" t="s">
        <v>203</v>
      </c>
      <c r="AJ244" s="41" t="s">
        <v>203</v>
      </c>
      <c r="AK244" s="41" t="s">
        <v>250</v>
      </c>
      <c r="AL244" s="41" t="s">
        <v>201</v>
      </c>
      <c r="AM244" s="41" t="s">
        <v>203</v>
      </c>
      <c r="AN244" s="41" t="s">
        <v>201</v>
      </c>
      <c r="AO244" s="41" t="s">
        <v>205</v>
      </c>
      <c r="AP244" s="41" t="s">
        <v>201</v>
      </c>
      <c r="AQ244" s="41" t="s">
        <v>203</v>
      </c>
      <c r="AR244" s="41" t="s">
        <v>6804</v>
      </c>
      <c r="AS244" s="41" t="s">
        <v>201</v>
      </c>
      <c r="AT244" s="37" t="s">
        <v>4955</v>
      </c>
      <c r="AU244" s="37" t="s">
        <v>6803</v>
      </c>
      <c r="AV244" s="37" t="s">
        <v>582</v>
      </c>
      <c r="AW244" s="37"/>
      <c r="AX244" s="37"/>
      <c r="AY244" s="37"/>
      <c r="AZ244" s="37"/>
      <c r="BA244" s="37"/>
      <c r="BB244" s="37"/>
      <c r="BC244" s="37"/>
      <c r="BD244" s="37"/>
      <c r="BE244" s="37">
        <v>0</v>
      </c>
      <c r="BF244" s="37">
        <v>104</v>
      </c>
      <c r="BG244" s="37">
        <v>104</v>
      </c>
      <c r="BH244" s="37"/>
      <c r="BI244" s="37"/>
      <c r="BJ244" s="37"/>
      <c r="BK244" s="37"/>
      <c r="BL244" s="37"/>
      <c r="BM244" s="37"/>
      <c r="BN244" s="37"/>
      <c r="BO244" s="37"/>
      <c r="BP244" s="37"/>
      <c r="BQ244" s="37"/>
      <c r="BR244" s="37"/>
      <c r="BS244" s="37"/>
      <c r="BT244" s="37"/>
      <c r="BU244" s="37"/>
      <c r="BV244" s="37">
        <v>0</v>
      </c>
      <c r="BW244" s="37">
        <v>0</v>
      </c>
      <c r="BX244" s="37">
        <v>0</v>
      </c>
      <c r="BY244" s="37">
        <v>0</v>
      </c>
      <c r="BZ244" s="37">
        <v>0</v>
      </c>
      <c r="CA244" s="37">
        <v>0</v>
      </c>
      <c r="CB244" s="37">
        <v>0</v>
      </c>
      <c r="CC244" s="37">
        <v>1</v>
      </c>
      <c r="CD244" s="37">
        <v>0</v>
      </c>
      <c r="CE244" s="37">
        <v>0</v>
      </c>
      <c r="CF244" s="37">
        <v>0</v>
      </c>
      <c r="CG244" s="37">
        <v>0</v>
      </c>
      <c r="CH244" s="37">
        <v>0</v>
      </c>
      <c r="CI244" s="37">
        <v>2700</v>
      </c>
      <c r="CJ244" s="37">
        <v>0</v>
      </c>
      <c r="CK244" s="37">
        <v>0</v>
      </c>
      <c r="CL244" s="37">
        <v>0</v>
      </c>
      <c r="CM244" s="37">
        <v>0</v>
      </c>
      <c r="CN244" s="37">
        <v>0</v>
      </c>
      <c r="CO244" s="37">
        <v>0</v>
      </c>
      <c r="CP244" s="37">
        <v>0</v>
      </c>
      <c r="CQ244" s="37"/>
      <c r="CR244" s="37"/>
      <c r="CS244" s="37"/>
      <c r="CT244" s="37"/>
      <c r="CU244" s="37"/>
      <c r="CV244" s="37"/>
      <c r="CW244" s="37"/>
      <c r="CX244" s="37"/>
      <c r="CY244" s="37"/>
      <c r="CZ244" s="37"/>
      <c r="DA244" s="37"/>
      <c r="DB244" s="37"/>
      <c r="DC244" s="37"/>
      <c r="DD244" s="37"/>
      <c r="DE244" s="37"/>
      <c r="DF244" s="37"/>
      <c r="DG244" s="37"/>
      <c r="DH244" s="37"/>
      <c r="DI244" s="37"/>
      <c r="DJ244" s="37"/>
      <c r="DK244" s="37"/>
      <c r="DL244" s="37"/>
      <c r="DM244" s="37"/>
      <c r="DN244" s="37"/>
      <c r="DO244" s="37"/>
      <c r="DP244" s="37"/>
      <c r="DQ244" s="37"/>
      <c r="DR244" s="37"/>
      <c r="DS244" s="37"/>
      <c r="DT244" s="37"/>
    </row>
    <row r="245" spans="1:124" s="31" customFormat="1" ht="16.5">
      <c r="A245" s="37">
        <v>173</v>
      </c>
      <c r="B245" s="36" t="s">
        <v>6802</v>
      </c>
      <c r="C245" s="36" t="s">
        <v>410</v>
      </c>
      <c r="D245" s="37" t="s">
        <v>6801</v>
      </c>
      <c r="E245" s="37" t="s">
        <v>6800</v>
      </c>
      <c r="F245" s="37" t="str">
        <f>IF(ISERROR(FIND('ヒアリングシート（記入例あり）'!$C$22,物質リスト!D245)),"",ROW())</f>
        <v/>
      </c>
      <c r="G245" s="37" t="e" cm="1">
        <f t="array" ref="G245">INDEX(D:D,SMALL(F:F,ROW(D245)))</f>
        <v>#NUM!</v>
      </c>
      <c r="H245" s="38" t="s">
        <v>10800</v>
      </c>
      <c r="I245" s="37" t="s">
        <v>223</v>
      </c>
      <c r="J245" s="37" t="s">
        <v>360</v>
      </c>
      <c r="K245" s="37" t="s">
        <v>360</v>
      </c>
      <c r="L245" s="37" t="s">
        <v>6799</v>
      </c>
      <c r="M245" s="37">
        <v>166</v>
      </c>
      <c r="N245" s="37" t="s">
        <v>2425</v>
      </c>
      <c r="O245" s="36" t="s">
        <v>6798</v>
      </c>
      <c r="P245" s="37" t="s">
        <v>259</v>
      </c>
      <c r="Q245" s="36"/>
      <c r="R245" s="37" t="s">
        <v>6797</v>
      </c>
      <c r="S245" s="36" t="s">
        <v>6796</v>
      </c>
      <c r="T245" s="36"/>
      <c r="U245" s="36" t="s">
        <v>5310</v>
      </c>
      <c r="V245" s="37">
        <v>3.1</v>
      </c>
      <c r="W245" s="37">
        <v>2</v>
      </c>
      <c r="X245" s="36"/>
      <c r="Y245" s="36"/>
      <c r="Z245" s="36" t="s">
        <v>6795</v>
      </c>
      <c r="AA245" s="37" t="s">
        <v>6794</v>
      </c>
      <c r="AB245" s="37" t="s">
        <v>3379</v>
      </c>
      <c r="AC245" s="37" t="s">
        <v>6793</v>
      </c>
      <c r="AD245" s="37" t="s">
        <v>203</v>
      </c>
      <c r="AE245" s="37" t="s">
        <v>203</v>
      </c>
      <c r="AF245" s="37" t="s">
        <v>206</v>
      </c>
      <c r="AG245" s="37" t="s">
        <v>201</v>
      </c>
      <c r="AH245" s="37" t="s">
        <v>201</v>
      </c>
      <c r="AI245" s="37" t="s">
        <v>206</v>
      </c>
      <c r="AJ245" s="37" t="s">
        <v>201</v>
      </c>
      <c r="AK245" s="37" t="s">
        <v>203</v>
      </c>
      <c r="AL245" s="37" t="s">
        <v>201</v>
      </c>
      <c r="AM245" s="37" t="s">
        <v>377</v>
      </c>
      <c r="AN245" s="37" t="s">
        <v>203</v>
      </c>
      <c r="AO245" s="37" t="s">
        <v>205</v>
      </c>
      <c r="AP245" s="37" t="s">
        <v>291</v>
      </c>
      <c r="AQ245" s="37" t="s">
        <v>201</v>
      </c>
      <c r="AR245" s="37" t="s">
        <v>6792</v>
      </c>
      <c r="AS245" s="37" t="s">
        <v>201</v>
      </c>
      <c r="AT245" s="37" t="s">
        <v>209</v>
      </c>
      <c r="AU245" s="37" t="s">
        <v>6791</v>
      </c>
      <c r="AV245" s="37" t="s">
        <v>6790</v>
      </c>
      <c r="AW245" s="37"/>
      <c r="AX245" s="37"/>
      <c r="AY245" s="37"/>
      <c r="AZ245" s="37"/>
      <c r="BA245" s="37"/>
      <c r="BB245" s="37"/>
      <c r="BC245" s="37"/>
      <c r="BD245" s="37"/>
      <c r="BE245" s="37">
        <v>0</v>
      </c>
      <c r="BF245" s="37">
        <v>0</v>
      </c>
      <c r="BG245" s="37">
        <v>0</v>
      </c>
      <c r="BH245" s="37" t="s">
        <v>711</v>
      </c>
      <c r="BI245" s="37"/>
      <c r="BJ245" s="37"/>
      <c r="BK245" s="37"/>
      <c r="BL245" s="37"/>
      <c r="BM245" s="37"/>
      <c r="BN245" s="37"/>
      <c r="BO245" s="37"/>
      <c r="BP245" s="37"/>
      <c r="BQ245" s="37"/>
      <c r="BR245" s="37"/>
      <c r="BS245" s="37"/>
      <c r="BT245" s="37"/>
      <c r="BU245" s="37"/>
      <c r="BV245" s="37">
        <v>0</v>
      </c>
      <c r="BW245" s="37">
        <v>0</v>
      </c>
      <c r="BX245" s="37">
        <v>0</v>
      </c>
      <c r="BY245" s="37">
        <v>0</v>
      </c>
      <c r="BZ245" s="37">
        <v>0</v>
      </c>
      <c r="CA245" s="37">
        <v>0</v>
      </c>
      <c r="CB245" s="37">
        <v>0</v>
      </c>
      <c r="CC245" s="37"/>
      <c r="CD245" s="37"/>
      <c r="CE245" s="37"/>
      <c r="CF245" s="37"/>
      <c r="CG245" s="37"/>
      <c r="CH245" s="37"/>
      <c r="CI245" s="37"/>
      <c r="CJ245" s="37">
        <v>0</v>
      </c>
      <c r="CK245" s="37">
        <v>0</v>
      </c>
      <c r="CL245" s="37">
        <v>0</v>
      </c>
      <c r="CM245" s="37">
        <v>0</v>
      </c>
      <c r="CN245" s="37">
        <v>0</v>
      </c>
      <c r="CO245" s="37">
        <v>0</v>
      </c>
      <c r="CP245" s="37">
        <v>0</v>
      </c>
      <c r="CQ245" s="37"/>
      <c r="CR245" s="37"/>
      <c r="CS245" s="37"/>
      <c r="CT245" s="37"/>
      <c r="CU245" s="37"/>
      <c r="CV245" s="37"/>
      <c r="CW245" s="37"/>
      <c r="CX245" s="37"/>
      <c r="CY245" s="37"/>
      <c r="CZ245" s="37"/>
      <c r="DA245" s="37"/>
      <c r="DB245" s="37"/>
      <c r="DC245" s="37"/>
      <c r="DD245" s="37"/>
      <c r="DE245" s="37"/>
      <c r="DF245" s="37"/>
      <c r="DG245" s="37"/>
      <c r="DH245" s="37"/>
      <c r="DI245" s="37"/>
      <c r="DJ245" s="37"/>
      <c r="DK245" s="37"/>
      <c r="DL245" s="37"/>
      <c r="DM245" s="37"/>
      <c r="DN245" s="37"/>
      <c r="DO245" s="37"/>
      <c r="DP245" s="37"/>
      <c r="DQ245" s="37"/>
      <c r="DR245" s="37"/>
      <c r="DS245" s="37"/>
      <c r="DT245" s="37"/>
    </row>
    <row r="246" spans="1:124" s="31" customFormat="1" ht="16.5">
      <c r="A246" s="37">
        <v>174</v>
      </c>
      <c r="B246" s="36" t="s">
        <v>6789</v>
      </c>
      <c r="C246" s="36" t="s">
        <v>453</v>
      </c>
      <c r="D246" s="37" t="s">
        <v>6788</v>
      </c>
      <c r="E246" s="37" t="s">
        <v>6787</v>
      </c>
      <c r="F246" s="37" t="str">
        <f>IF(ISERROR(FIND('ヒアリングシート（記入例あり）'!$C$22,物質リスト!D246)),"",ROW())</f>
        <v/>
      </c>
      <c r="G246" s="37" t="e" cm="1">
        <f t="array" ref="G246">INDEX(D:D,SMALL(F:F,ROW(D246)))</f>
        <v>#NUM!</v>
      </c>
      <c r="H246" s="38" t="s">
        <v>10797</v>
      </c>
      <c r="I246" s="37" t="s">
        <v>223</v>
      </c>
      <c r="J246" s="37"/>
      <c r="K246" s="37" t="s">
        <v>221</v>
      </c>
      <c r="L246" s="37" t="s">
        <v>6786</v>
      </c>
      <c r="M246" s="37">
        <v>249.09700000000001</v>
      </c>
      <c r="N246" s="37" t="s">
        <v>6785</v>
      </c>
      <c r="O246" s="36" t="s">
        <v>6784</v>
      </c>
      <c r="P246" s="37" t="s">
        <v>259</v>
      </c>
      <c r="Q246" s="36"/>
      <c r="R246" s="37" t="s">
        <v>6783</v>
      </c>
      <c r="S246" s="36" t="s">
        <v>6782</v>
      </c>
      <c r="T246" s="36"/>
      <c r="U246" s="36" t="s">
        <v>1509</v>
      </c>
      <c r="V246" s="37">
        <v>3.2</v>
      </c>
      <c r="W246" s="37">
        <v>2</v>
      </c>
      <c r="X246" s="36"/>
      <c r="Y246" s="36"/>
      <c r="Z246" s="36" t="s">
        <v>6781</v>
      </c>
      <c r="AA246" s="37" t="s">
        <v>6780</v>
      </c>
      <c r="AB246" s="37" t="s">
        <v>6779</v>
      </c>
      <c r="AC246" s="37" t="s">
        <v>6778</v>
      </c>
      <c r="AD246" s="41" t="s">
        <v>207</v>
      </c>
      <c r="AE246" s="41" t="s">
        <v>203</v>
      </c>
      <c r="AF246" s="41" t="s">
        <v>206</v>
      </c>
      <c r="AG246" s="41" t="s">
        <v>201</v>
      </c>
      <c r="AH246" s="41" t="s">
        <v>203</v>
      </c>
      <c r="AI246" s="41" t="s">
        <v>203</v>
      </c>
      <c r="AJ246" s="41" t="s">
        <v>203</v>
      </c>
      <c r="AK246" s="41" t="s">
        <v>203</v>
      </c>
      <c r="AL246" s="41" t="s">
        <v>201</v>
      </c>
      <c r="AM246" s="41" t="s">
        <v>203</v>
      </c>
      <c r="AN246" s="41" t="s">
        <v>203</v>
      </c>
      <c r="AO246" s="41" t="s">
        <v>201</v>
      </c>
      <c r="AP246" s="41" t="s">
        <v>203</v>
      </c>
      <c r="AQ246" s="41" t="s">
        <v>201</v>
      </c>
      <c r="AR246" s="41" t="s">
        <v>600</v>
      </c>
      <c r="AS246" s="41" t="s">
        <v>201</v>
      </c>
      <c r="AT246" s="37" t="s">
        <v>209</v>
      </c>
      <c r="AU246" s="37" t="s">
        <v>3285</v>
      </c>
      <c r="AV246" s="37" t="s">
        <v>248</v>
      </c>
      <c r="AW246" s="37"/>
      <c r="AX246" s="37"/>
      <c r="AY246" s="37"/>
      <c r="AZ246" s="37"/>
      <c r="BA246" s="37"/>
      <c r="BB246" s="37"/>
      <c r="BC246" s="37"/>
      <c r="BD246" s="37"/>
      <c r="BE246" s="37">
        <v>0</v>
      </c>
      <c r="BF246" s="37">
        <v>185</v>
      </c>
      <c r="BG246" s="37">
        <v>185</v>
      </c>
      <c r="BH246" s="37" t="s">
        <v>6777</v>
      </c>
      <c r="BI246" s="37"/>
      <c r="BJ246" s="37"/>
      <c r="BK246" s="37"/>
      <c r="BL246" s="37"/>
      <c r="BM246" s="37"/>
      <c r="BN246" s="37"/>
      <c r="BO246" s="37"/>
      <c r="BP246" s="37"/>
      <c r="BQ246" s="37"/>
      <c r="BR246" s="37"/>
      <c r="BS246" s="37"/>
      <c r="BT246" s="37"/>
      <c r="BU246" s="37"/>
      <c r="BV246" s="37">
        <v>0</v>
      </c>
      <c r="BW246" s="37">
        <v>0</v>
      </c>
      <c r="BX246" s="37">
        <v>0</v>
      </c>
      <c r="BY246" s="37">
        <v>0</v>
      </c>
      <c r="BZ246" s="37">
        <v>0</v>
      </c>
      <c r="CA246" s="37">
        <v>0</v>
      </c>
      <c r="CB246" s="37">
        <v>0</v>
      </c>
      <c r="CC246" s="37"/>
      <c r="CD246" s="37"/>
      <c r="CE246" s="37"/>
      <c r="CF246" s="37"/>
      <c r="CG246" s="37"/>
      <c r="CH246" s="37"/>
      <c r="CI246" s="37"/>
      <c r="CJ246" s="37">
        <v>0</v>
      </c>
      <c r="CK246" s="37">
        <v>0</v>
      </c>
      <c r="CL246" s="37">
        <v>0</v>
      </c>
      <c r="CM246" s="37">
        <v>0</v>
      </c>
      <c r="CN246" s="37">
        <v>0</v>
      </c>
      <c r="CO246" s="37">
        <v>0</v>
      </c>
      <c r="CP246" s="37">
        <v>0</v>
      </c>
      <c r="CQ246" s="37"/>
      <c r="CR246" s="37"/>
      <c r="CS246" s="37"/>
      <c r="CT246" s="37"/>
      <c r="CU246" s="37"/>
      <c r="CV246" s="37"/>
      <c r="CW246" s="37"/>
      <c r="CX246" s="37"/>
      <c r="CY246" s="37"/>
      <c r="CZ246" s="37"/>
      <c r="DA246" s="37"/>
      <c r="DB246" s="37"/>
      <c r="DC246" s="37"/>
      <c r="DD246" s="37"/>
      <c r="DE246" s="37"/>
      <c r="DF246" s="37"/>
      <c r="DG246" s="37"/>
      <c r="DH246" s="37"/>
      <c r="DI246" s="37"/>
      <c r="DJ246" s="37"/>
      <c r="DK246" s="37"/>
      <c r="DL246" s="37"/>
      <c r="DM246" s="37"/>
      <c r="DN246" s="37"/>
      <c r="DO246" s="37"/>
      <c r="DP246" s="37"/>
      <c r="DQ246" s="37"/>
      <c r="DR246" s="37"/>
      <c r="DS246" s="37"/>
      <c r="DT246" s="37"/>
    </row>
    <row r="247" spans="1:124" s="31" customFormat="1" ht="18">
      <c r="A247" s="37">
        <v>175</v>
      </c>
      <c r="B247" s="36" t="s">
        <v>6776</v>
      </c>
      <c r="C247" s="36" t="s">
        <v>609</v>
      </c>
      <c r="D247" s="37" t="s">
        <v>6775</v>
      </c>
      <c r="E247" s="37" t="s">
        <v>6774</v>
      </c>
      <c r="F247" s="37" t="str">
        <f>IF(ISERROR(FIND('ヒアリングシート（記入例あり）'!$C$22,物質リスト!D247)),"",ROW())</f>
        <v/>
      </c>
      <c r="G247" s="37" t="e" cm="1">
        <f t="array" ref="G247">INDEX(D:D,SMALL(F:F,ROW(D247)))</f>
        <v>#NUM!</v>
      </c>
      <c r="H247" s="38" t="s">
        <v>10796</v>
      </c>
      <c r="I247" s="37" t="s">
        <v>223</v>
      </c>
      <c r="J247" s="37" t="s">
        <v>360</v>
      </c>
      <c r="K247" s="37" t="s">
        <v>221</v>
      </c>
      <c r="L247" s="37" t="s">
        <v>6773</v>
      </c>
      <c r="M247" s="37">
        <v>221.04</v>
      </c>
      <c r="N247" s="37" t="s">
        <v>6772</v>
      </c>
      <c r="O247" s="36" t="s">
        <v>6771</v>
      </c>
      <c r="P247" s="37" t="s">
        <v>259</v>
      </c>
      <c r="Q247" s="36"/>
      <c r="R247" s="37"/>
      <c r="S247" s="36" t="s">
        <v>10905</v>
      </c>
      <c r="T247" s="36" t="s">
        <v>6770</v>
      </c>
      <c r="U247" s="36" t="s">
        <v>6769</v>
      </c>
      <c r="V247" s="37">
        <v>2.81</v>
      </c>
      <c r="W247" s="37">
        <v>1</v>
      </c>
      <c r="X247" s="36"/>
      <c r="Y247" s="36"/>
      <c r="Z247" s="36" t="s">
        <v>6768</v>
      </c>
      <c r="AA247" s="37" t="s">
        <v>6767</v>
      </c>
      <c r="AB247" s="37" t="s">
        <v>2077</v>
      </c>
      <c r="AC247" s="37" t="s">
        <v>6766</v>
      </c>
      <c r="AD247" s="41" t="s">
        <v>207</v>
      </c>
      <c r="AE247" s="41" t="s">
        <v>203</v>
      </c>
      <c r="AF247" s="41" t="s">
        <v>206</v>
      </c>
      <c r="AG247" s="41" t="s">
        <v>206</v>
      </c>
      <c r="AH247" s="41" t="s">
        <v>201</v>
      </c>
      <c r="AI247" s="41" t="s">
        <v>201</v>
      </c>
      <c r="AJ247" s="41" t="s">
        <v>203</v>
      </c>
      <c r="AK247" s="41" t="s">
        <v>204</v>
      </c>
      <c r="AL247" s="41" t="s">
        <v>201</v>
      </c>
      <c r="AM247" s="41" t="s">
        <v>203</v>
      </c>
      <c r="AN247" s="41" t="s">
        <v>201</v>
      </c>
      <c r="AO247" s="41" t="s">
        <v>205</v>
      </c>
      <c r="AP247" s="41" t="s">
        <v>205</v>
      </c>
      <c r="AQ247" s="41" t="s">
        <v>6765</v>
      </c>
      <c r="AR247" s="41" t="s">
        <v>6764</v>
      </c>
      <c r="AS247" s="41" t="s">
        <v>201</v>
      </c>
      <c r="AT247" s="37" t="s">
        <v>6763</v>
      </c>
      <c r="AU247" s="37" t="s">
        <v>6762</v>
      </c>
      <c r="AV247" s="37" t="s">
        <v>6761</v>
      </c>
      <c r="AW247" s="37" t="s">
        <v>1276</v>
      </c>
      <c r="AX247" s="37"/>
      <c r="AY247" s="37"/>
      <c r="AZ247" s="37"/>
      <c r="BA247" s="37"/>
      <c r="BB247" s="37"/>
      <c r="BC247" s="37"/>
      <c r="BD247" s="37"/>
      <c r="BE247" s="37">
        <v>0</v>
      </c>
      <c r="BF247" s="37">
        <v>1519</v>
      </c>
      <c r="BG247" s="37">
        <v>1519</v>
      </c>
      <c r="BH247" s="37" t="s">
        <v>1030</v>
      </c>
      <c r="BI247" s="37"/>
      <c r="BJ247" s="37"/>
      <c r="BK247" s="37"/>
      <c r="BL247" s="37"/>
      <c r="BM247" s="37"/>
      <c r="BN247" s="37"/>
      <c r="BO247" s="37"/>
      <c r="BP247" s="37"/>
      <c r="BQ247" s="37"/>
      <c r="BR247" s="37"/>
      <c r="BS247" s="37"/>
      <c r="BT247" s="37"/>
      <c r="BU247" s="37"/>
      <c r="BV247" s="37">
        <v>0</v>
      </c>
      <c r="BW247" s="37">
        <v>0</v>
      </c>
      <c r="BX247" s="37">
        <v>0</v>
      </c>
      <c r="BY247" s="37">
        <v>0</v>
      </c>
      <c r="BZ247" s="37">
        <v>0</v>
      </c>
      <c r="CA247" s="37">
        <v>0</v>
      </c>
      <c r="CB247" s="37">
        <v>0</v>
      </c>
      <c r="CC247" s="37"/>
      <c r="CD247" s="37"/>
      <c r="CE247" s="37"/>
      <c r="CF247" s="37"/>
      <c r="CG247" s="37"/>
      <c r="CH247" s="37"/>
      <c r="CI247" s="37"/>
      <c r="CJ247" s="37">
        <v>0</v>
      </c>
      <c r="CK247" s="37">
        <v>0</v>
      </c>
      <c r="CL247" s="37">
        <v>0</v>
      </c>
      <c r="CM247" s="37">
        <v>0</v>
      </c>
      <c r="CN247" s="37">
        <v>0</v>
      </c>
      <c r="CO247" s="37">
        <v>0</v>
      </c>
      <c r="CP247" s="37">
        <v>0</v>
      </c>
      <c r="CQ247" s="37"/>
      <c r="CR247" s="37"/>
      <c r="CS247" s="37"/>
      <c r="CT247" s="37"/>
      <c r="CU247" s="37"/>
      <c r="CV247" s="37"/>
      <c r="CW247" s="37"/>
      <c r="CX247" s="37"/>
      <c r="CY247" s="37"/>
      <c r="CZ247" s="37"/>
      <c r="DA247" s="37"/>
      <c r="DB247" s="37"/>
      <c r="DC247" s="37"/>
      <c r="DD247" s="37"/>
      <c r="DE247" s="37"/>
      <c r="DF247" s="37"/>
      <c r="DG247" s="37"/>
      <c r="DH247" s="37"/>
      <c r="DI247" s="37"/>
      <c r="DJ247" s="37"/>
      <c r="DK247" s="37"/>
      <c r="DL247" s="37"/>
      <c r="DM247" s="37"/>
      <c r="DN247" s="37"/>
      <c r="DO247" s="37"/>
      <c r="DP247" s="37"/>
      <c r="DQ247" s="37"/>
      <c r="DR247" s="37"/>
      <c r="DS247" s="37"/>
      <c r="DT247" s="37"/>
    </row>
    <row r="248" spans="1:124" s="31" customFormat="1" ht="18">
      <c r="A248" s="37">
        <v>176</v>
      </c>
      <c r="B248" s="36" t="s">
        <v>6760</v>
      </c>
      <c r="C248" s="36" t="s">
        <v>809</v>
      </c>
      <c r="D248" s="37" t="s">
        <v>6759</v>
      </c>
      <c r="E248" s="37" t="s">
        <v>6758</v>
      </c>
      <c r="F248" s="37" t="str">
        <f>IF(ISERROR(FIND('ヒアリングシート（記入例あり）'!$C$22,物質リスト!D248)),"",ROW())</f>
        <v/>
      </c>
      <c r="G248" s="37" t="e" cm="1">
        <f t="array" ref="G248">INDEX(D:D,SMALL(F:F,ROW(D248)))</f>
        <v>#NUM!</v>
      </c>
      <c r="H248" s="38" t="s">
        <v>10798</v>
      </c>
      <c r="I248" s="37" t="s">
        <v>223</v>
      </c>
      <c r="J248" s="37" t="s">
        <v>1158</v>
      </c>
      <c r="K248" s="37" t="s">
        <v>360</v>
      </c>
      <c r="L248" s="37" t="s">
        <v>6757</v>
      </c>
      <c r="M248" s="37">
        <v>116.95</v>
      </c>
      <c r="N248" s="37" t="s">
        <v>6756</v>
      </c>
      <c r="O248" s="36" t="s">
        <v>6755</v>
      </c>
      <c r="P248" s="37" t="s">
        <v>217</v>
      </c>
      <c r="Q248" s="36"/>
      <c r="R248" s="37"/>
      <c r="S248" s="36" t="s">
        <v>10906</v>
      </c>
      <c r="T248" s="36" t="s">
        <v>6754</v>
      </c>
      <c r="U248" s="36" t="s">
        <v>6753</v>
      </c>
      <c r="V248" s="37">
        <v>2.37</v>
      </c>
      <c r="W248" s="37">
        <v>1</v>
      </c>
      <c r="X248" s="36"/>
      <c r="Y248" s="36"/>
      <c r="Z248" s="36" t="s">
        <v>10907</v>
      </c>
      <c r="AA248" s="37" t="s">
        <v>1019</v>
      </c>
      <c r="AB248" s="37" t="s">
        <v>6752</v>
      </c>
      <c r="AC248" s="37" t="s">
        <v>6751</v>
      </c>
      <c r="AD248" s="41" t="s">
        <v>203</v>
      </c>
      <c r="AE248" s="41" t="s">
        <v>203</v>
      </c>
      <c r="AF248" s="41" t="s">
        <v>206</v>
      </c>
      <c r="AG248" s="41" t="s">
        <v>203</v>
      </c>
      <c r="AH248" s="41" t="s">
        <v>201</v>
      </c>
      <c r="AI248" s="41" t="s">
        <v>201</v>
      </c>
      <c r="AJ248" s="41" t="s">
        <v>203</v>
      </c>
      <c r="AK248" s="41" t="s">
        <v>250</v>
      </c>
      <c r="AL248" s="41" t="s">
        <v>201</v>
      </c>
      <c r="AM248" s="41" t="s">
        <v>201</v>
      </c>
      <c r="AN248" s="41" t="s">
        <v>203</v>
      </c>
      <c r="AO248" s="41" t="s">
        <v>201</v>
      </c>
      <c r="AP248" s="41" t="s">
        <v>205</v>
      </c>
      <c r="AQ248" s="41" t="s">
        <v>1256</v>
      </c>
      <c r="AR248" s="41" t="s">
        <v>201</v>
      </c>
      <c r="AS248" s="41" t="s">
        <v>201</v>
      </c>
      <c r="AT248" s="37" t="s">
        <v>6750</v>
      </c>
      <c r="AU248" s="37" t="s">
        <v>199</v>
      </c>
      <c r="AV248" s="37" t="s">
        <v>6749</v>
      </c>
      <c r="AW248" s="37"/>
      <c r="AX248" s="40" t="s">
        <v>6748</v>
      </c>
      <c r="AY248" s="37"/>
      <c r="AZ248" s="37"/>
      <c r="BA248" s="37"/>
      <c r="BB248" s="37"/>
      <c r="BC248" s="37"/>
      <c r="BD248" s="37"/>
      <c r="BE248" s="37">
        <v>11434</v>
      </c>
      <c r="BF248" s="37">
        <v>7460</v>
      </c>
      <c r="BG248" s="37">
        <v>18894</v>
      </c>
      <c r="BH248" s="37" t="s">
        <v>6747</v>
      </c>
      <c r="BI248" s="37"/>
      <c r="BJ248" s="37"/>
      <c r="BK248" s="37"/>
      <c r="BL248" s="37"/>
      <c r="BM248" s="37"/>
      <c r="BN248" s="37"/>
      <c r="BO248" s="37"/>
      <c r="BP248" s="37"/>
      <c r="BQ248" s="37"/>
      <c r="BR248" s="37"/>
      <c r="BS248" s="37"/>
      <c r="BT248" s="37"/>
      <c r="BU248" s="37"/>
      <c r="BV248" s="37">
        <v>0</v>
      </c>
      <c r="BW248" s="37">
        <v>0</v>
      </c>
      <c r="BX248" s="37">
        <v>0</v>
      </c>
      <c r="BY248" s="37">
        <v>0</v>
      </c>
      <c r="BZ248" s="37">
        <v>0</v>
      </c>
      <c r="CA248" s="37">
        <v>0</v>
      </c>
      <c r="CB248" s="37">
        <v>0</v>
      </c>
      <c r="CC248" s="37"/>
      <c r="CD248" s="37"/>
      <c r="CE248" s="37"/>
      <c r="CF248" s="37"/>
      <c r="CG248" s="37"/>
      <c r="CH248" s="37"/>
      <c r="CI248" s="37"/>
      <c r="CJ248" s="37">
        <v>0</v>
      </c>
      <c r="CK248" s="37">
        <v>0</v>
      </c>
      <c r="CL248" s="37">
        <v>0</v>
      </c>
      <c r="CM248" s="37">
        <v>0</v>
      </c>
      <c r="CN248" s="37">
        <v>0</v>
      </c>
      <c r="CO248" s="37">
        <v>0</v>
      </c>
      <c r="CP248" s="37">
        <v>0</v>
      </c>
      <c r="CQ248" s="37"/>
      <c r="CR248" s="37"/>
      <c r="CS248" s="37"/>
      <c r="CT248" s="37"/>
      <c r="CU248" s="37"/>
      <c r="CV248" s="37"/>
      <c r="CW248" s="37"/>
      <c r="CX248" s="37"/>
      <c r="CY248" s="37"/>
      <c r="CZ248" s="37"/>
      <c r="DA248" s="37"/>
      <c r="DB248" s="37"/>
      <c r="DC248" s="37"/>
      <c r="DD248" s="37"/>
      <c r="DE248" s="37"/>
      <c r="DF248" s="37"/>
      <c r="DG248" s="37"/>
      <c r="DH248" s="37"/>
      <c r="DI248" s="37"/>
      <c r="DJ248" s="37"/>
      <c r="DK248" s="37"/>
      <c r="DL248" s="37"/>
      <c r="DM248" s="37"/>
      <c r="DN248" s="37"/>
      <c r="DO248" s="37"/>
      <c r="DP248" s="37"/>
      <c r="DQ248" s="37"/>
      <c r="DR248" s="37"/>
      <c r="DS248" s="37"/>
      <c r="DT248" s="37"/>
    </row>
    <row r="249" spans="1:124" s="31" customFormat="1" ht="18">
      <c r="A249" s="37">
        <v>177</v>
      </c>
      <c r="B249" s="36" t="s">
        <v>6746</v>
      </c>
      <c r="C249" s="36" t="s">
        <v>1801</v>
      </c>
      <c r="D249" s="37" t="s">
        <v>6745</v>
      </c>
      <c r="E249" s="37" t="s">
        <v>6744</v>
      </c>
      <c r="F249" s="37" t="str">
        <f>IF(ISERROR(FIND('ヒアリングシート（記入例あり）'!$C$22,物質リスト!D249)),"",ROW())</f>
        <v/>
      </c>
      <c r="G249" s="37" t="e" cm="1">
        <f t="array" ref="G249">INDEX(D:D,SMALL(F:F,ROW(D249)))</f>
        <v>#NUM!</v>
      </c>
      <c r="H249" s="38" t="s">
        <v>10798</v>
      </c>
      <c r="I249" s="37" t="s">
        <v>223</v>
      </c>
      <c r="J249" s="37" t="s">
        <v>1158</v>
      </c>
      <c r="K249" s="37" t="s">
        <v>360</v>
      </c>
      <c r="L249" s="37" t="s">
        <v>6743</v>
      </c>
      <c r="M249" s="37">
        <v>102.92</v>
      </c>
      <c r="N249" s="37" t="s">
        <v>6742</v>
      </c>
      <c r="O249" s="36" t="s">
        <v>6741</v>
      </c>
      <c r="P249" s="37" t="s">
        <v>1154</v>
      </c>
      <c r="Q249" s="36"/>
      <c r="R249" s="37"/>
      <c r="S249" s="36" t="s">
        <v>10908</v>
      </c>
      <c r="T249" s="36" t="s">
        <v>6740</v>
      </c>
      <c r="U249" s="36" t="s">
        <v>6739</v>
      </c>
      <c r="V249" s="37">
        <v>1.55</v>
      </c>
      <c r="W249" s="37">
        <v>1</v>
      </c>
      <c r="X249" s="36"/>
      <c r="Y249" s="36"/>
      <c r="Z249" s="36" t="s">
        <v>10909</v>
      </c>
      <c r="AA249" s="37" t="s">
        <v>209</v>
      </c>
      <c r="AB249" s="37" t="s">
        <v>209</v>
      </c>
      <c r="AC249" s="37" t="s">
        <v>6738</v>
      </c>
      <c r="AD249" s="41" t="s">
        <v>201</v>
      </c>
      <c r="AE249" s="41" t="s">
        <v>201</v>
      </c>
      <c r="AF249" s="41" t="s">
        <v>203</v>
      </c>
      <c r="AG249" s="41" t="s">
        <v>206</v>
      </c>
      <c r="AH249" s="41" t="s">
        <v>206</v>
      </c>
      <c r="AI249" s="41" t="s">
        <v>206</v>
      </c>
      <c r="AJ249" s="41" t="s">
        <v>378</v>
      </c>
      <c r="AK249" s="41" t="s">
        <v>250</v>
      </c>
      <c r="AL249" s="41" t="s">
        <v>201</v>
      </c>
      <c r="AM249" s="41" t="s">
        <v>203</v>
      </c>
      <c r="AN249" s="41" t="s">
        <v>201</v>
      </c>
      <c r="AO249" s="41" t="s">
        <v>201</v>
      </c>
      <c r="AP249" s="41" t="s">
        <v>205</v>
      </c>
      <c r="AQ249" s="41" t="s">
        <v>1256</v>
      </c>
      <c r="AR249" s="41" t="s">
        <v>5519</v>
      </c>
      <c r="AS249" s="41" t="s">
        <v>206</v>
      </c>
      <c r="AT249" s="37" t="s">
        <v>6737</v>
      </c>
      <c r="AU249" s="37" t="s">
        <v>2399</v>
      </c>
      <c r="AV249" s="37" t="s">
        <v>248</v>
      </c>
      <c r="AW249" s="37"/>
      <c r="AX249" s="37" t="s">
        <v>6736</v>
      </c>
      <c r="AY249" s="37"/>
      <c r="AZ249" s="37"/>
      <c r="BA249" s="37"/>
      <c r="BB249" s="37"/>
      <c r="BC249" s="37"/>
      <c r="BD249" s="37"/>
      <c r="BE249" s="37">
        <v>2520</v>
      </c>
      <c r="BF249" s="37">
        <v>0</v>
      </c>
      <c r="BG249" s="37">
        <v>2520</v>
      </c>
      <c r="BH249" s="37" t="s">
        <v>6735</v>
      </c>
      <c r="BI249" s="37"/>
      <c r="BJ249" s="37"/>
      <c r="BK249" s="37"/>
      <c r="BL249" s="37"/>
      <c r="BM249" s="37"/>
      <c r="BN249" s="37"/>
      <c r="BO249" s="37"/>
      <c r="BP249" s="37"/>
      <c r="BQ249" s="37"/>
      <c r="BR249" s="37"/>
      <c r="BS249" s="37"/>
      <c r="BT249" s="37"/>
      <c r="BU249" s="37"/>
      <c r="BV249" s="37">
        <v>0</v>
      </c>
      <c r="BW249" s="37">
        <v>0</v>
      </c>
      <c r="BX249" s="37">
        <v>0</v>
      </c>
      <c r="BY249" s="37">
        <v>0</v>
      </c>
      <c r="BZ249" s="37">
        <v>0</v>
      </c>
      <c r="CA249" s="37">
        <v>0</v>
      </c>
      <c r="CB249" s="37">
        <v>0</v>
      </c>
      <c r="CC249" s="37"/>
      <c r="CD249" s="37"/>
      <c r="CE249" s="37"/>
      <c r="CF249" s="37"/>
      <c r="CG249" s="37"/>
      <c r="CH249" s="37"/>
      <c r="CI249" s="37"/>
      <c r="CJ249" s="37">
        <v>0</v>
      </c>
      <c r="CK249" s="37">
        <v>0</v>
      </c>
      <c r="CL249" s="37">
        <v>0</v>
      </c>
      <c r="CM249" s="37">
        <v>0</v>
      </c>
      <c r="CN249" s="37">
        <v>0</v>
      </c>
      <c r="CO249" s="37">
        <v>0</v>
      </c>
      <c r="CP249" s="37">
        <v>0</v>
      </c>
      <c r="CQ249" s="37"/>
      <c r="CR249" s="37"/>
      <c r="CS249" s="37"/>
      <c r="CT249" s="37"/>
      <c r="CU249" s="37"/>
      <c r="CV249" s="37"/>
      <c r="CW249" s="37"/>
      <c r="CX249" s="37"/>
      <c r="CY249" s="37"/>
      <c r="CZ249" s="37"/>
      <c r="DA249" s="37"/>
      <c r="DB249" s="37"/>
      <c r="DC249" s="37"/>
      <c r="DD249" s="37"/>
      <c r="DE249" s="37"/>
      <c r="DF249" s="37"/>
      <c r="DG249" s="37"/>
      <c r="DH249" s="37"/>
      <c r="DI249" s="37"/>
      <c r="DJ249" s="37"/>
      <c r="DK249" s="37"/>
      <c r="DL249" s="37"/>
      <c r="DM249" s="37"/>
      <c r="DN249" s="37"/>
      <c r="DO249" s="37"/>
      <c r="DP249" s="37"/>
      <c r="DQ249" s="37"/>
      <c r="DR249" s="37"/>
      <c r="DS249" s="37"/>
      <c r="DT249" s="37"/>
    </row>
    <row r="250" spans="1:124" s="31" customFormat="1" ht="16.5">
      <c r="A250" s="37">
        <v>178</v>
      </c>
      <c r="B250" s="36" t="s">
        <v>6734</v>
      </c>
      <c r="C250" s="36" t="s">
        <v>2044</v>
      </c>
      <c r="D250" s="37" t="s">
        <v>6733</v>
      </c>
      <c r="E250" s="37" t="s">
        <v>6732</v>
      </c>
      <c r="F250" s="37" t="str">
        <f>IF(ISERROR(FIND('ヒアリングシート（記入例あり）'!$C$22,物質リスト!D250)),"",ROW())</f>
        <v/>
      </c>
      <c r="G250" s="37" t="e" cm="1">
        <f t="array" ref="G250">INDEX(D:D,SMALL(F:F,ROW(D250)))</f>
        <v>#NUM!</v>
      </c>
      <c r="H250" s="38" t="s">
        <v>10798</v>
      </c>
      <c r="I250" s="37" t="s">
        <v>223</v>
      </c>
      <c r="J250" s="37" t="s">
        <v>1158</v>
      </c>
      <c r="K250" s="37" t="s">
        <v>360</v>
      </c>
      <c r="L250" s="37" t="s">
        <v>6731</v>
      </c>
      <c r="M250" s="37">
        <v>112.99</v>
      </c>
      <c r="N250" s="37" t="s">
        <v>6730</v>
      </c>
      <c r="O250" s="36" t="s">
        <v>6729</v>
      </c>
      <c r="P250" s="37" t="s">
        <v>217</v>
      </c>
      <c r="Q250" s="36" t="s">
        <v>6728</v>
      </c>
      <c r="R250" s="37"/>
      <c r="S250" s="36" t="s">
        <v>6727</v>
      </c>
      <c r="T250" s="36" t="s">
        <v>6726</v>
      </c>
      <c r="U250" s="36" t="s">
        <v>6725</v>
      </c>
      <c r="V250" s="37">
        <v>1.98</v>
      </c>
      <c r="W250" s="37">
        <v>1</v>
      </c>
      <c r="X250" s="36" t="s">
        <v>432</v>
      </c>
      <c r="Y250" s="36" t="s">
        <v>212</v>
      </c>
      <c r="Z250" s="36" t="s">
        <v>6724</v>
      </c>
      <c r="AA250" s="37" t="s">
        <v>6723</v>
      </c>
      <c r="AB250" s="37" t="s">
        <v>6722</v>
      </c>
      <c r="AC250" s="37" t="s">
        <v>6721</v>
      </c>
      <c r="AD250" s="41" t="s">
        <v>207</v>
      </c>
      <c r="AE250" s="41" t="s">
        <v>203</v>
      </c>
      <c r="AF250" s="41" t="s">
        <v>206</v>
      </c>
      <c r="AG250" s="41" t="s">
        <v>203</v>
      </c>
      <c r="AH250" s="41" t="s">
        <v>201</v>
      </c>
      <c r="AI250" s="41" t="s">
        <v>201</v>
      </c>
      <c r="AJ250" s="41" t="s">
        <v>205</v>
      </c>
      <c r="AK250" s="41" t="s">
        <v>204</v>
      </c>
      <c r="AL250" s="41" t="s">
        <v>201</v>
      </c>
      <c r="AM250" s="41" t="s">
        <v>377</v>
      </c>
      <c r="AN250" s="41" t="s">
        <v>203</v>
      </c>
      <c r="AO250" s="41" t="s">
        <v>205</v>
      </c>
      <c r="AP250" s="41" t="s">
        <v>205</v>
      </c>
      <c r="AQ250" s="41" t="s">
        <v>6720</v>
      </c>
      <c r="AR250" s="41" t="s">
        <v>6719</v>
      </c>
      <c r="AS250" s="41" t="s">
        <v>201</v>
      </c>
      <c r="AT250" s="37" t="s">
        <v>6718</v>
      </c>
      <c r="AU250" s="37" t="s">
        <v>2399</v>
      </c>
      <c r="AV250" s="37" t="s">
        <v>286</v>
      </c>
      <c r="AW250" s="37" t="s">
        <v>6717</v>
      </c>
      <c r="AX250" s="37" t="s">
        <v>6716</v>
      </c>
      <c r="AY250" s="37"/>
      <c r="AZ250" s="37" t="s">
        <v>320</v>
      </c>
      <c r="BA250" s="37" t="s">
        <v>2123</v>
      </c>
      <c r="BB250" s="37" t="s">
        <v>6715</v>
      </c>
      <c r="BC250" s="37" t="s">
        <v>6714</v>
      </c>
      <c r="BD250" s="37"/>
      <c r="BE250" s="40">
        <v>78668</v>
      </c>
      <c r="BF250" s="37">
        <v>599770</v>
      </c>
      <c r="BG250" s="37">
        <v>678438</v>
      </c>
      <c r="BH250" s="37" t="s">
        <v>6713</v>
      </c>
      <c r="BI250" s="37">
        <v>1</v>
      </c>
      <c r="BJ250" s="37">
        <v>130</v>
      </c>
      <c r="BK250" s="37">
        <v>0</v>
      </c>
      <c r="BL250" s="37">
        <v>0</v>
      </c>
      <c r="BM250" s="37">
        <v>0</v>
      </c>
      <c r="BN250" s="37">
        <v>0</v>
      </c>
      <c r="BO250" s="37">
        <v>490</v>
      </c>
      <c r="BP250" s="37">
        <v>0</v>
      </c>
      <c r="BQ250" s="37">
        <v>24000</v>
      </c>
      <c r="BR250" s="37">
        <v>0</v>
      </c>
      <c r="BS250" s="37">
        <v>130</v>
      </c>
      <c r="BT250" s="37">
        <v>490</v>
      </c>
      <c r="BU250" s="37">
        <v>24000</v>
      </c>
      <c r="BV250" s="37">
        <v>1</v>
      </c>
      <c r="BW250" s="37">
        <v>1560</v>
      </c>
      <c r="BX250" s="37">
        <v>12.6</v>
      </c>
      <c r="BY250" s="37">
        <v>0</v>
      </c>
      <c r="BZ250" s="37">
        <v>0</v>
      </c>
      <c r="CA250" s="37">
        <v>1572.6</v>
      </c>
      <c r="CB250" s="37">
        <v>60000</v>
      </c>
      <c r="CC250" s="37"/>
      <c r="CD250" s="37"/>
      <c r="CE250" s="37"/>
      <c r="CF250" s="37"/>
      <c r="CG250" s="37"/>
      <c r="CH250" s="37"/>
      <c r="CI250" s="37"/>
      <c r="CJ250" s="37">
        <v>0</v>
      </c>
      <c r="CK250" s="37">
        <v>0</v>
      </c>
      <c r="CL250" s="37">
        <v>0</v>
      </c>
      <c r="CM250" s="37">
        <v>0</v>
      </c>
      <c r="CN250" s="37">
        <v>0</v>
      </c>
      <c r="CO250" s="37">
        <v>0</v>
      </c>
      <c r="CP250" s="37">
        <v>0</v>
      </c>
      <c r="CQ250" s="37">
        <v>94</v>
      </c>
      <c r="CR250" s="37">
        <v>5.9</v>
      </c>
      <c r="CS250" s="37">
        <v>0.1</v>
      </c>
      <c r="CT250" s="37">
        <v>0</v>
      </c>
      <c r="CU250" s="37" t="s">
        <v>3022</v>
      </c>
      <c r="CV250" s="37" t="s">
        <v>6712</v>
      </c>
      <c r="CW250" s="37" t="s">
        <v>6711</v>
      </c>
      <c r="CX250" s="37" t="s">
        <v>6710</v>
      </c>
      <c r="CY250" s="37" t="s">
        <v>6709</v>
      </c>
      <c r="CZ250" s="37"/>
      <c r="DA250" s="37" t="s">
        <v>6709</v>
      </c>
      <c r="DB250" s="37" t="s">
        <v>6709</v>
      </c>
      <c r="DC250" s="37"/>
      <c r="DD250" s="37"/>
      <c r="DE250" s="37" t="s">
        <v>6708</v>
      </c>
      <c r="DF250" s="37" t="s">
        <v>6707</v>
      </c>
      <c r="DG250" s="37" t="s">
        <v>1189</v>
      </c>
      <c r="DH250" s="37" t="s">
        <v>6706</v>
      </c>
      <c r="DI250" s="37" t="s">
        <v>6706</v>
      </c>
      <c r="DJ250" s="37" t="s">
        <v>6705</v>
      </c>
      <c r="DK250" s="37"/>
      <c r="DL250" s="37">
        <v>0.16</v>
      </c>
      <c r="DM250" s="37">
        <v>0.11</v>
      </c>
      <c r="DN250" s="37"/>
      <c r="DO250" s="37">
        <v>0.24</v>
      </c>
      <c r="DP250" s="37"/>
      <c r="DQ250" s="37">
        <v>0.04</v>
      </c>
      <c r="DR250" s="37"/>
      <c r="DS250" s="37">
        <v>0.28000000000000003</v>
      </c>
      <c r="DT250" s="37">
        <v>0.44</v>
      </c>
    </row>
    <row r="251" spans="1:124" s="31" customFormat="1" ht="16.5">
      <c r="A251" s="37">
        <v>179</v>
      </c>
      <c r="B251" s="36" t="s">
        <v>6704</v>
      </c>
      <c r="C251" s="36" t="s">
        <v>339</v>
      </c>
      <c r="D251" s="37" t="s">
        <v>6703</v>
      </c>
      <c r="E251" s="37" t="s">
        <v>6702</v>
      </c>
      <c r="F251" s="37" t="str">
        <f>IF(ISERROR(FIND('ヒアリングシート（記入例あり）'!$C$22,物質リスト!D251)),"",ROW())</f>
        <v/>
      </c>
      <c r="G251" s="37" t="e" cm="1">
        <f t="array" ref="G251">INDEX(D:D,SMALL(F:F,ROW(D251)))</f>
        <v>#NUM!</v>
      </c>
      <c r="H251" s="38" t="s">
        <v>10798</v>
      </c>
      <c r="I251" s="37" t="s">
        <v>223</v>
      </c>
      <c r="J251" s="37" t="s">
        <v>360</v>
      </c>
      <c r="K251" s="37" t="s">
        <v>360</v>
      </c>
      <c r="L251" s="37" t="s">
        <v>6701</v>
      </c>
      <c r="M251" s="37">
        <v>110.97</v>
      </c>
      <c r="N251" s="37" t="s">
        <v>6700</v>
      </c>
      <c r="O251" s="36" t="s">
        <v>6699</v>
      </c>
      <c r="P251" s="37" t="s">
        <v>217</v>
      </c>
      <c r="Q251" s="36" t="s">
        <v>6698</v>
      </c>
      <c r="R251" s="37"/>
      <c r="S251" s="36" t="s">
        <v>6697</v>
      </c>
      <c r="T251" s="36" t="s">
        <v>6696</v>
      </c>
      <c r="U251" s="36" t="s">
        <v>6695</v>
      </c>
      <c r="V251" s="37">
        <v>1.36</v>
      </c>
      <c r="W251" s="37">
        <v>1</v>
      </c>
      <c r="X251" s="36" t="s">
        <v>6694</v>
      </c>
      <c r="Y251" s="36" t="s">
        <v>212</v>
      </c>
      <c r="Z251" s="36" t="s">
        <v>6693</v>
      </c>
      <c r="AA251" s="37" t="s">
        <v>6692</v>
      </c>
      <c r="AB251" s="37" t="s">
        <v>6691</v>
      </c>
      <c r="AC251" s="37" t="s">
        <v>6690</v>
      </c>
      <c r="AD251" s="41" t="s">
        <v>378</v>
      </c>
      <c r="AE251" s="41" t="s">
        <v>378</v>
      </c>
      <c r="AF251" s="41" t="s">
        <v>206</v>
      </c>
      <c r="AG251" s="41" t="s">
        <v>378</v>
      </c>
      <c r="AH251" s="41" t="s">
        <v>201</v>
      </c>
      <c r="AI251" s="41" t="s">
        <v>201</v>
      </c>
      <c r="AJ251" s="41" t="s">
        <v>205</v>
      </c>
      <c r="AK251" s="41" t="s">
        <v>204</v>
      </c>
      <c r="AL251" s="41" t="s">
        <v>201</v>
      </c>
      <c r="AM251" s="41" t="s">
        <v>377</v>
      </c>
      <c r="AN251" s="41" t="s">
        <v>205</v>
      </c>
      <c r="AO251" s="41" t="s">
        <v>205</v>
      </c>
      <c r="AP251" s="41" t="s">
        <v>203</v>
      </c>
      <c r="AQ251" s="41" t="s">
        <v>6689</v>
      </c>
      <c r="AR251" s="41" t="s">
        <v>6688</v>
      </c>
      <c r="AS251" s="41" t="s">
        <v>201</v>
      </c>
      <c r="AT251" s="37" t="s">
        <v>6687</v>
      </c>
      <c r="AU251" s="37" t="s">
        <v>6686</v>
      </c>
      <c r="AV251" s="37" t="s">
        <v>248</v>
      </c>
      <c r="AW251" s="37" t="s">
        <v>6685</v>
      </c>
      <c r="AX251" s="37" t="s">
        <v>6684</v>
      </c>
      <c r="AY251" s="37" t="s">
        <v>6683</v>
      </c>
      <c r="AZ251" s="37" t="s">
        <v>320</v>
      </c>
      <c r="BA251" s="37" t="s">
        <v>6682</v>
      </c>
      <c r="BB251" s="37"/>
      <c r="BC251" s="37" t="s">
        <v>6681</v>
      </c>
      <c r="BD251" s="37"/>
      <c r="BE251" s="37">
        <v>4506</v>
      </c>
      <c r="BF251" s="37">
        <v>241712</v>
      </c>
      <c r="BG251" s="37">
        <v>246218</v>
      </c>
      <c r="BH251" s="37" t="s">
        <v>6680</v>
      </c>
      <c r="BI251" s="37">
        <v>1</v>
      </c>
      <c r="BJ251" s="37">
        <v>120</v>
      </c>
      <c r="BK251" s="37">
        <v>0</v>
      </c>
      <c r="BL251" s="37">
        <v>0</v>
      </c>
      <c r="BM251" s="37">
        <v>0</v>
      </c>
      <c r="BN251" s="37">
        <v>0</v>
      </c>
      <c r="BO251" s="37">
        <v>1200</v>
      </c>
      <c r="BP251" s="37">
        <v>0</v>
      </c>
      <c r="BQ251" s="37">
        <v>0</v>
      </c>
      <c r="BR251" s="37">
        <v>400000</v>
      </c>
      <c r="BS251" s="37">
        <v>120</v>
      </c>
      <c r="BT251" s="37">
        <v>1200</v>
      </c>
      <c r="BU251" s="37">
        <v>400000</v>
      </c>
      <c r="BV251" s="37">
        <v>34</v>
      </c>
      <c r="BW251" s="37">
        <v>0</v>
      </c>
      <c r="BX251" s="37">
        <v>0</v>
      </c>
      <c r="BY251" s="37">
        <v>0</v>
      </c>
      <c r="BZ251" s="37">
        <v>0</v>
      </c>
      <c r="CA251" s="37">
        <v>0</v>
      </c>
      <c r="CB251" s="37">
        <v>0</v>
      </c>
      <c r="CC251" s="37">
        <v>62</v>
      </c>
      <c r="CD251" s="37">
        <v>0</v>
      </c>
      <c r="CE251" s="37">
        <v>49</v>
      </c>
      <c r="CF251" s="37">
        <v>0</v>
      </c>
      <c r="CG251" s="37">
        <v>0</v>
      </c>
      <c r="CH251" s="37">
        <v>49</v>
      </c>
      <c r="CI251" s="37"/>
      <c r="CJ251" s="37">
        <v>0</v>
      </c>
      <c r="CK251" s="37">
        <v>0</v>
      </c>
      <c r="CL251" s="37">
        <v>0</v>
      </c>
      <c r="CM251" s="37">
        <v>0</v>
      </c>
      <c r="CN251" s="37">
        <v>0</v>
      </c>
      <c r="CO251" s="37">
        <v>0</v>
      </c>
      <c r="CP251" s="37">
        <v>0</v>
      </c>
      <c r="CQ251" s="37">
        <v>11.9</v>
      </c>
      <c r="CR251" s="37">
        <v>52.4</v>
      </c>
      <c r="CS251" s="37">
        <v>35</v>
      </c>
      <c r="CT251" s="37">
        <v>0.6</v>
      </c>
      <c r="CU251" s="37" t="s">
        <v>6679</v>
      </c>
      <c r="CV251" s="37"/>
      <c r="CW251" s="37"/>
      <c r="CX251" s="37"/>
      <c r="CY251" s="37"/>
      <c r="CZ251" s="37"/>
      <c r="DA251" s="37" t="s">
        <v>6678</v>
      </c>
      <c r="DB251" s="37"/>
      <c r="DC251" s="37"/>
      <c r="DD251" s="37"/>
      <c r="DE251" s="37" t="s">
        <v>6677</v>
      </c>
      <c r="DF251" s="37"/>
      <c r="DG251" s="37" t="s">
        <v>6676</v>
      </c>
      <c r="DH251" s="37" t="s">
        <v>6676</v>
      </c>
      <c r="DI251" s="37" t="s">
        <v>6675</v>
      </c>
      <c r="DJ251" s="37" t="s">
        <v>6674</v>
      </c>
      <c r="DK251" s="37"/>
      <c r="DL251" s="37">
        <v>0.51</v>
      </c>
      <c r="DM251" s="37"/>
      <c r="DN251" s="37">
        <v>8.0000000000000002E-3</v>
      </c>
      <c r="DO251" s="37"/>
      <c r="DP251" s="37"/>
      <c r="DQ251" s="37">
        <v>0.08</v>
      </c>
      <c r="DR251" s="37"/>
      <c r="DS251" s="37">
        <v>8.7999999999999995E-2</v>
      </c>
      <c r="DT251" s="37">
        <v>0.59799999999999998</v>
      </c>
    </row>
    <row r="252" spans="1:124" s="31" customFormat="1" ht="18">
      <c r="A252" s="37">
        <v>180</v>
      </c>
      <c r="B252" s="36" t="s">
        <v>6673</v>
      </c>
      <c r="C252" s="36" t="s">
        <v>6672</v>
      </c>
      <c r="D252" s="37" t="s">
        <v>6671</v>
      </c>
      <c r="E252" s="37" t="s">
        <v>6670</v>
      </c>
      <c r="F252" s="37" t="str">
        <f>IF(ISERROR(FIND('ヒアリングシート（記入例あり）'!$C$22,物質リスト!D252)),"",ROW())</f>
        <v/>
      </c>
      <c r="G252" s="37" t="e" cm="1">
        <f t="array" ref="G252">INDEX(D:D,SMALL(F:F,ROW(D252)))</f>
        <v>#NUM!</v>
      </c>
      <c r="H252" s="38" t="s">
        <v>10797</v>
      </c>
      <c r="I252" s="37" t="s">
        <v>223</v>
      </c>
      <c r="J252" s="37" t="s">
        <v>222</v>
      </c>
      <c r="K252" s="37" t="s">
        <v>221</v>
      </c>
      <c r="L252" s="37" t="s">
        <v>6669</v>
      </c>
      <c r="M252" s="37">
        <v>253.13</v>
      </c>
      <c r="N252" s="37" t="s">
        <v>6668</v>
      </c>
      <c r="O252" s="36" t="s">
        <v>6667</v>
      </c>
      <c r="P252" s="37" t="s">
        <v>259</v>
      </c>
      <c r="Q252" s="36"/>
      <c r="R252" s="37" t="s">
        <v>6666</v>
      </c>
      <c r="S252" s="36" t="s">
        <v>10910</v>
      </c>
      <c r="T252" s="36" t="s">
        <v>6665</v>
      </c>
      <c r="U252" s="36" t="s">
        <v>6664</v>
      </c>
      <c r="V252" s="37">
        <v>3.51</v>
      </c>
      <c r="W252" s="37">
        <v>2</v>
      </c>
      <c r="X252" s="36" t="s">
        <v>432</v>
      </c>
      <c r="Y252" s="36" t="s">
        <v>6663</v>
      </c>
      <c r="Z252" s="36" t="s">
        <v>6662</v>
      </c>
      <c r="AA252" s="37" t="s">
        <v>6661</v>
      </c>
      <c r="AB252" s="37" t="s">
        <v>6660</v>
      </c>
      <c r="AC252" s="37" t="s">
        <v>209</v>
      </c>
      <c r="AD252" s="41" t="s">
        <v>203</v>
      </c>
      <c r="AE252" s="41" t="s">
        <v>203</v>
      </c>
      <c r="AF252" s="41" t="s">
        <v>206</v>
      </c>
      <c r="AG252" s="41" t="s">
        <v>201</v>
      </c>
      <c r="AH252" s="41" t="s">
        <v>201</v>
      </c>
      <c r="AI252" s="41" t="s">
        <v>201</v>
      </c>
      <c r="AJ252" s="41" t="s">
        <v>201</v>
      </c>
      <c r="AK252" s="41" t="s">
        <v>203</v>
      </c>
      <c r="AL252" s="41" t="s">
        <v>201</v>
      </c>
      <c r="AM252" s="41" t="s">
        <v>201</v>
      </c>
      <c r="AN252" s="41" t="s">
        <v>205</v>
      </c>
      <c r="AO252" s="41" t="s">
        <v>205</v>
      </c>
      <c r="AP252" s="41" t="s">
        <v>201</v>
      </c>
      <c r="AQ252" s="41" t="s">
        <v>713</v>
      </c>
      <c r="AR252" s="41" t="s">
        <v>201</v>
      </c>
      <c r="AS252" s="41" t="s">
        <v>201</v>
      </c>
      <c r="AT252" s="37" t="s">
        <v>200</v>
      </c>
      <c r="AU252" s="37" t="s">
        <v>6659</v>
      </c>
      <c r="AV252" s="37"/>
      <c r="AW252" s="37" t="s">
        <v>6658</v>
      </c>
      <c r="AX252" s="37"/>
      <c r="AY252" s="37"/>
      <c r="AZ252" s="37"/>
      <c r="BA252" s="37" t="s">
        <v>2483</v>
      </c>
      <c r="BB252" s="37" t="s">
        <v>6657</v>
      </c>
      <c r="BC252" s="37" t="s">
        <v>6656</v>
      </c>
      <c r="BD252" s="37" t="s">
        <v>6655</v>
      </c>
      <c r="BE252" s="37">
        <v>0</v>
      </c>
      <c r="BF252" s="37">
        <v>0</v>
      </c>
      <c r="BG252" s="37">
        <v>0</v>
      </c>
      <c r="BH252" s="37" t="s">
        <v>6654</v>
      </c>
      <c r="BI252" s="37">
        <v>1</v>
      </c>
      <c r="BJ252" s="37">
        <v>0</v>
      </c>
      <c r="BK252" s="37">
        <v>0</v>
      </c>
      <c r="BL252" s="37">
        <v>0</v>
      </c>
      <c r="BM252" s="37">
        <v>0</v>
      </c>
      <c r="BN252" s="37">
        <v>0</v>
      </c>
      <c r="BO252" s="37">
        <v>0</v>
      </c>
      <c r="BP252" s="37">
        <v>0</v>
      </c>
      <c r="BQ252" s="37">
        <v>39000</v>
      </c>
      <c r="BR252" s="37">
        <v>0</v>
      </c>
      <c r="BS252" s="37">
        <v>0</v>
      </c>
      <c r="BT252" s="37">
        <v>0</v>
      </c>
      <c r="BU252" s="37">
        <v>39000</v>
      </c>
      <c r="BV252" s="37">
        <v>0</v>
      </c>
      <c r="BW252" s="37">
        <v>0</v>
      </c>
      <c r="BX252" s="37">
        <v>0</v>
      </c>
      <c r="BY252" s="37">
        <v>0</v>
      </c>
      <c r="BZ252" s="37">
        <v>0</v>
      </c>
      <c r="CA252" s="37">
        <v>0</v>
      </c>
      <c r="CB252" s="37">
        <v>0</v>
      </c>
      <c r="CC252" s="37"/>
      <c r="CD252" s="37"/>
      <c r="CE252" s="37"/>
      <c r="CF252" s="37"/>
      <c r="CG252" s="37"/>
      <c r="CH252" s="37"/>
      <c r="CI252" s="37"/>
      <c r="CJ252" s="37">
        <v>0</v>
      </c>
      <c r="CK252" s="37">
        <v>0</v>
      </c>
      <c r="CL252" s="37">
        <v>0</v>
      </c>
      <c r="CM252" s="37">
        <v>0</v>
      </c>
      <c r="CN252" s="37">
        <v>0</v>
      </c>
      <c r="CO252" s="37">
        <v>0</v>
      </c>
      <c r="CP252" s="37">
        <v>0</v>
      </c>
      <c r="CQ252" s="37">
        <v>0</v>
      </c>
      <c r="CR252" s="37">
        <v>66.5</v>
      </c>
      <c r="CS252" s="37">
        <v>6.6</v>
      </c>
      <c r="CT252" s="37">
        <v>27</v>
      </c>
      <c r="CU252" s="37"/>
      <c r="CV252" s="37"/>
      <c r="CW252" s="37"/>
      <c r="CX252" s="37"/>
      <c r="CY252" s="37"/>
      <c r="CZ252" s="37"/>
      <c r="DA252" s="37" t="s">
        <v>6653</v>
      </c>
      <c r="DB252" s="37" t="s">
        <v>6653</v>
      </c>
      <c r="DC252" s="37" t="s">
        <v>6652</v>
      </c>
      <c r="DD252" s="37" t="s">
        <v>6651</v>
      </c>
      <c r="DE252" s="37"/>
      <c r="DF252" s="37"/>
      <c r="DG252" s="37"/>
      <c r="DH252" s="37"/>
      <c r="DI252" s="37" t="s">
        <v>6650</v>
      </c>
      <c r="DJ252" s="37"/>
      <c r="DK252" s="37"/>
      <c r="DL252" s="37"/>
      <c r="DM252" s="37"/>
      <c r="DN252" s="37"/>
      <c r="DO252" s="37"/>
      <c r="DP252" s="37">
        <v>4.0000000000000002E-4</v>
      </c>
      <c r="DQ252" s="37"/>
      <c r="DR252" s="37"/>
      <c r="DS252" s="37">
        <v>4.0000000000000002E-4</v>
      </c>
      <c r="DT252" s="37">
        <v>4.0000000000000002E-4</v>
      </c>
    </row>
    <row r="253" spans="1:124" s="32" customFormat="1" ht="16.5">
      <c r="A253" s="37">
        <v>181</v>
      </c>
      <c r="B253" s="36" t="s">
        <v>1455</v>
      </c>
      <c r="C253" s="36"/>
      <c r="D253" s="37" t="s">
        <v>6649</v>
      </c>
      <c r="E253" s="37" t="s">
        <v>6648</v>
      </c>
      <c r="F253" s="37" t="str">
        <f>IF(ISERROR(FIND('ヒアリングシート（記入例あり）'!$C$22,物質リスト!D253)),"",ROW())</f>
        <v/>
      </c>
      <c r="G253" s="37" t="e" cm="1">
        <f t="array" ref="G253">INDEX(D:D,SMALL(F:F,ROW(D253)))</f>
        <v>#NUM!</v>
      </c>
      <c r="H253" s="38" t="s">
        <v>10800</v>
      </c>
      <c r="I253" s="37" t="s">
        <v>223</v>
      </c>
      <c r="J253" s="37"/>
      <c r="K253" s="37" t="s">
        <v>360</v>
      </c>
      <c r="L253" s="37"/>
      <c r="M253" s="37"/>
      <c r="N253" s="37"/>
      <c r="O253" s="36" t="s">
        <v>6647</v>
      </c>
      <c r="P253" s="37"/>
      <c r="Q253" s="36"/>
      <c r="R253" s="37"/>
      <c r="S253" s="36"/>
      <c r="T253" s="36"/>
      <c r="U253" s="36"/>
      <c r="V253" s="37"/>
      <c r="W253" s="45">
        <v>2</v>
      </c>
      <c r="X253" s="36"/>
      <c r="Y253" s="36"/>
      <c r="Z253" s="36"/>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7"/>
      <c r="AY253" s="37"/>
      <c r="AZ253" s="37"/>
      <c r="BA253" s="37"/>
      <c r="BB253" s="37"/>
      <c r="BC253" s="37"/>
      <c r="BD253" s="37"/>
      <c r="BE253" s="37">
        <v>63387</v>
      </c>
      <c r="BF253" s="37">
        <v>948400</v>
      </c>
      <c r="BG253" s="37">
        <v>1011787</v>
      </c>
      <c r="BH253" s="37"/>
      <c r="BI253" s="37">
        <v>3</v>
      </c>
      <c r="BJ253" s="37">
        <v>0</v>
      </c>
      <c r="BK253" s="37">
        <v>0</v>
      </c>
      <c r="BL253" s="37">
        <v>0</v>
      </c>
      <c r="BM253" s="37">
        <v>0</v>
      </c>
      <c r="BN253" s="37">
        <v>0</v>
      </c>
      <c r="BO253" s="37">
        <v>3800</v>
      </c>
      <c r="BP253" s="37">
        <v>0</v>
      </c>
      <c r="BQ253" s="37">
        <v>140600</v>
      </c>
      <c r="BR253" s="37">
        <v>0</v>
      </c>
      <c r="BS253" s="37">
        <v>0</v>
      </c>
      <c r="BT253" s="37">
        <v>3800</v>
      </c>
      <c r="BU253" s="37">
        <v>140600</v>
      </c>
      <c r="BV253" s="37">
        <v>2</v>
      </c>
      <c r="BW253" s="37">
        <v>0</v>
      </c>
      <c r="BX253" s="37">
        <v>1.1000000000000001</v>
      </c>
      <c r="BY253" s="37">
        <v>0</v>
      </c>
      <c r="BZ253" s="37">
        <v>0</v>
      </c>
      <c r="CA253" s="37">
        <v>1.1000000000000001</v>
      </c>
      <c r="CB253" s="37">
        <v>21025200</v>
      </c>
      <c r="CC253" s="37">
        <v>4</v>
      </c>
      <c r="CD253" s="37">
        <v>0</v>
      </c>
      <c r="CE253" s="37">
        <v>0</v>
      </c>
      <c r="CF253" s="37">
        <v>0</v>
      </c>
      <c r="CG253" s="37">
        <v>0</v>
      </c>
      <c r="CH253" s="37">
        <v>0</v>
      </c>
      <c r="CI253" s="37">
        <v>80150</v>
      </c>
      <c r="CJ253" s="37">
        <v>2</v>
      </c>
      <c r="CK253" s="37">
        <v>19</v>
      </c>
      <c r="CL253" s="37">
        <v>0</v>
      </c>
      <c r="CM253" s="37">
        <v>0</v>
      </c>
      <c r="CN253" s="37">
        <v>0</v>
      </c>
      <c r="CO253" s="37">
        <v>19</v>
      </c>
      <c r="CP253" s="37">
        <v>29200</v>
      </c>
      <c r="CQ253" s="37"/>
      <c r="CR253" s="37"/>
      <c r="CS253" s="37"/>
      <c r="CT253" s="37"/>
      <c r="CU253" s="37"/>
      <c r="CV253" s="37"/>
      <c r="CW253" s="37"/>
      <c r="CX253" s="37"/>
      <c r="CY253" s="37"/>
      <c r="CZ253" s="37"/>
      <c r="DA253" s="37"/>
      <c r="DB253" s="37"/>
      <c r="DC253" s="37"/>
      <c r="DD253" s="37"/>
      <c r="DE253" s="37"/>
      <c r="DF253" s="37"/>
      <c r="DG253" s="37"/>
      <c r="DH253" s="37"/>
      <c r="DI253" s="37"/>
      <c r="DJ253" s="37"/>
      <c r="DK253" s="37"/>
      <c r="DL253" s="37"/>
      <c r="DM253" s="37"/>
      <c r="DN253" s="37"/>
      <c r="DO253" s="37"/>
      <c r="DP253" s="37"/>
      <c r="DQ253" s="37"/>
      <c r="DR253" s="37"/>
      <c r="DS253" s="37"/>
      <c r="DT253" s="37"/>
    </row>
    <row r="254" spans="1:124" s="29" customFormat="1" ht="16.5">
      <c r="A254" s="37">
        <v>181</v>
      </c>
      <c r="B254" s="36" t="s">
        <v>6646</v>
      </c>
      <c r="C254" s="36" t="s">
        <v>6645</v>
      </c>
      <c r="D254" s="37" t="s">
        <v>6644</v>
      </c>
      <c r="E254" s="37" t="s">
        <v>6643</v>
      </c>
      <c r="F254" s="37" t="str">
        <f>IF(ISERROR(FIND('ヒアリングシート（記入例あり）'!$C$22,物質リスト!D254)),"",ROW())</f>
        <v/>
      </c>
      <c r="G254" s="37" t="e" cm="1">
        <f t="array" ref="G254">INDEX(D:D,SMALL(F:F,ROW(D254)))</f>
        <v>#NUM!</v>
      </c>
      <c r="H254" s="38" t="s">
        <v>10800</v>
      </c>
      <c r="I254" s="37" t="s">
        <v>223</v>
      </c>
      <c r="J254" s="37" t="s">
        <v>360</v>
      </c>
      <c r="K254" s="45" t="s">
        <v>10803</v>
      </c>
      <c r="L254" s="37" t="s">
        <v>6581</v>
      </c>
      <c r="M254" s="37">
        <v>147.00399999999999</v>
      </c>
      <c r="N254" s="37" t="s">
        <v>6642</v>
      </c>
      <c r="O254" s="36" t="s">
        <v>6641</v>
      </c>
      <c r="P254" s="37" t="s">
        <v>217</v>
      </c>
      <c r="Q254" s="36" t="s">
        <v>6640</v>
      </c>
      <c r="R254" s="37"/>
      <c r="S254" s="36" t="s">
        <v>6639</v>
      </c>
      <c r="T254" s="36" t="s">
        <v>6611</v>
      </c>
      <c r="U254" s="36" t="s">
        <v>6354</v>
      </c>
      <c r="V254" s="37">
        <v>3.48</v>
      </c>
      <c r="W254" s="45">
        <v>2</v>
      </c>
      <c r="X254" s="36" t="s">
        <v>6638</v>
      </c>
      <c r="Y254" s="36"/>
      <c r="Z254" s="36" t="s">
        <v>6637</v>
      </c>
      <c r="AA254" s="37" t="s">
        <v>6636</v>
      </c>
      <c r="AB254" s="37" t="s">
        <v>6635</v>
      </c>
      <c r="AC254" s="37" t="s">
        <v>6634</v>
      </c>
      <c r="AD254" s="41" t="s">
        <v>207</v>
      </c>
      <c r="AE254" s="41" t="s">
        <v>203</v>
      </c>
      <c r="AF254" s="41" t="s">
        <v>206</v>
      </c>
      <c r="AG254" s="41" t="s">
        <v>378</v>
      </c>
      <c r="AH254" s="41" t="s">
        <v>203</v>
      </c>
      <c r="AI254" s="41" t="s">
        <v>203</v>
      </c>
      <c r="AJ254" s="41" t="s">
        <v>205</v>
      </c>
      <c r="AK254" s="41" t="s">
        <v>204</v>
      </c>
      <c r="AL254" s="41" t="s">
        <v>201</v>
      </c>
      <c r="AM254" s="41" t="s">
        <v>201</v>
      </c>
      <c r="AN254" s="41" t="s">
        <v>201</v>
      </c>
      <c r="AO254" s="41" t="s">
        <v>201</v>
      </c>
      <c r="AP254" s="41" t="s">
        <v>201</v>
      </c>
      <c r="AQ254" s="41" t="s">
        <v>6633</v>
      </c>
      <c r="AR254" s="41" t="s">
        <v>4640</v>
      </c>
      <c r="AS254" s="41" t="s">
        <v>201</v>
      </c>
      <c r="AT254" s="37" t="s">
        <v>6632</v>
      </c>
      <c r="AU254" s="37" t="s">
        <v>2058</v>
      </c>
      <c r="AV254" s="37" t="s">
        <v>248</v>
      </c>
      <c r="AW254" s="37"/>
      <c r="AX254" s="37"/>
      <c r="AY254" s="37"/>
      <c r="AZ254" s="37" t="s">
        <v>6631</v>
      </c>
      <c r="BA254" s="37" t="s">
        <v>6630</v>
      </c>
      <c r="BB254" s="37" t="s">
        <v>6629</v>
      </c>
      <c r="BC254" s="37" t="s">
        <v>6628</v>
      </c>
      <c r="BD254" s="37" t="s">
        <v>6627</v>
      </c>
      <c r="BE254" s="37"/>
      <c r="BF254" s="37"/>
      <c r="BG254" s="37"/>
      <c r="BH254" s="37" t="s">
        <v>6626</v>
      </c>
      <c r="BI254" s="37"/>
      <c r="BJ254" s="37"/>
      <c r="BK254" s="37"/>
      <c r="BL254" s="37"/>
      <c r="BM254" s="37"/>
      <c r="BN254" s="37"/>
      <c r="BO254" s="37"/>
      <c r="BP254" s="37"/>
      <c r="BQ254" s="37"/>
      <c r="BR254" s="37"/>
      <c r="BS254" s="37"/>
      <c r="BT254" s="37"/>
      <c r="BU254" s="37"/>
      <c r="BV254" s="37"/>
      <c r="BW254" s="37"/>
      <c r="BX254" s="37"/>
      <c r="BY254" s="37"/>
      <c r="BZ254" s="37"/>
      <c r="CA254" s="37"/>
      <c r="CB254" s="37"/>
      <c r="CC254" s="37"/>
      <c r="CD254" s="37"/>
      <c r="CE254" s="37"/>
      <c r="CF254" s="37"/>
      <c r="CG254" s="37"/>
      <c r="CH254" s="37"/>
      <c r="CI254" s="37"/>
      <c r="CJ254" s="37"/>
      <c r="CK254" s="37"/>
      <c r="CL254" s="37"/>
      <c r="CM254" s="37"/>
      <c r="CN254" s="37"/>
      <c r="CO254" s="37"/>
      <c r="CP254" s="37"/>
      <c r="CQ254" s="37">
        <v>3.1</v>
      </c>
      <c r="CR254" s="37">
        <v>4.4000000000000004</v>
      </c>
      <c r="CS254" s="37">
        <v>90.5</v>
      </c>
      <c r="CT254" s="37">
        <v>2.1</v>
      </c>
      <c r="CU254" s="37" t="s">
        <v>6625</v>
      </c>
      <c r="CV254" s="37"/>
      <c r="CW254" s="37" t="s">
        <v>6624</v>
      </c>
      <c r="CX254" s="37"/>
      <c r="CY254" s="37" t="s">
        <v>6622</v>
      </c>
      <c r="CZ254" s="37"/>
      <c r="DA254" s="37" t="s">
        <v>6623</v>
      </c>
      <c r="DB254" s="37" t="s">
        <v>6622</v>
      </c>
      <c r="DC254" s="37" t="s">
        <v>4271</v>
      </c>
      <c r="DD254" s="37" t="s">
        <v>4271</v>
      </c>
      <c r="DE254" s="37" t="s">
        <v>6621</v>
      </c>
      <c r="DF254" s="37"/>
      <c r="DG254" s="37"/>
      <c r="DH254" s="37" t="s">
        <v>6620</v>
      </c>
      <c r="DI254" s="37" t="s">
        <v>6619</v>
      </c>
      <c r="DJ254" s="37" t="s">
        <v>6618</v>
      </c>
      <c r="DK254" s="37"/>
      <c r="DL254" s="37">
        <v>7.1999999999999995E-2</v>
      </c>
      <c r="DM254" s="37"/>
      <c r="DN254" s="37"/>
      <c r="DO254" s="37">
        <v>1.1999999999999999E-3</v>
      </c>
      <c r="DP254" s="37"/>
      <c r="DQ254" s="37">
        <v>0.04</v>
      </c>
      <c r="DR254" s="37"/>
      <c r="DS254" s="37">
        <v>4.1200000000000001E-2</v>
      </c>
      <c r="DT254" s="37">
        <v>0.1132</v>
      </c>
    </row>
    <row r="255" spans="1:124" s="29" customFormat="1" ht="16.5">
      <c r="A255" s="37">
        <v>181</v>
      </c>
      <c r="B255" s="36" t="s">
        <v>6617</v>
      </c>
      <c r="C255" s="36" t="s">
        <v>4068</v>
      </c>
      <c r="D255" s="37" t="s">
        <v>6616</v>
      </c>
      <c r="E255" s="37" t="s">
        <v>6615</v>
      </c>
      <c r="F255" s="37" t="str">
        <f>IF(ISERROR(FIND('ヒアリングシート（記入例あり）'!$C$22,物質リスト!D255)),"",ROW())</f>
        <v/>
      </c>
      <c r="G255" s="37" t="e" cm="1">
        <f t="array" ref="G255">INDEX(D:D,SMALL(F:F,ROW(D255)))</f>
        <v>#NUM!</v>
      </c>
      <c r="H255" s="38" t="s">
        <v>10800</v>
      </c>
      <c r="I255" s="37" t="s">
        <v>223</v>
      </c>
      <c r="J255" s="37" t="s">
        <v>360</v>
      </c>
      <c r="K255" s="45" t="s">
        <v>10803</v>
      </c>
      <c r="L255" s="37" t="s">
        <v>6581</v>
      </c>
      <c r="M255" s="37">
        <v>147.00399999999999</v>
      </c>
      <c r="N255" s="37" t="s">
        <v>1356</v>
      </c>
      <c r="O255" s="36" t="s">
        <v>6614</v>
      </c>
      <c r="P255" s="37" t="s">
        <v>259</v>
      </c>
      <c r="Q255" s="36" t="s">
        <v>6613</v>
      </c>
      <c r="R255" s="37"/>
      <c r="S255" s="36" t="s">
        <v>6612</v>
      </c>
      <c r="T255" s="36" t="s">
        <v>6611</v>
      </c>
      <c r="U255" s="36" t="s">
        <v>6610</v>
      </c>
      <c r="V255" s="37">
        <v>3.44</v>
      </c>
      <c r="W255" s="45">
        <v>2</v>
      </c>
      <c r="X255" s="36" t="s">
        <v>432</v>
      </c>
      <c r="Y255" s="36" t="s">
        <v>212</v>
      </c>
      <c r="Z255" s="36" t="s">
        <v>6609</v>
      </c>
      <c r="AA255" s="37" t="s">
        <v>6608</v>
      </c>
      <c r="AB255" s="37" t="s">
        <v>875</v>
      </c>
      <c r="AC255" s="37" t="s">
        <v>6607</v>
      </c>
      <c r="AD255" s="41" t="s">
        <v>203</v>
      </c>
      <c r="AE255" s="41" t="s">
        <v>203</v>
      </c>
      <c r="AF255" s="41" t="s">
        <v>206</v>
      </c>
      <c r="AG255" s="41" t="s">
        <v>206</v>
      </c>
      <c r="AH255" s="41" t="s">
        <v>203</v>
      </c>
      <c r="AI255" s="41" t="s">
        <v>203</v>
      </c>
      <c r="AJ255" s="41" t="s">
        <v>203</v>
      </c>
      <c r="AK255" s="41" t="s">
        <v>205</v>
      </c>
      <c r="AL255" s="41" t="s">
        <v>201</v>
      </c>
      <c r="AM255" s="41" t="s">
        <v>377</v>
      </c>
      <c r="AN255" s="41" t="s">
        <v>201</v>
      </c>
      <c r="AO255" s="41" t="s">
        <v>205</v>
      </c>
      <c r="AP255" s="41" t="s">
        <v>205</v>
      </c>
      <c r="AQ255" s="41" t="s">
        <v>6606</v>
      </c>
      <c r="AR255" s="41" t="s">
        <v>6605</v>
      </c>
      <c r="AS255" s="41" t="s">
        <v>201</v>
      </c>
      <c r="AT255" s="37" t="s">
        <v>6604</v>
      </c>
      <c r="AU255" s="37" t="s">
        <v>6604</v>
      </c>
      <c r="AV255" s="37" t="s">
        <v>727</v>
      </c>
      <c r="AW255" s="37" t="s">
        <v>6603</v>
      </c>
      <c r="AX255" s="37" t="s">
        <v>6172</v>
      </c>
      <c r="AY255" s="37" t="s">
        <v>321</v>
      </c>
      <c r="AZ255" s="37" t="s">
        <v>6602</v>
      </c>
      <c r="BA255" s="37" t="s">
        <v>6601</v>
      </c>
      <c r="BB255" s="37" t="s">
        <v>6562</v>
      </c>
      <c r="BC255" s="37"/>
      <c r="BD255" s="37"/>
      <c r="BE255" s="37"/>
      <c r="BF255" s="37"/>
      <c r="BG255" s="37"/>
      <c r="BH255" s="37" t="s">
        <v>6600</v>
      </c>
      <c r="BI255" s="37"/>
      <c r="BJ255" s="37"/>
      <c r="BK255" s="37"/>
      <c r="BL255" s="37"/>
      <c r="BM255" s="37"/>
      <c r="BN255" s="37"/>
      <c r="BO255" s="37"/>
      <c r="BP255" s="37"/>
      <c r="BQ255" s="37"/>
      <c r="BR255" s="37"/>
      <c r="BS255" s="37"/>
      <c r="BT255" s="37"/>
      <c r="BU255" s="37"/>
      <c r="BV255" s="37"/>
      <c r="BW255" s="37"/>
      <c r="BX255" s="37"/>
      <c r="BY255" s="37"/>
      <c r="BZ255" s="37"/>
      <c r="CA255" s="37"/>
      <c r="CB255" s="37"/>
      <c r="CC255" s="37"/>
      <c r="CD255" s="37"/>
      <c r="CE255" s="37"/>
      <c r="CF255" s="37"/>
      <c r="CG255" s="37"/>
      <c r="CH255" s="37"/>
      <c r="CI255" s="37"/>
      <c r="CJ255" s="37"/>
      <c r="CK255" s="37"/>
      <c r="CL255" s="37"/>
      <c r="CM255" s="37"/>
      <c r="CN255" s="37"/>
      <c r="CO255" s="37"/>
      <c r="CP255" s="37"/>
      <c r="CQ255" s="37">
        <v>99.4</v>
      </c>
      <c r="CR255" s="37">
        <v>0.02</v>
      </c>
      <c r="CS255" s="37">
        <v>0.6</v>
      </c>
      <c r="CT255" s="37">
        <v>8.9999999999999993E-3</v>
      </c>
      <c r="CU255" s="37" t="s">
        <v>6599</v>
      </c>
      <c r="CV255" s="37" t="s">
        <v>6598</v>
      </c>
      <c r="CW255" s="37" t="s">
        <v>6597</v>
      </c>
      <c r="CX255" s="37" t="s">
        <v>6596</v>
      </c>
      <c r="CY255" s="37" t="s">
        <v>6595</v>
      </c>
      <c r="CZ255" s="37"/>
      <c r="DA255" s="37" t="s">
        <v>6594</v>
      </c>
      <c r="DB255" s="37" t="s">
        <v>6593</v>
      </c>
      <c r="DC255" s="37" t="s">
        <v>6592</v>
      </c>
      <c r="DD255" s="37" t="s">
        <v>6591</v>
      </c>
      <c r="DE255" s="37" t="s">
        <v>6590</v>
      </c>
      <c r="DF255" s="37" t="s">
        <v>6589</v>
      </c>
      <c r="DG255" s="37" t="s">
        <v>6588</v>
      </c>
      <c r="DH255" s="37" t="s">
        <v>6587</v>
      </c>
      <c r="DI255" s="37" t="s">
        <v>6586</v>
      </c>
      <c r="DJ255" s="37" t="s">
        <v>6585</v>
      </c>
      <c r="DK255" s="37"/>
      <c r="DL255" s="37">
        <v>0.87</v>
      </c>
      <c r="DM255" s="37">
        <v>160</v>
      </c>
      <c r="DN255" s="37">
        <v>1.1999999999999999E-3</v>
      </c>
      <c r="DO255" s="37"/>
      <c r="DP255" s="37"/>
      <c r="DQ255" s="37">
        <v>3.6</v>
      </c>
      <c r="DR255" s="37"/>
      <c r="DS255" s="37">
        <v>3.6012</v>
      </c>
      <c r="DT255" s="37">
        <v>163.60120000000001</v>
      </c>
    </row>
    <row r="256" spans="1:124" s="29" customFormat="1" ht="16.5">
      <c r="A256" s="37">
        <v>181</v>
      </c>
      <c r="B256" s="36" t="s">
        <v>6584</v>
      </c>
      <c r="C256" s="36" t="s">
        <v>4068</v>
      </c>
      <c r="D256" s="37" t="s">
        <v>6583</v>
      </c>
      <c r="E256" s="37" t="s">
        <v>6582</v>
      </c>
      <c r="F256" s="37" t="str">
        <f>IF(ISERROR(FIND('ヒアリングシート（記入例あり）'!$C$22,物質リスト!D256)),"",ROW())</f>
        <v/>
      </c>
      <c r="G256" s="37" t="e" cm="1">
        <f t="array" ref="G256">INDEX(D:D,SMALL(F:F,ROW(D256)))</f>
        <v>#NUM!</v>
      </c>
      <c r="H256" s="38" t="s">
        <v>10800</v>
      </c>
      <c r="I256" s="37" t="s">
        <v>223</v>
      </c>
      <c r="J256" s="37" t="s">
        <v>360</v>
      </c>
      <c r="K256" s="37" t="s">
        <v>360</v>
      </c>
      <c r="L256" s="37" t="s">
        <v>6581</v>
      </c>
      <c r="M256" s="37">
        <v>147.00399999999999</v>
      </c>
      <c r="N256" s="37" t="s">
        <v>6580</v>
      </c>
      <c r="O256" s="36" t="s">
        <v>6579</v>
      </c>
      <c r="P256" s="37" t="s">
        <v>217</v>
      </c>
      <c r="Q256" s="36" t="s">
        <v>6578</v>
      </c>
      <c r="R256" s="37"/>
      <c r="S256" s="36" t="s">
        <v>6577</v>
      </c>
      <c r="T256" s="36" t="s">
        <v>6576</v>
      </c>
      <c r="U256" s="36" t="s">
        <v>6575</v>
      </c>
      <c r="V256" s="37">
        <v>3.43</v>
      </c>
      <c r="W256" s="37">
        <v>2</v>
      </c>
      <c r="X256" s="36" t="s">
        <v>432</v>
      </c>
      <c r="Y256" s="36" t="s">
        <v>212</v>
      </c>
      <c r="Z256" s="36" t="s">
        <v>6574</v>
      </c>
      <c r="AA256" s="37" t="s">
        <v>6573</v>
      </c>
      <c r="AB256" s="37" t="s">
        <v>209</v>
      </c>
      <c r="AC256" s="37" t="s">
        <v>6572</v>
      </c>
      <c r="AD256" s="41" t="s">
        <v>207</v>
      </c>
      <c r="AE256" s="41" t="s">
        <v>201</v>
      </c>
      <c r="AF256" s="41" t="s">
        <v>206</v>
      </c>
      <c r="AG256" s="41" t="s">
        <v>207</v>
      </c>
      <c r="AH256" s="41" t="s">
        <v>201</v>
      </c>
      <c r="AI256" s="41" t="s">
        <v>201</v>
      </c>
      <c r="AJ256" s="41" t="s">
        <v>205</v>
      </c>
      <c r="AK256" s="41" t="s">
        <v>250</v>
      </c>
      <c r="AL256" s="41" t="s">
        <v>201</v>
      </c>
      <c r="AM256" s="41" t="s">
        <v>201</v>
      </c>
      <c r="AN256" s="41" t="s">
        <v>201</v>
      </c>
      <c r="AO256" s="41" t="s">
        <v>201</v>
      </c>
      <c r="AP256" s="41" t="s">
        <v>201</v>
      </c>
      <c r="AQ256" s="41" t="s">
        <v>6571</v>
      </c>
      <c r="AR256" s="41" t="s">
        <v>6570</v>
      </c>
      <c r="AS256" s="41" t="s">
        <v>201</v>
      </c>
      <c r="AT256" s="37" t="s">
        <v>6569</v>
      </c>
      <c r="AU256" s="37" t="s">
        <v>6568</v>
      </c>
      <c r="AV256" s="37" t="s">
        <v>727</v>
      </c>
      <c r="AW256" s="37" t="s">
        <v>6567</v>
      </c>
      <c r="AX256" s="37" t="s">
        <v>6566</v>
      </c>
      <c r="AY256" s="37" t="s">
        <v>6565</v>
      </c>
      <c r="AZ256" s="37" t="s">
        <v>6564</v>
      </c>
      <c r="BA256" s="37" t="s">
        <v>6563</v>
      </c>
      <c r="BB256" s="37" t="s">
        <v>6562</v>
      </c>
      <c r="BC256" s="37" t="s">
        <v>6561</v>
      </c>
      <c r="BD256" s="37"/>
      <c r="BE256" s="37"/>
      <c r="BF256" s="37"/>
      <c r="BG256" s="37"/>
      <c r="BH256" s="37" t="s">
        <v>6560</v>
      </c>
      <c r="BI256" s="37"/>
      <c r="BJ256" s="37"/>
      <c r="BK256" s="37"/>
      <c r="BL256" s="37"/>
      <c r="BM256" s="37"/>
      <c r="BN256" s="37"/>
      <c r="BO256" s="37"/>
      <c r="BP256" s="37"/>
      <c r="BQ256" s="37"/>
      <c r="BR256" s="37"/>
      <c r="BS256" s="37"/>
      <c r="BT256" s="37"/>
      <c r="BU256" s="37"/>
      <c r="BV256" s="37"/>
      <c r="BW256" s="37"/>
      <c r="BX256" s="37"/>
      <c r="BY256" s="37"/>
      <c r="BZ256" s="37"/>
      <c r="CA256" s="37"/>
      <c r="CB256" s="37"/>
      <c r="CC256" s="37"/>
      <c r="CD256" s="37"/>
      <c r="CE256" s="37"/>
      <c r="CF256" s="37"/>
      <c r="CG256" s="37"/>
      <c r="CH256" s="37"/>
      <c r="CI256" s="37"/>
      <c r="CJ256" s="37"/>
      <c r="CK256" s="37"/>
      <c r="CL256" s="37"/>
      <c r="CM256" s="37"/>
      <c r="CN256" s="37"/>
      <c r="CO256" s="37"/>
      <c r="CP256" s="37"/>
      <c r="CQ256" s="37">
        <v>32.200000000000003</v>
      </c>
      <c r="CR256" s="37">
        <v>55.5</v>
      </c>
      <c r="CS256" s="37">
        <v>0.1</v>
      </c>
      <c r="CT256" s="37">
        <v>12.1</v>
      </c>
      <c r="CU256" s="37" t="s">
        <v>6559</v>
      </c>
      <c r="CV256" s="37"/>
      <c r="CW256" s="37"/>
      <c r="CX256" s="37"/>
      <c r="CY256" s="37"/>
      <c r="CZ256" s="37"/>
      <c r="DA256" s="37"/>
      <c r="DB256" s="37"/>
      <c r="DC256" s="37"/>
      <c r="DD256" s="37"/>
      <c r="DE256" s="37" t="s">
        <v>6558</v>
      </c>
      <c r="DF256" s="37" t="s">
        <v>6557</v>
      </c>
      <c r="DG256" s="37"/>
      <c r="DH256" s="37" t="s">
        <v>6556</v>
      </c>
      <c r="DI256" s="37" t="s">
        <v>6555</v>
      </c>
      <c r="DJ256" s="37" t="s">
        <v>6554</v>
      </c>
      <c r="DK256" s="37"/>
      <c r="DL256" s="37">
        <v>3.5999999999999997E-2</v>
      </c>
      <c r="DM256" s="37">
        <v>0.06</v>
      </c>
      <c r="DN256" s="37"/>
      <c r="DO256" s="37">
        <v>1.6000000000000001E-3</v>
      </c>
      <c r="DP256" s="37"/>
      <c r="DQ256" s="37">
        <v>0.04</v>
      </c>
      <c r="DR256" s="37"/>
      <c r="DS256" s="37">
        <v>4.1599999999999998E-2</v>
      </c>
      <c r="DT256" s="37">
        <v>0.1016</v>
      </c>
    </row>
    <row r="257" spans="1:124" s="31" customFormat="1" ht="16.5">
      <c r="A257" s="37">
        <v>182</v>
      </c>
      <c r="B257" s="36" t="s">
        <v>6553</v>
      </c>
      <c r="C257" s="36" t="s">
        <v>453</v>
      </c>
      <c r="D257" s="37" t="s">
        <v>6552</v>
      </c>
      <c r="E257" s="37" t="s">
        <v>6551</v>
      </c>
      <c r="F257" s="37" t="str">
        <f>IF(ISERROR(FIND('ヒアリングシート（記入例あり）'!$C$22,物質リスト!D257)),"",ROW())</f>
        <v/>
      </c>
      <c r="G257" s="37" t="e" cm="1">
        <f t="array" ref="G257">INDEX(D:D,SMALL(F:F,ROW(D257)))</f>
        <v>#NUM!</v>
      </c>
      <c r="H257" s="38" t="s">
        <v>10797</v>
      </c>
      <c r="I257" s="37" t="s">
        <v>223</v>
      </c>
      <c r="J257" s="37"/>
      <c r="K257" s="37" t="s">
        <v>221</v>
      </c>
      <c r="L257" s="37" t="s">
        <v>6550</v>
      </c>
      <c r="M257" s="37">
        <v>403.27</v>
      </c>
      <c r="N257" s="37" t="s">
        <v>2450</v>
      </c>
      <c r="O257" s="36" t="s">
        <v>6549</v>
      </c>
      <c r="P257" s="37" t="s">
        <v>259</v>
      </c>
      <c r="Q257" s="36" t="s">
        <v>209</v>
      </c>
      <c r="R257" s="37"/>
      <c r="S257" s="36" t="s">
        <v>6548</v>
      </c>
      <c r="T257" s="36"/>
      <c r="U257" s="36" t="s">
        <v>5647</v>
      </c>
      <c r="V257" s="37">
        <v>3.69</v>
      </c>
      <c r="W257" s="37">
        <v>2</v>
      </c>
      <c r="X257" s="36"/>
      <c r="Y257" s="36"/>
      <c r="Z257" s="36" t="s">
        <v>6547</v>
      </c>
      <c r="AA257" s="37" t="s">
        <v>6546</v>
      </c>
      <c r="AB257" s="37" t="s">
        <v>614</v>
      </c>
      <c r="AC257" s="37" t="s">
        <v>6545</v>
      </c>
      <c r="AD257" s="37" t="s">
        <v>207</v>
      </c>
      <c r="AE257" s="37" t="s">
        <v>203</v>
      </c>
      <c r="AF257" s="37" t="s">
        <v>206</v>
      </c>
      <c r="AG257" s="37" t="s">
        <v>201</v>
      </c>
      <c r="AH257" s="37" t="s">
        <v>201</v>
      </c>
      <c r="AI257" s="37" t="s">
        <v>206</v>
      </c>
      <c r="AJ257" s="37" t="s">
        <v>203</v>
      </c>
      <c r="AK257" s="37" t="s">
        <v>250</v>
      </c>
      <c r="AL257" s="37" t="s">
        <v>201</v>
      </c>
      <c r="AM257" s="37" t="s">
        <v>203</v>
      </c>
      <c r="AN257" s="37" t="s">
        <v>203</v>
      </c>
      <c r="AO257" s="37" t="s">
        <v>203</v>
      </c>
      <c r="AP257" s="37" t="s">
        <v>203</v>
      </c>
      <c r="AQ257" s="37" t="s">
        <v>989</v>
      </c>
      <c r="AR257" s="37" t="s">
        <v>6544</v>
      </c>
      <c r="AS257" s="37" t="s">
        <v>201</v>
      </c>
      <c r="AT257" s="37" t="s">
        <v>323</v>
      </c>
      <c r="AU257" s="37" t="s">
        <v>6543</v>
      </c>
      <c r="AV257" s="37" t="s">
        <v>248</v>
      </c>
      <c r="AW257" s="37"/>
      <c r="AX257" s="37"/>
      <c r="AY257" s="37"/>
      <c r="AZ257" s="37"/>
      <c r="BA257" s="37"/>
      <c r="BB257" s="37"/>
      <c r="BC257" s="37"/>
      <c r="BD257" s="37"/>
      <c r="BE257" s="37">
        <v>0</v>
      </c>
      <c r="BF257" s="37">
        <v>733</v>
      </c>
      <c r="BG257" s="37">
        <v>733</v>
      </c>
      <c r="BH257" s="37" t="s">
        <v>1030</v>
      </c>
      <c r="BI257" s="37"/>
      <c r="BJ257" s="37"/>
      <c r="BK257" s="37"/>
      <c r="BL257" s="37"/>
      <c r="BM257" s="37"/>
      <c r="BN257" s="37"/>
      <c r="BO257" s="37"/>
      <c r="BP257" s="37"/>
      <c r="BQ257" s="37"/>
      <c r="BR257" s="37"/>
      <c r="BS257" s="37"/>
      <c r="BT257" s="37"/>
      <c r="BU257" s="37"/>
      <c r="BV257" s="37">
        <v>0</v>
      </c>
      <c r="BW257" s="37">
        <v>0</v>
      </c>
      <c r="BX257" s="37">
        <v>0</v>
      </c>
      <c r="BY257" s="37">
        <v>0</v>
      </c>
      <c r="BZ257" s="37">
        <v>0</v>
      </c>
      <c r="CA257" s="37">
        <v>0</v>
      </c>
      <c r="CB257" s="37">
        <v>0</v>
      </c>
      <c r="CC257" s="37"/>
      <c r="CD257" s="37"/>
      <c r="CE257" s="37"/>
      <c r="CF257" s="37"/>
      <c r="CG257" s="37"/>
      <c r="CH257" s="37"/>
      <c r="CI257" s="37"/>
      <c r="CJ257" s="37">
        <v>0</v>
      </c>
      <c r="CK257" s="37">
        <v>0</v>
      </c>
      <c r="CL257" s="37">
        <v>0</v>
      </c>
      <c r="CM257" s="37">
        <v>0</v>
      </c>
      <c r="CN257" s="37">
        <v>0</v>
      </c>
      <c r="CO257" s="37">
        <v>0</v>
      </c>
      <c r="CP257" s="37">
        <v>0</v>
      </c>
      <c r="CQ257" s="37"/>
      <c r="CR257" s="37"/>
      <c r="CS257" s="37"/>
      <c r="CT257" s="37"/>
      <c r="CU257" s="37"/>
      <c r="CV257" s="37"/>
      <c r="CW257" s="37"/>
      <c r="CX257" s="37"/>
      <c r="CY257" s="37"/>
      <c r="CZ257" s="37"/>
      <c r="DA257" s="37"/>
      <c r="DB257" s="37"/>
      <c r="DC257" s="37"/>
      <c r="DD257" s="37"/>
      <c r="DE257" s="37"/>
      <c r="DF257" s="37"/>
      <c r="DG257" s="37"/>
      <c r="DH257" s="37"/>
      <c r="DI257" s="37"/>
      <c r="DJ257" s="37"/>
      <c r="DK257" s="37"/>
      <c r="DL257" s="37"/>
      <c r="DM257" s="37"/>
      <c r="DN257" s="37"/>
      <c r="DO257" s="37"/>
      <c r="DP257" s="37"/>
      <c r="DQ257" s="37"/>
      <c r="DR257" s="37"/>
      <c r="DS257" s="37"/>
      <c r="DT257" s="37"/>
    </row>
    <row r="258" spans="1:124" s="31" customFormat="1" ht="16.5">
      <c r="A258" s="37">
        <v>183</v>
      </c>
      <c r="B258" s="36" t="s">
        <v>6542</v>
      </c>
      <c r="C258" s="36" t="s">
        <v>453</v>
      </c>
      <c r="D258" s="37" t="s">
        <v>6541</v>
      </c>
      <c r="E258" s="37" t="s">
        <v>6540</v>
      </c>
      <c r="F258" s="37" t="str">
        <f>IF(ISERROR(FIND('ヒアリングシート（記入例あり）'!$C$22,物質リスト!D258)),"",ROW())</f>
        <v/>
      </c>
      <c r="G258" s="37" t="e" cm="1">
        <f t="array" ref="G258">INDEX(D:D,SMALL(F:F,ROW(D258)))</f>
        <v>#NUM!</v>
      </c>
      <c r="H258" s="38" t="s">
        <v>10797</v>
      </c>
      <c r="I258" s="37" t="s">
        <v>223</v>
      </c>
      <c r="J258" s="37"/>
      <c r="K258" s="37" t="s">
        <v>221</v>
      </c>
      <c r="L258" s="37" t="s">
        <v>6539</v>
      </c>
      <c r="M258" s="37">
        <v>439.31299999999999</v>
      </c>
      <c r="N258" s="37" t="s">
        <v>6538</v>
      </c>
      <c r="O258" s="36" t="s">
        <v>6537</v>
      </c>
      <c r="P258" s="37" t="s">
        <v>259</v>
      </c>
      <c r="Q258" s="36" t="s">
        <v>209</v>
      </c>
      <c r="R258" s="37"/>
      <c r="S258" s="36" t="s">
        <v>6536</v>
      </c>
      <c r="T258" s="36"/>
      <c r="U258" s="36" t="s">
        <v>6535</v>
      </c>
      <c r="V258" s="37">
        <v>3.9</v>
      </c>
      <c r="W258" s="37">
        <v>2</v>
      </c>
      <c r="X258" s="36"/>
      <c r="Y258" s="36"/>
      <c r="Z258" s="36" t="s">
        <v>6534</v>
      </c>
      <c r="AA258" s="37" t="s">
        <v>614</v>
      </c>
      <c r="AB258" s="37" t="s">
        <v>614</v>
      </c>
      <c r="AC258" s="37" t="s">
        <v>6533</v>
      </c>
      <c r="AD258" s="37" t="s">
        <v>203</v>
      </c>
      <c r="AE258" s="37" t="s">
        <v>203</v>
      </c>
      <c r="AF258" s="37" t="s">
        <v>206</v>
      </c>
      <c r="AG258" s="37" t="s">
        <v>201</v>
      </c>
      <c r="AH258" s="37" t="s">
        <v>207</v>
      </c>
      <c r="AI258" s="37" t="s">
        <v>206</v>
      </c>
      <c r="AJ258" s="37" t="s">
        <v>378</v>
      </c>
      <c r="AK258" s="37" t="s">
        <v>203</v>
      </c>
      <c r="AL258" s="37" t="s">
        <v>201</v>
      </c>
      <c r="AM258" s="37" t="s">
        <v>203</v>
      </c>
      <c r="AN258" s="37" t="s">
        <v>201</v>
      </c>
      <c r="AO258" s="37" t="s">
        <v>203</v>
      </c>
      <c r="AP258" s="37" t="s">
        <v>203</v>
      </c>
      <c r="AQ258" s="37" t="s">
        <v>201</v>
      </c>
      <c r="AR258" s="37" t="s">
        <v>6532</v>
      </c>
      <c r="AS258" s="37" t="s">
        <v>201</v>
      </c>
      <c r="AT258" s="37" t="s">
        <v>209</v>
      </c>
      <c r="AU258" s="37" t="s">
        <v>6531</v>
      </c>
      <c r="AV258" s="37" t="s">
        <v>582</v>
      </c>
      <c r="AW258" s="37"/>
      <c r="AX258" s="37"/>
      <c r="AY258" s="37"/>
      <c r="AZ258" s="37"/>
      <c r="BA258" s="37"/>
      <c r="BB258" s="37"/>
      <c r="BC258" s="37"/>
      <c r="BD258" s="37"/>
      <c r="BE258" s="37">
        <v>13</v>
      </c>
      <c r="BF258" s="37">
        <v>5640</v>
      </c>
      <c r="BG258" s="37">
        <v>5653</v>
      </c>
      <c r="BH258" s="37" t="s">
        <v>1030</v>
      </c>
      <c r="BI258" s="37"/>
      <c r="BJ258" s="37"/>
      <c r="BK258" s="37"/>
      <c r="BL258" s="37"/>
      <c r="BM258" s="37"/>
      <c r="BN258" s="37"/>
      <c r="BO258" s="37"/>
      <c r="BP258" s="37"/>
      <c r="BQ258" s="37"/>
      <c r="BR258" s="37"/>
      <c r="BS258" s="37"/>
      <c r="BT258" s="37"/>
      <c r="BU258" s="37"/>
      <c r="BV258" s="37">
        <v>0</v>
      </c>
      <c r="BW258" s="37">
        <v>0</v>
      </c>
      <c r="BX258" s="37">
        <v>0</v>
      </c>
      <c r="BY258" s="37">
        <v>0</v>
      </c>
      <c r="BZ258" s="37">
        <v>0</v>
      </c>
      <c r="CA258" s="37">
        <v>0</v>
      </c>
      <c r="CB258" s="37">
        <v>0</v>
      </c>
      <c r="CC258" s="37"/>
      <c r="CD258" s="37"/>
      <c r="CE258" s="37"/>
      <c r="CF258" s="37"/>
      <c r="CG258" s="37"/>
      <c r="CH258" s="37"/>
      <c r="CI258" s="37"/>
      <c r="CJ258" s="37">
        <v>0</v>
      </c>
      <c r="CK258" s="37">
        <v>0</v>
      </c>
      <c r="CL258" s="37">
        <v>0</v>
      </c>
      <c r="CM258" s="37">
        <v>0</v>
      </c>
      <c r="CN258" s="37">
        <v>0</v>
      </c>
      <c r="CO258" s="37">
        <v>0</v>
      </c>
      <c r="CP258" s="37">
        <v>0</v>
      </c>
      <c r="CQ258" s="37"/>
      <c r="CR258" s="37"/>
      <c r="CS258" s="37"/>
      <c r="CT258" s="37"/>
      <c r="CU258" s="37"/>
      <c r="CV258" s="37"/>
      <c r="CW258" s="37"/>
      <c r="CX258" s="37"/>
      <c r="CY258" s="37"/>
      <c r="CZ258" s="37"/>
      <c r="DA258" s="37"/>
      <c r="DB258" s="37"/>
      <c r="DC258" s="37"/>
      <c r="DD258" s="37"/>
      <c r="DE258" s="37"/>
      <c r="DF258" s="37"/>
      <c r="DG258" s="37"/>
      <c r="DH258" s="37"/>
      <c r="DI258" s="37"/>
      <c r="DJ258" s="37"/>
      <c r="DK258" s="37"/>
      <c r="DL258" s="37"/>
      <c r="DM258" s="37"/>
      <c r="DN258" s="37"/>
      <c r="DO258" s="37"/>
      <c r="DP258" s="37"/>
      <c r="DQ258" s="37"/>
      <c r="DR258" s="37"/>
      <c r="DS258" s="37"/>
      <c r="DT258" s="37"/>
    </row>
    <row r="259" spans="1:124" s="31" customFormat="1" ht="16.5">
      <c r="A259" s="37">
        <v>184</v>
      </c>
      <c r="B259" s="36" t="s">
        <v>6530</v>
      </c>
      <c r="C259" s="36" t="s">
        <v>595</v>
      </c>
      <c r="D259" s="37" t="s">
        <v>6529</v>
      </c>
      <c r="E259" s="37" t="s">
        <v>6528</v>
      </c>
      <c r="F259" s="37" t="str">
        <f>IF(ISERROR(FIND('ヒアリングシート（記入例あり）'!$C$22,物質リスト!D259)),"",ROW())</f>
        <v/>
      </c>
      <c r="G259" s="37" t="e" cm="1">
        <f t="array" ref="G259">INDEX(D:D,SMALL(F:F,ROW(D259)))</f>
        <v>#NUM!</v>
      </c>
      <c r="H259" s="38" t="s">
        <v>10796</v>
      </c>
      <c r="I259" s="37" t="s">
        <v>223</v>
      </c>
      <c r="J259" s="37" t="s">
        <v>222</v>
      </c>
      <c r="K259" s="37" t="s">
        <v>221</v>
      </c>
      <c r="L259" s="37" t="s">
        <v>6527</v>
      </c>
      <c r="M259" s="37">
        <v>172.01400000000001</v>
      </c>
      <c r="N259" s="37" t="s">
        <v>6526</v>
      </c>
      <c r="O259" s="36" t="s">
        <v>5044</v>
      </c>
      <c r="P259" s="37" t="s">
        <v>259</v>
      </c>
      <c r="Q259" s="37"/>
      <c r="R259" s="37" t="s">
        <v>3200</v>
      </c>
      <c r="S259" s="36" t="s">
        <v>6525</v>
      </c>
      <c r="T259" s="36"/>
      <c r="U259" s="36" t="s">
        <v>6524</v>
      </c>
      <c r="V259" s="37">
        <v>2.74</v>
      </c>
      <c r="W259" s="37">
        <v>1</v>
      </c>
      <c r="X259" s="36"/>
      <c r="Y259" s="36"/>
      <c r="Z259" s="36" t="s">
        <v>6523</v>
      </c>
      <c r="AA259" s="37" t="s">
        <v>6522</v>
      </c>
      <c r="AB259" s="37" t="s">
        <v>614</v>
      </c>
      <c r="AC259" s="37" t="s">
        <v>6521</v>
      </c>
      <c r="AD259" s="37" t="s">
        <v>251</v>
      </c>
      <c r="AE259" s="37" t="s">
        <v>203</v>
      </c>
      <c r="AF259" s="37" t="s">
        <v>206</v>
      </c>
      <c r="AG259" s="37" t="s">
        <v>201</v>
      </c>
      <c r="AH259" s="37" t="s">
        <v>203</v>
      </c>
      <c r="AI259" s="37" t="s">
        <v>206</v>
      </c>
      <c r="AJ259" s="37" t="s">
        <v>203</v>
      </c>
      <c r="AK259" s="37" t="s">
        <v>201</v>
      </c>
      <c r="AL259" s="37" t="s">
        <v>201</v>
      </c>
      <c r="AM259" s="37" t="s">
        <v>203</v>
      </c>
      <c r="AN259" s="37" t="s">
        <v>203</v>
      </c>
      <c r="AO259" s="37" t="s">
        <v>203</v>
      </c>
      <c r="AP259" s="37" t="s">
        <v>203</v>
      </c>
      <c r="AQ259" s="37" t="s">
        <v>201</v>
      </c>
      <c r="AR259" s="37" t="s">
        <v>2431</v>
      </c>
      <c r="AS259" s="37" t="s">
        <v>201</v>
      </c>
      <c r="AT259" s="37" t="s">
        <v>209</v>
      </c>
      <c r="AU259" s="37" t="s">
        <v>6520</v>
      </c>
      <c r="AV259" s="37" t="s">
        <v>248</v>
      </c>
      <c r="AW259" s="37"/>
      <c r="AX259" s="37"/>
      <c r="AY259" s="37"/>
      <c r="AZ259" s="37"/>
      <c r="BA259" s="37"/>
      <c r="BB259" s="37"/>
      <c r="BC259" s="37"/>
      <c r="BD259" s="37"/>
      <c r="BE259" s="37">
        <v>1</v>
      </c>
      <c r="BF259" s="37">
        <v>80</v>
      </c>
      <c r="BG259" s="37">
        <v>81</v>
      </c>
      <c r="BH259" s="37" t="s">
        <v>6519</v>
      </c>
      <c r="BI259" s="37"/>
      <c r="BJ259" s="37"/>
      <c r="BK259" s="37"/>
      <c r="BL259" s="37"/>
      <c r="BM259" s="37"/>
      <c r="BN259" s="37"/>
      <c r="BO259" s="37"/>
      <c r="BP259" s="37"/>
      <c r="BQ259" s="37"/>
      <c r="BR259" s="37"/>
      <c r="BS259" s="37"/>
      <c r="BT259" s="37"/>
      <c r="BU259" s="37"/>
      <c r="BV259" s="37">
        <v>0</v>
      </c>
      <c r="BW259" s="37">
        <v>0</v>
      </c>
      <c r="BX259" s="37">
        <v>0</v>
      </c>
      <c r="BY259" s="37">
        <v>0</v>
      </c>
      <c r="BZ259" s="37">
        <v>0</v>
      </c>
      <c r="CA259" s="37">
        <v>0</v>
      </c>
      <c r="CB259" s="37">
        <v>0</v>
      </c>
      <c r="CC259" s="37">
        <v>1</v>
      </c>
      <c r="CD259" s="37">
        <v>0</v>
      </c>
      <c r="CE259" s="37">
        <v>0</v>
      </c>
      <c r="CF259" s="37">
        <v>0</v>
      </c>
      <c r="CG259" s="37">
        <v>0</v>
      </c>
      <c r="CH259" s="37">
        <v>0</v>
      </c>
      <c r="CI259" s="37">
        <v>2700</v>
      </c>
      <c r="CJ259" s="37">
        <v>0</v>
      </c>
      <c r="CK259" s="37">
        <v>0</v>
      </c>
      <c r="CL259" s="37">
        <v>0</v>
      </c>
      <c r="CM259" s="37">
        <v>0</v>
      </c>
      <c r="CN259" s="37">
        <v>0</v>
      </c>
      <c r="CO259" s="37">
        <v>0</v>
      </c>
      <c r="CP259" s="37">
        <v>0</v>
      </c>
      <c r="CQ259" s="37"/>
      <c r="CR259" s="37"/>
      <c r="CS259" s="37"/>
      <c r="CT259" s="37"/>
      <c r="CU259" s="37"/>
      <c r="CV259" s="37"/>
      <c r="CW259" s="37"/>
      <c r="CX259" s="37"/>
      <c r="CY259" s="37"/>
      <c r="CZ259" s="37"/>
      <c r="DA259" s="37"/>
      <c r="DB259" s="37"/>
      <c r="DC259" s="37"/>
      <c r="DD259" s="37"/>
      <c r="DE259" s="37"/>
      <c r="DF259" s="37"/>
      <c r="DG259" s="37"/>
      <c r="DH259" s="37"/>
      <c r="DI259" s="37"/>
      <c r="DJ259" s="37"/>
      <c r="DK259" s="37"/>
      <c r="DL259" s="37"/>
      <c r="DM259" s="37"/>
      <c r="DN259" s="37"/>
      <c r="DO259" s="37"/>
      <c r="DP259" s="37"/>
      <c r="DQ259" s="37"/>
      <c r="DR259" s="37"/>
      <c r="DS259" s="37"/>
      <c r="DT259" s="37"/>
    </row>
    <row r="260" spans="1:124" s="32" customFormat="1" ht="16.5">
      <c r="A260" s="37">
        <v>185</v>
      </c>
      <c r="B260" s="36" t="s">
        <v>580</v>
      </c>
      <c r="C260" s="36" t="s">
        <v>6518</v>
      </c>
      <c r="D260" s="37" t="s">
        <v>6517</v>
      </c>
      <c r="E260" s="37" t="s">
        <v>6516</v>
      </c>
      <c r="F260" s="37" t="str">
        <f>IF(ISERROR(FIND('ヒアリングシート（記入例あり）'!$C$22,物質リスト!D260)),"",ROW())</f>
        <v/>
      </c>
      <c r="G260" s="37" t="e" cm="1">
        <f t="array" ref="G260">INDEX(D:D,SMALL(F:F,ROW(D260)))</f>
        <v>#NUM!</v>
      </c>
      <c r="H260" s="38" t="s">
        <v>10800</v>
      </c>
      <c r="I260" s="37" t="s">
        <v>223</v>
      </c>
      <c r="J260" s="37" t="s">
        <v>1158</v>
      </c>
      <c r="K260" s="37" t="s">
        <v>360</v>
      </c>
      <c r="L260" s="37" t="s">
        <v>6496</v>
      </c>
      <c r="M260" s="37">
        <v>202.9</v>
      </c>
      <c r="N260" s="37" t="s">
        <v>6515</v>
      </c>
      <c r="O260" s="36" t="s">
        <v>6514</v>
      </c>
      <c r="P260" s="37" t="s">
        <v>217</v>
      </c>
      <c r="Q260" s="36"/>
      <c r="R260" s="37"/>
      <c r="S260" s="36"/>
      <c r="T260" s="36"/>
      <c r="U260" s="36" t="s">
        <v>6513</v>
      </c>
      <c r="V260" s="37">
        <v>3.05</v>
      </c>
      <c r="W260" s="37">
        <v>2</v>
      </c>
      <c r="X260" s="36"/>
      <c r="Y260" s="36"/>
      <c r="Z260" s="36" t="s">
        <v>6512</v>
      </c>
      <c r="AA260" s="37" t="s">
        <v>3379</v>
      </c>
      <c r="AB260" s="37" t="s">
        <v>6511</v>
      </c>
      <c r="AC260" s="37" t="s">
        <v>6510</v>
      </c>
      <c r="AD260" s="37" t="s">
        <v>203</v>
      </c>
      <c r="AE260" s="37" t="s">
        <v>201</v>
      </c>
      <c r="AF260" s="37" t="s">
        <v>206</v>
      </c>
      <c r="AG260" s="37" t="s">
        <v>251</v>
      </c>
      <c r="AH260" s="37" t="s">
        <v>201</v>
      </c>
      <c r="AI260" s="37" t="s">
        <v>201</v>
      </c>
      <c r="AJ260" s="37" t="s">
        <v>201</v>
      </c>
      <c r="AK260" s="37" t="s">
        <v>201</v>
      </c>
      <c r="AL260" s="37" t="s">
        <v>201</v>
      </c>
      <c r="AM260" s="37" t="s">
        <v>201</v>
      </c>
      <c r="AN260" s="37" t="s">
        <v>201</v>
      </c>
      <c r="AO260" s="37" t="s">
        <v>201</v>
      </c>
      <c r="AP260" s="37" t="s">
        <v>201</v>
      </c>
      <c r="AQ260" s="37" t="s">
        <v>1903</v>
      </c>
      <c r="AR260" s="37" t="s">
        <v>201</v>
      </c>
      <c r="AS260" s="37" t="s">
        <v>201</v>
      </c>
      <c r="AT260" s="37" t="s">
        <v>6509</v>
      </c>
      <c r="AU260" s="37" t="s">
        <v>209</v>
      </c>
      <c r="AV260" s="37" t="s">
        <v>209</v>
      </c>
      <c r="AW260" s="37"/>
      <c r="AX260" s="37"/>
      <c r="AY260" s="37"/>
      <c r="AZ260" s="37"/>
      <c r="BA260" s="37"/>
      <c r="BB260" s="37"/>
      <c r="BC260" s="37"/>
      <c r="BD260" s="37"/>
      <c r="BE260" s="37">
        <v>447257</v>
      </c>
      <c r="BF260" s="37">
        <v>39866</v>
      </c>
      <c r="BG260" s="37">
        <v>487123</v>
      </c>
      <c r="BH260" s="37"/>
      <c r="BI260" s="37">
        <v>8</v>
      </c>
      <c r="BJ260" s="37">
        <v>7179</v>
      </c>
      <c r="BK260" s="37">
        <v>0</v>
      </c>
      <c r="BL260" s="37">
        <v>0</v>
      </c>
      <c r="BM260" s="37">
        <v>0</v>
      </c>
      <c r="BN260" s="37">
        <v>0</v>
      </c>
      <c r="BO260" s="37">
        <v>3039</v>
      </c>
      <c r="BP260" s="37">
        <v>20000</v>
      </c>
      <c r="BQ260" s="37">
        <v>31700</v>
      </c>
      <c r="BR260" s="37">
        <v>0</v>
      </c>
      <c r="BS260" s="37">
        <v>7179</v>
      </c>
      <c r="BT260" s="37">
        <v>3039</v>
      </c>
      <c r="BU260" s="37">
        <v>51700</v>
      </c>
      <c r="BV260" s="37">
        <v>3</v>
      </c>
      <c r="BW260" s="37">
        <v>1550</v>
      </c>
      <c r="BX260" s="37">
        <v>0</v>
      </c>
      <c r="BY260" s="37">
        <v>0</v>
      </c>
      <c r="BZ260" s="37">
        <v>0</v>
      </c>
      <c r="CA260" s="37">
        <v>1550</v>
      </c>
      <c r="CB260" s="37">
        <v>10300</v>
      </c>
      <c r="CC260" s="37">
        <v>1</v>
      </c>
      <c r="CD260" s="37">
        <v>940</v>
      </c>
      <c r="CE260" s="37">
        <v>0</v>
      </c>
      <c r="CF260" s="37">
        <v>0</v>
      </c>
      <c r="CG260" s="37">
        <v>0</v>
      </c>
      <c r="CH260" s="37">
        <v>940</v>
      </c>
      <c r="CI260" s="37">
        <v>2150</v>
      </c>
      <c r="CJ260" s="37">
        <v>5</v>
      </c>
      <c r="CK260" s="37">
        <v>7818</v>
      </c>
      <c r="CL260" s="37">
        <v>0</v>
      </c>
      <c r="CM260" s="37">
        <v>0</v>
      </c>
      <c r="CN260" s="37">
        <v>0</v>
      </c>
      <c r="CO260" s="37">
        <v>7818</v>
      </c>
      <c r="CP260" s="37">
        <v>126925</v>
      </c>
      <c r="CQ260" s="37"/>
      <c r="CR260" s="37"/>
      <c r="CS260" s="37"/>
      <c r="CT260" s="37"/>
      <c r="CU260" s="37"/>
      <c r="CV260" s="37"/>
      <c r="CW260" s="37"/>
      <c r="CX260" s="37"/>
      <c r="CY260" s="37"/>
      <c r="CZ260" s="37"/>
      <c r="DA260" s="37"/>
      <c r="DB260" s="37"/>
      <c r="DC260" s="37"/>
      <c r="DD260" s="37"/>
      <c r="DE260" s="37"/>
      <c r="DF260" s="37"/>
      <c r="DG260" s="37"/>
      <c r="DH260" s="37"/>
      <c r="DI260" s="37"/>
      <c r="DJ260" s="37"/>
      <c r="DK260" s="37"/>
      <c r="DL260" s="37"/>
      <c r="DM260" s="37"/>
      <c r="DN260" s="37"/>
      <c r="DO260" s="37"/>
      <c r="DP260" s="37"/>
      <c r="DQ260" s="37"/>
      <c r="DR260" s="37"/>
      <c r="DS260" s="37"/>
      <c r="DT260" s="37"/>
    </row>
    <row r="261" spans="1:124" s="31" customFormat="1" ht="16.5">
      <c r="A261" s="37">
        <v>185</v>
      </c>
      <c r="B261" s="36" t="s">
        <v>6508</v>
      </c>
      <c r="C261" s="36" t="s">
        <v>6507</v>
      </c>
      <c r="D261" s="37" t="s">
        <v>6506</v>
      </c>
      <c r="E261" s="37" t="s">
        <v>6505</v>
      </c>
      <c r="F261" s="37" t="str">
        <f>IF(ISERROR(FIND('ヒアリングシート（記入例あり）'!$C$22,物質リスト!D261)),"",ROW())</f>
        <v/>
      </c>
      <c r="G261" s="37" t="e" cm="1">
        <f t="array" ref="G261">INDEX(D:D,SMALL(F:F,ROW(D261)))</f>
        <v>#NUM!</v>
      </c>
      <c r="H261" s="38" t="s">
        <v>10800</v>
      </c>
      <c r="I261" s="37" t="s">
        <v>223</v>
      </c>
      <c r="J261" s="37" t="s">
        <v>1158</v>
      </c>
      <c r="K261" s="37" t="s">
        <v>360</v>
      </c>
      <c r="L261" s="37" t="s">
        <v>6496</v>
      </c>
      <c r="M261" s="37">
        <v>202.93700000000001</v>
      </c>
      <c r="N261" s="37" t="s">
        <v>6504</v>
      </c>
      <c r="O261" s="36" t="s">
        <v>6503</v>
      </c>
      <c r="P261" s="37" t="s">
        <v>217</v>
      </c>
      <c r="Q261" s="36" t="s">
        <v>6502</v>
      </c>
      <c r="R261" s="37"/>
      <c r="S261" s="36" t="s">
        <v>6501</v>
      </c>
      <c r="T261" s="36"/>
      <c r="U261" s="36" t="s">
        <v>1509</v>
      </c>
      <c r="V261" s="37">
        <v>3.2</v>
      </c>
      <c r="W261" s="37">
        <v>2</v>
      </c>
      <c r="X261" s="36"/>
      <c r="Y261" s="36"/>
      <c r="Z261" s="36" t="s">
        <v>6500</v>
      </c>
      <c r="AA261" s="37"/>
      <c r="AB261" s="37"/>
      <c r="AC261" s="37"/>
      <c r="AD261" s="37"/>
      <c r="AE261" s="37" t="s">
        <v>201</v>
      </c>
      <c r="AF261" s="37" t="s">
        <v>201</v>
      </c>
      <c r="AG261" s="37" t="s">
        <v>206</v>
      </c>
      <c r="AH261" s="37" t="s">
        <v>201</v>
      </c>
      <c r="AI261" s="37" t="s">
        <v>201</v>
      </c>
      <c r="AJ261" s="37" t="s">
        <v>201</v>
      </c>
      <c r="AK261" s="37" t="s">
        <v>201</v>
      </c>
      <c r="AL261" s="37" t="s">
        <v>201</v>
      </c>
      <c r="AM261" s="37" t="s">
        <v>201</v>
      </c>
      <c r="AN261" s="37" t="s">
        <v>201</v>
      </c>
      <c r="AO261" s="37" t="s">
        <v>201</v>
      </c>
      <c r="AP261" s="37" t="s">
        <v>201</v>
      </c>
      <c r="AQ261" s="37" t="s">
        <v>201</v>
      </c>
      <c r="AR261" s="37" t="s">
        <v>201</v>
      </c>
      <c r="AS261" s="37" t="s">
        <v>201</v>
      </c>
      <c r="AT261" s="37" t="s">
        <v>201</v>
      </c>
      <c r="AU261" s="37"/>
      <c r="AV261" s="37"/>
      <c r="AW261" s="37"/>
      <c r="AX261" s="37"/>
      <c r="AY261" s="37"/>
      <c r="AZ261" s="37"/>
      <c r="BA261" s="37"/>
      <c r="BB261" s="37"/>
      <c r="BC261" s="37"/>
      <c r="BD261" s="37"/>
      <c r="BE261" s="37"/>
      <c r="BF261" s="37"/>
      <c r="BG261" s="37"/>
      <c r="BH261" s="37"/>
      <c r="BI261" s="37"/>
      <c r="BJ261" s="37"/>
      <c r="BK261" s="37"/>
      <c r="BL261" s="37"/>
      <c r="BM261" s="37"/>
      <c r="BN261" s="37"/>
      <c r="BO261" s="37"/>
      <c r="BP261" s="37"/>
      <c r="BQ261" s="37"/>
      <c r="BR261" s="37"/>
      <c r="BS261" s="37"/>
      <c r="BT261" s="37"/>
      <c r="BU261" s="37"/>
      <c r="BV261" s="37"/>
      <c r="BW261" s="37"/>
      <c r="BX261" s="37"/>
      <c r="BY261" s="37"/>
      <c r="BZ261" s="37"/>
      <c r="CA261" s="37"/>
      <c r="CB261" s="37"/>
      <c r="CC261" s="37"/>
      <c r="CD261" s="37"/>
      <c r="CE261" s="37"/>
      <c r="CF261" s="37"/>
      <c r="CG261" s="37"/>
      <c r="CH261" s="37"/>
      <c r="CI261" s="37"/>
      <c r="CJ261" s="37"/>
      <c r="CK261" s="37"/>
      <c r="CL261" s="37"/>
      <c r="CM261" s="37"/>
      <c r="CN261" s="37"/>
      <c r="CO261" s="37"/>
      <c r="CP261" s="37"/>
      <c r="CQ261" s="37"/>
      <c r="CR261" s="37"/>
      <c r="CS261" s="37"/>
      <c r="CT261" s="37"/>
      <c r="CU261" s="37"/>
      <c r="CV261" s="37"/>
      <c r="CW261" s="37"/>
      <c r="CX261" s="37"/>
      <c r="CY261" s="37"/>
      <c r="CZ261" s="37"/>
      <c r="DA261" s="37"/>
      <c r="DB261" s="37"/>
      <c r="DC261" s="37"/>
      <c r="DD261" s="37"/>
      <c r="DE261" s="37"/>
      <c r="DF261" s="37"/>
      <c r="DG261" s="37"/>
      <c r="DH261" s="37"/>
      <c r="DI261" s="37"/>
      <c r="DJ261" s="37"/>
      <c r="DK261" s="37"/>
      <c r="DL261" s="37"/>
      <c r="DM261" s="37"/>
      <c r="DN261" s="37"/>
      <c r="DO261" s="37"/>
      <c r="DP261" s="37"/>
      <c r="DQ261" s="37"/>
      <c r="DR261" s="37"/>
      <c r="DS261" s="37"/>
      <c r="DT261" s="37"/>
    </row>
    <row r="262" spans="1:124" s="31" customFormat="1" ht="16.5">
      <c r="A262" s="37">
        <v>185</v>
      </c>
      <c r="B262" s="36" t="s">
        <v>6499</v>
      </c>
      <c r="C262" s="36" t="s">
        <v>6498</v>
      </c>
      <c r="D262" s="37" t="s">
        <v>6497</v>
      </c>
      <c r="E262" s="37"/>
      <c r="F262" s="37" t="str">
        <f>IF(ISERROR(FIND('ヒアリングシート（記入例あり）'!$C$22,物質リスト!D262)),"",ROW())</f>
        <v/>
      </c>
      <c r="G262" s="37" t="e" cm="1">
        <f t="array" ref="G262">INDEX(D:D,SMALL(F:F,ROW(D262)))</f>
        <v>#NUM!</v>
      </c>
      <c r="H262" s="38" t="s">
        <v>10800</v>
      </c>
      <c r="I262" s="37" t="s">
        <v>223</v>
      </c>
      <c r="J262" s="37" t="s">
        <v>1158</v>
      </c>
      <c r="K262" s="37" t="s">
        <v>360</v>
      </c>
      <c r="L262" s="37" t="s">
        <v>6496</v>
      </c>
      <c r="M262" s="37">
        <v>202.93700000000001</v>
      </c>
      <c r="N262" s="37" t="s">
        <v>6495</v>
      </c>
      <c r="O262" s="36" t="s">
        <v>6494</v>
      </c>
      <c r="P262" s="37" t="s">
        <v>217</v>
      </c>
      <c r="Q262" s="36" t="s">
        <v>6493</v>
      </c>
      <c r="R262" s="37"/>
      <c r="S262" s="36" t="s">
        <v>6492</v>
      </c>
      <c r="T262" s="36"/>
      <c r="U262" s="36" t="s">
        <v>6491</v>
      </c>
      <c r="V262" s="37">
        <v>3.05</v>
      </c>
      <c r="W262" s="37">
        <v>2</v>
      </c>
      <c r="X262" s="36"/>
      <c r="Y262" s="36"/>
      <c r="Z262" s="36"/>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7"/>
      <c r="AY262" s="37"/>
      <c r="AZ262" s="37"/>
      <c r="BA262" s="37"/>
      <c r="BB262" s="37"/>
      <c r="BC262" s="37"/>
      <c r="BD262" s="37"/>
      <c r="BE262" s="37"/>
      <c r="BF262" s="37"/>
      <c r="BG262" s="37"/>
      <c r="BH262" s="37"/>
      <c r="BI262" s="37"/>
      <c r="BJ262" s="37"/>
      <c r="BK262" s="37"/>
      <c r="BL262" s="37"/>
      <c r="BM262" s="37"/>
      <c r="BN262" s="37"/>
      <c r="BO262" s="37"/>
      <c r="BP262" s="37"/>
      <c r="BQ262" s="37"/>
      <c r="BR262" s="37"/>
      <c r="BS262" s="37"/>
      <c r="BT262" s="37"/>
      <c r="BU262" s="37"/>
      <c r="BV262" s="37"/>
      <c r="BW262" s="37"/>
      <c r="BX262" s="37"/>
      <c r="BY262" s="37"/>
      <c r="BZ262" s="37"/>
      <c r="CA262" s="37"/>
      <c r="CB262" s="37"/>
      <c r="CC262" s="37"/>
      <c r="CD262" s="37"/>
      <c r="CE262" s="37"/>
      <c r="CF262" s="37"/>
      <c r="CG262" s="37"/>
      <c r="CH262" s="37"/>
      <c r="CI262" s="37"/>
      <c r="CJ262" s="37"/>
      <c r="CK262" s="37"/>
      <c r="CL262" s="37"/>
      <c r="CM262" s="37"/>
      <c r="CN262" s="37"/>
      <c r="CO262" s="37"/>
      <c r="CP262" s="37"/>
      <c r="CQ262" s="37"/>
      <c r="CR262" s="37"/>
      <c r="CS262" s="37"/>
      <c r="CT262" s="37"/>
      <c r="CU262" s="37"/>
      <c r="CV262" s="37"/>
      <c r="CW262" s="37"/>
      <c r="CX262" s="37"/>
      <c r="CY262" s="37"/>
      <c r="CZ262" s="37"/>
      <c r="DA262" s="37"/>
      <c r="DB262" s="37"/>
      <c r="DC262" s="37"/>
      <c r="DD262" s="37"/>
      <c r="DE262" s="37"/>
      <c r="DF262" s="37"/>
      <c r="DG262" s="37"/>
      <c r="DH262" s="37"/>
      <c r="DI262" s="37"/>
      <c r="DJ262" s="37"/>
      <c r="DK262" s="37"/>
      <c r="DL262" s="37"/>
      <c r="DM262" s="37"/>
      <c r="DN262" s="37"/>
      <c r="DO262" s="37"/>
      <c r="DP262" s="37"/>
      <c r="DQ262" s="37"/>
      <c r="DR262" s="37"/>
      <c r="DS262" s="37"/>
      <c r="DT262" s="37"/>
    </row>
    <row r="263" spans="1:124" s="31" customFormat="1" ht="16.5">
      <c r="A263" s="37">
        <v>186</v>
      </c>
      <c r="B263" s="36" t="s">
        <v>6490</v>
      </c>
      <c r="C263" s="36" t="s">
        <v>2044</v>
      </c>
      <c r="D263" s="37" t="s">
        <v>6489</v>
      </c>
      <c r="E263" s="37" t="s">
        <v>6488</v>
      </c>
      <c r="F263" s="37" t="str">
        <f>IF(ISERROR(FIND('ヒアリングシート（記入例あり）'!$C$22,物質リスト!D263)),"",ROW())</f>
        <v/>
      </c>
      <c r="G263" s="37" t="e" cm="1">
        <f t="array" ref="G263">INDEX(D:D,SMALL(F:F,ROW(D263)))</f>
        <v>#NUM!</v>
      </c>
      <c r="H263" s="38" t="s">
        <v>10798</v>
      </c>
      <c r="I263" s="37" t="s">
        <v>223</v>
      </c>
      <c r="J263" s="37" t="s">
        <v>1158</v>
      </c>
      <c r="K263" s="37" t="s">
        <v>360</v>
      </c>
      <c r="L263" s="37" t="s">
        <v>6487</v>
      </c>
      <c r="M263" s="37">
        <v>84.93</v>
      </c>
      <c r="N263" s="37" t="s">
        <v>6486</v>
      </c>
      <c r="O263" s="36" t="s">
        <v>6485</v>
      </c>
      <c r="P263" s="37" t="s">
        <v>217</v>
      </c>
      <c r="Q263" s="36"/>
      <c r="R263" s="37" t="s">
        <v>6484</v>
      </c>
      <c r="S263" s="36" t="s">
        <v>6483</v>
      </c>
      <c r="T263" s="36" t="s">
        <v>6482</v>
      </c>
      <c r="U263" s="36" t="s">
        <v>6481</v>
      </c>
      <c r="V263" s="37">
        <v>1.25</v>
      </c>
      <c r="W263" s="37">
        <v>1</v>
      </c>
      <c r="X263" s="36" t="s">
        <v>6480</v>
      </c>
      <c r="Y263" s="36" t="s">
        <v>212</v>
      </c>
      <c r="Z263" s="36" t="s">
        <v>6479</v>
      </c>
      <c r="AA263" s="37" t="s">
        <v>6478</v>
      </c>
      <c r="AB263" s="37" t="s">
        <v>209</v>
      </c>
      <c r="AC263" s="37" t="s">
        <v>6477</v>
      </c>
      <c r="AD263" s="41" t="s">
        <v>203</v>
      </c>
      <c r="AE263" s="41" t="s">
        <v>201</v>
      </c>
      <c r="AF263" s="41" t="s">
        <v>206</v>
      </c>
      <c r="AG263" s="41" t="s">
        <v>207</v>
      </c>
      <c r="AH263" s="41" t="s">
        <v>201</v>
      </c>
      <c r="AI263" s="41" t="s">
        <v>201</v>
      </c>
      <c r="AJ263" s="41" t="s">
        <v>205</v>
      </c>
      <c r="AK263" s="41" t="s">
        <v>204</v>
      </c>
      <c r="AL263" s="41" t="s">
        <v>201</v>
      </c>
      <c r="AM263" s="41" t="s">
        <v>201</v>
      </c>
      <c r="AN263" s="41" t="s">
        <v>201</v>
      </c>
      <c r="AO263" s="41" t="s">
        <v>1328</v>
      </c>
      <c r="AP263" s="41" t="s">
        <v>205</v>
      </c>
      <c r="AQ263" s="41" t="s">
        <v>6392</v>
      </c>
      <c r="AR263" s="41" t="s">
        <v>6476</v>
      </c>
      <c r="AS263" s="41" t="s">
        <v>201</v>
      </c>
      <c r="AT263" s="37" t="s">
        <v>6475</v>
      </c>
      <c r="AU263" s="37" t="s">
        <v>2399</v>
      </c>
      <c r="AV263" s="37" t="s">
        <v>432</v>
      </c>
      <c r="AW263" s="37" t="s">
        <v>3269</v>
      </c>
      <c r="AX263" s="37"/>
      <c r="AY263" s="37" t="s">
        <v>6474</v>
      </c>
      <c r="AZ263" s="37" t="s">
        <v>6473</v>
      </c>
      <c r="BA263" s="37" t="s">
        <v>6472</v>
      </c>
      <c r="BB263" s="37" t="s">
        <v>6471</v>
      </c>
      <c r="BC263" s="37" t="s">
        <v>6470</v>
      </c>
      <c r="BD263" s="37"/>
      <c r="BE263" s="40">
        <v>9896465</v>
      </c>
      <c r="BF263" s="42">
        <v>6667221</v>
      </c>
      <c r="BG263" s="42">
        <v>16563686</v>
      </c>
      <c r="BH263" s="37" t="s">
        <v>6469</v>
      </c>
      <c r="BI263" s="37">
        <v>87</v>
      </c>
      <c r="BJ263" s="37">
        <v>691648.5</v>
      </c>
      <c r="BK263" s="37">
        <v>0</v>
      </c>
      <c r="BL263" s="37">
        <v>0</v>
      </c>
      <c r="BM263" s="37">
        <v>0</v>
      </c>
      <c r="BN263" s="37">
        <v>4.8</v>
      </c>
      <c r="BO263" s="37">
        <v>354238</v>
      </c>
      <c r="BP263" s="37">
        <v>320000</v>
      </c>
      <c r="BQ263" s="37">
        <v>8100600</v>
      </c>
      <c r="BR263" s="37">
        <v>7538100</v>
      </c>
      <c r="BS263" s="37">
        <v>691648.5</v>
      </c>
      <c r="BT263" s="37">
        <v>354242.8</v>
      </c>
      <c r="BU263" s="37">
        <v>15958700</v>
      </c>
      <c r="BV263" s="37">
        <v>81</v>
      </c>
      <c r="BW263" s="37">
        <v>311728.3</v>
      </c>
      <c r="BX263" s="37">
        <v>0</v>
      </c>
      <c r="BY263" s="37">
        <v>0</v>
      </c>
      <c r="BZ263" s="37">
        <v>0</v>
      </c>
      <c r="CA263" s="37">
        <v>311728.3</v>
      </c>
      <c r="CB263" s="37">
        <v>3004700</v>
      </c>
      <c r="CC263" s="37">
        <v>128</v>
      </c>
      <c r="CD263" s="37">
        <v>438605</v>
      </c>
      <c r="CE263" s="37">
        <v>922</v>
      </c>
      <c r="CF263" s="37">
        <v>0</v>
      </c>
      <c r="CG263" s="37">
        <v>0</v>
      </c>
      <c r="CH263" s="37">
        <v>439527</v>
      </c>
      <c r="CI263" s="37">
        <v>1474900</v>
      </c>
      <c r="CJ263" s="37">
        <v>14</v>
      </c>
      <c r="CK263" s="37">
        <v>137717</v>
      </c>
      <c r="CL263" s="37">
        <v>0</v>
      </c>
      <c r="CM263" s="37">
        <v>0</v>
      </c>
      <c r="CN263" s="37">
        <v>0</v>
      </c>
      <c r="CO263" s="37">
        <v>137717</v>
      </c>
      <c r="CP263" s="37">
        <v>598039</v>
      </c>
      <c r="CQ263" s="37">
        <v>94.9</v>
      </c>
      <c r="CR263" s="37">
        <v>5.0999999999999996</v>
      </c>
      <c r="CS263" s="37">
        <v>0</v>
      </c>
      <c r="CT263" s="37">
        <v>0</v>
      </c>
      <c r="CU263" s="37" t="s">
        <v>6468</v>
      </c>
      <c r="CV263" s="37" t="s">
        <v>6467</v>
      </c>
      <c r="CW263" s="37" t="s">
        <v>6466</v>
      </c>
      <c r="CX263" s="37" t="s">
        <v>6465</v>
      </c>
      <c r="CY263" s="37" t="s">
        <v>6464</v>
      </c>
      <c r="CZ263" s="37"/>
      <c r="DA263" s="37" t="s">
        <v>6463</v>
      </c>
      <c r="DB263" s="37" t="s">
        <v>6462</v>
      </c>
      <c r="DC263" s="37" t="s">
        <v>6461</v>
      </c>
      <c r="DD263" s="37" t="s">
        <v>6461</v>
      </c>
      <c r="DE263" s="37" t="s">
        <v>6460</v>
      </c>
      <c r="DF263" s="37" t="s">
        <v>6459</v>
      </c>
      <c r="DG263" s="37" t="s">
        <v>6458</v>
      </c>
      <c r="DH263" s="37" t="s">
        <v>6457</v>
      </c>
      <c r="DI263" s="37" t="s">
        <v>6456</v>
      </c>
      <c r="DJ263" s="37" t="s">
        <v>6455</v>
      </c>
      <c r="DK263" s="37"/>
      <c r="DL263" s="37">
        <v>57</v>
      </c>
      <c r="DM263" s="37">
        <v>46</v>
      </c>
      <c r="DN263" s="37">
        <v>0.8</v>
      </c>
      <c r="DO263" s="37">
        <v>1.64</v>
      </c>
      <c r="DP263" s="37"/>
      <c r="DQ263" s="37">
        <v>2</v>
      </c>
      <c r="DR263" s="37"/>
      <c r="DS263" s="37">
        <v>2.8</v>
      </c>
      <c r="DT263" s="37">
        <v>59.8</v>
      </c>
    </row>
    <row r="264" spans="1:124" s="31" customFormat="1" ht="16.5">
      <c r="A264" s="37">
        <v>187</v>
      </c>
      <c r="B264" s="36" t="s">
        <v>6454</v>
      </c>
      <c r="C264" s="36" t="s">
        <v>410</v>
      </c>
      <c r="D264" s="37" t="s">
        <v>6453</v>
      </c>
      <c r="E264" s="37" t="s">
        <v>6452</v>
      </c>
      <c r="F264" s="37" t="str">
        <f>IF(ISERROR(FIND('ヒアリングシート（記入例あり）'!$C$22,物質リスト!D264)),"",ROW())</f>
        <v/>
      </c>
      <c r="G264" s="37" t="e" cm="1">
        <f t="array" ref="G264">INDEX(D:D,SMALL(F:F,ROW(D264)))</f>
        <v>#NUM!</v>
      </c>
      <c r="H264" s="38" t="s">
        <v>10796</v>
      </c>
      <c r="I264" s="37" t="s">
        <v>223</v>
      </c>
      <c r="J264" s="37"/>
      <c r="K264" s="37" t="s">
        <v>221</v>
      </c>
      <c r="L264" s="37" t="s">
        <v>6451</v>
      </c>
      <c r="M264" s="37">
        <v>296.31799999999998</v>
      </c>
      <c r="N264" s="37" t="s">
        <v>6450</v>
      </c>
      <c r="O264" s="36" t="s">
        <v>403</v>
      </c>
      <c r="P264" s="37" t="s">
        <v>259</v>
      </c>
      <c r="Q264" s="36" t="s">
        <v>209</v>
      </c>
      <c r="R264" s="37"/>
      <c r="S264" s="36" t="s">
        <v>6449</v>
      </c>
      <c r="T264" s="36"/>
      <c r="U264" s="36" t="s">
        <v>949</v>
      </c>
      <c r="V264" s="37">
        <v>2.84</v>
      </c>
      <c r="W264" s="37">
        <v>1</v>
      </c>
      <c r="X264" s="36"/>
      <c r="Y264" s="36"/>
      <c r="Z264" s="36" t="s">
        <v>6448</v>
      </c>
      <c r="AA264" s="37" t="s">
        <v>6447</v>
      </c>
      <c r="AB264" s="37" t="s">
        <v>1032</v>
      </c>
      <c r="AC264" s="37" t="s">
        <v>6446</v>
      </c>
      <c r="AD264" s="41" t="s">
        <v>207</v>
      </c>
      <c r="AE264" s="41" t="s">
        <v>203</v>
      </c>
      <c r="AF264" s="41" t="s">
        <v>206</v>
      </c>
      <c r="AG264" s="41" t="s">
        <v>201</v>
      </c>
      <c r="AH264" s="41" t="s">
        <v>207</v>
      </c>
      <c r="AI264" s="41" t="s">
        <v>207</v>
      </c>
      <c r="AJ264" s="41" t="s">
        <v>203</v>
      </c>
      <c r="AK264" s="41" t="s">
        <v>204</v>
      </c>
      <c r="AL264" s="41" t="s">
        <v>201</v>
      </c>
      <c r="AM264" s="41" t="s">
        <v>377</v>
      </c>
      <c r="AN264" s="41" t="s">
        <v>203</v>
      </c>
      <c r="AO264" s="41" t="s">
        <v>203</v>
      </c>
      <c r="AP264" s="41" t="s">
        <v>203</v>
      </c>
      <c r="AQ264" s="41" t="s">
        <v>201</v>
      </c>
      <c r="AR264" s="41" t="s">
        <v>600</v>
      </c>
      <c r="AS264" s="41" t="s">
        <v>201</v>
      </c>
      <c r="AT264" s="37" t="s">
        <v>209</v>
      </c>
      <c r="AU264" s="37" t="s">
        <v>2455</v>
      </c>
      <c r="AV264" s="37" t="s">
        <v>248</v>
      </c>
      <c r="AW264" s="37"/>
      <c r="AX264" s="37"/>
      <c r="AY264" s="37"/>
      <c r="AZ264" s="37"/>
      <c r="BA264" s="37"/>
      <c r="BB264" s="37"/>
      <c r="BC264" s="37"/>
      <c r="BD264" s="37"/>
      <c r="BE264" s="37">
        <v>0</v>
      </c>
      <c r="BF264" s="37">
        <v>300</v>
      </c>
      <c r="BG264" s="37">
        <v>300</v>
      </c>
      <c r="BH264" s="37" t="s">
        <v>711</v>
      </c>
      <c r="BI264" s="37"/>
      <c r="BJ264" s="37"/>
      <c r="BK264" s="37"/>
      <c r="BL264" s="37"/>
      <c r="BM264" s="37"/>
      <c r="BN264" s="37"/>
      <c r="BO264" s="37"/>
      <c r="BP264" s="37"/>
      <c r="BQ264" s="37"/>
      <c r="BR264" s="37"/>
      <c r="BS264" s="37"/>
      <c r="BT264" s="37"/>
      <c r="BU264" s="37"/>
      <c r="BV264" s="37">
        <v>0</v>
      </c>
      <c r="BW264" s="37">
        <v>0</v>
      </c>
      <c r="BX264" s="37">
        <v>0</v>
      </c>
      <c r="BY264" s="37">
        <v>0</v>
      </c>
      <c r="BZ264" s="37">
        <v>0</v>
      </c>
      <c r="CA264" s="37">
        <v>0</v>
      </c>
      <c r="CB264" s="37">
        <v>0</v>
      </c>
      <c r="CC264" s="37"/>
      <c r="CD264" s="37"/>
      <c r="CE264" s="37"/>
      <c r="CF264" s="37"/>
      <c r="CG264" s="37"/>
      <c r="CH264" s="37"/>
      <c r="CI264" s="37"/>
      <c r="CJ264" s="37">
        <v>0</v>
      </c>
      <c r="CK264" s="37">
        <v>0</v>
      </c>
      <c r="CL264" s="37">
        <v>0</v>
      </c>
      <c r="CM264" s="37">
        <v>0</v>
      </c>
      <c r="CN264" s="37">
        <v>0</v>
      </c>
      <c r="CO264" s="37">
        <v>0</v>
      </c>
      <c r="CP264" s="37">
        <v>0</v>
      </c>
      <c r="CQ264" s="37"/>
      <c r="CR264" s="37"/>
      <c r="CS264" s="37"/>
      <c r="CT264" s="37"/>
      <c r="CU264" s="37"/>
      <c r="CV264" s="37"/>
      <c r="CW264" s="37"/>
      <c r="CX264" s="37"/>
      <c r="CY264" s="37"/>
      <c r="CZ264" s="37"/>
      <c r="DA264" s="37"/>
      <c r="DB264" s="37"/>
      <c r="DC264" s="37"/>
      <c r="DD264" s="37"/>
      <c r="DE264" s="37"/>
      <c r="DF264" s="37"/>
      <c r="DG264" s="37"/>
      <c r="DH264" s="37"/>
      <c r="DI264" s="37"/>
      <c r="DJ264" s="37"/>
      <c r="DK264" s="37"/>
      <c r="DL264" s="37"/>
      <c r="DM264" s="37"/>
      <c r="DN264" s="37"/>
      <c r="DO264" s="37"/>
      <c r="DP264" s="37"/>
      <c r="DQ264" s="37"/>
      <c r="DR264" s="37"/>
      <c r="DS264" s="37"/>
      <c r="DT264" s="37"/>
    </row>
    <row r="265" spans="1:124" s="31" customFormat="1" ht="16.5">
      <c r="A265" s="37">
        <v>188</v>
      </c>
      <c r="B265" s="36" t="s">
        <v>6445</v>
      </c>
      <c r="C265" s="36" t="s">
        <v>1703</v>
      </c>
      <c r="D265" s="37" t="s">
        <v>6444</v>
      </c>
      <c r="E265" s="37" t="s">
        <v>6443</v>
      </c>
      <c r="F265" s="37" t="str">
        <f>IF(ISERROR(FIND('ヒアリングシート（記入例あり）'!$C$22,物質リスト!D265)),"",ROW())</f>
        <v/>
      </c>
      <c r="G265" s="37" t="e" cm="1">
        <f t="array" ref="G265">INDEX(D:D,SMALL(F:F,ROW(D265)))</f>
        <v>#NUM!</v>
      </c>
      <c r="H265" s="38" t="s">
        <v>10797</v>
      </c>
      <c r="I265" s="37" t="s">
        <v>223</v>
      </c>
      <c r="J265" s="37" t="s">
        <v>222</v>
      </c>
      <c r="K265" s="37" t="s">
        <v>221</v>
      </c>
      <c r="L265" s="37" t="s">
        <v>6442</v>
      </c>
      <c r="M265" s="37">
        <v>181.32</v>
      </c>
      <c r="N265" s="37">
        <v>-0.1</v>
      </c>
      <c r="O265" s="36" t="s">
        <v>6441</v>
      </c>
      <c r="P265" s="37" t="s">
        <v>217</v>
      </c>
      <c r="Q265" s="36"/>
      <c r="R265" s="37" t="s">
        <v>6440</v>
      </c>
      <c r="S265" s="36" t="s">
        <v>6439</v>
      </c>
      <c r="T265" s="36" t="s">
        <v>6438</v>
      </c>
      <c r="U265" s="36" t="s">
        <v>6437</v>
      </c>
      <c r="V265" s="37">
        <v>4.4000000000000004</v>
      </c>
      <c r="W265" s="37">
        <v>2</v>
      </c>
      <c r="X265" s="36" t="s">
        <v>432</v>
      </c>
      <c r="Y265" s="36">
        <v>10.4</v>
      </c>
      <c r="Z265" s="36" t="s">
        <v>6436</v>
      </c>
      <c r="AA265" s="37" t="s">
        <v>6435</v>
      </c>
      <c r="AB265" s="37" t="s">
        <v>6434</v>
      </c>
      <c r="AC265" s="37" t="s">
        <v>6433</v>
      </c>
      <c r="AD265" s="41" t="s">
        <v>378</v>
      </c>
      <c r="AE265" s="41" t="s">
        <v>378</v>
      </c>
      <c r="AF265" s="41" t="s">
        <v>206</v>
      </c>
      <c r="AG265" s="41" t="s">
        <v>201</v>
      </c>
      <c r="AH265" s="41" t="s">
        <v>207</v>
      </c>
      <c r="AI265" s="41" t="s">
        <v>207</v>
      </c>
      <c r="AJ265" s="41" t="s">
        <v>377</v>
      </c>
      <c r="AK265" s="41" t="s">
        <v>377</v>
      </c>
      <c r="AL265" s="41" t="s">
        <v>201</v>
      </c>
      <c r="AM265" s="41" t="s">
        <v>201</v>
      </c>
      <c r="AN265" s="41" t="s">
        <v>201</v>
      </c>
      <c r="AO265" s="41" t="s">
        <v>201</v>
      </c>
      <c r="AP265" s="41" t="s">
        <v>205</v>
      </c>
      <c r="AQ265" s="41" t="s">
        <v>201</v>
      </c>
      <c r="AR265" s="41" t="s">
        <v>1066</v>
      </c>
      <c r="AS265" s="41" t="s">
        <v>201</v>
      </c>
      <c r="AT265" s="37" t="s">
        <v>6432</v>
      </c>
      <c r="AU265" s="37" t="s">
        <v>957</v>
      </c>
      <c r="AV265" s="37" t="s">
        <v>6431</v>
      </c>
      <c r="AW265" s="37" t="s">
        <v>2673</v>
      </c>
      <c r="AX265" s="37"/>
      <c r="AY265" s="37" t="s">
        <v>245</v>
      </c>
      <c r="AZ265" s="37"/>
      <c r="BA265" s="37" t="s">
        <v>6430</v>
      </c>
      <c r="BB265" s="37" t="s">
        <v>6429</v>
      </c>
      <c r="BC265" s="37">
        <v>350</v>
      </c>
      <c r="BD265" s="37" t="s">
        <v>6428</v>
      </c>
      <c r="BE265" s="37">
        <v>5413</v>
      </c>
      <c r="BF265" s="40">
        <v>342057</v>
      </c>
      <c r="BG265" s="37">
        <v>347470</v>
      </c>
      <c r="BH265" s="37" t="s">
        <v>6427</v>
      </c>
      <c r="BI265" s="37">
        <v>1</v>
      </c>
      <c r="BJ265" s="37">
        <v>0</v>
      </c>
      <c r="BK265" s="37">
        <v>0</v>
      </c>
      <c r="BL265" s="37">
        <v>0</v>
      </c>
      <c r="BM265" s="37">
        <v>0</v>
      </c>
      <c r="BN265" s="37">
        <v>0</v>
      </c>
      <c r="BO265" s="37">
        <v>480</v>
      </c>
      <c r="BP265" s="37">
        <v>0</v>
      </c>
      <c r="BQ265" s="37">
        <v>96000</v>
      </c>
      <c r="BR265" s="37">
        <v>0</v>
      </c>
      <c r="BS265" s="37">
        <v>0</v>
      </c>
      <c r="BT265" s="37">
        <v>480</v>
      </c>
      <c r="BU265" s="37">
        <v>96000</v>
      </c>
      <c r="BV265" s="37">
        <v>4</v>
      </c>
      <c r="BW265" s="37">
        <v>0</v>
      </c>
      <c r="BX265" s="37">
        <v>250</v>
      </c>
      <c r="BY265" s="37">
        <v>0</v>
      </c>
      <c r="BZ265" s="37">
        <v>0</v>
      </c>
      <c r="CA265" s="37">
        <v>250</v>
      </c>
      <c r="CB265" s="37">
        <v>269100</v>
      </c>
      <c r="CC265" s="37">
        <v>2</v>
      </c>
      <c r="CD265" s="37">
        <v>0</v>
      </c>
      <c r="CE265" s="37">
        <v>0</v>
      </c>
      <c r="CF265" s="37">
        <v>0</v>
      </c>
      <c r="CG265" s="37">
        <v>0</v>
      </c>
      <c r="CH265" s="37">
        <v>0</v>
      </c>
      <c r="CI265" s="37">
        <v>301740</v>
      </c>
      <c r="CJ265" s="37">
        <v>4</v>
      </c>
      <c r="CK265" s="37">
        <v>0</v>
      </c>
      <c r="CL265" s="37">
        <v>86</v>
      </c>
      <c r="CM265" s="37">
        <v>0</v>
      </c>
      <c r="CN265" s="37">
        <v>0</v>
      </c>
      <c r="CO265" s="37">
        <v>86</v>
      </c>
      <c r="CP265" s="37">
        <v>49868</v>
      </c>
      <c r="CQ265" s="37">
        <v>39.4</v>
      </c>
      <c r="CR265" s="37">
        <v>34.4</v>
      </c>
      <c r="CS265" s="37">
        <v>23.5</v>
      </c>
      <c r="CT265" s="37">
        <v>2.7</v>
      </c>
      <c r="CU265" s="37" t="s">
        <v>6426</v>
      </c>
      <c r="CV265" s="37"/>
      <c r="CW265" s="37" t="s">
        <v>6425</v>
      </c>
      <c r="CX265" s="37"/>
      <c r="CY265" s="37"/>
      <c r="CZ265" s="37"/>
      <c r="DA265" s="37" t="s">
        <v>6424</v>
      </c>
      <c r="DB265" s="37" t="s">
        <v>6423</v>
      </c>
      <c r="DC265" s="37" t="s">
        <v>6422</v>
      </c>
      <c r="DD265" s="37" t="s">
        <v>6421</v>
      </c>
      <c r="DE265" s="37" t="s">
        <v>6420</v>
      </c>
      <c r="DF265" s="37"/>
      <c r="DG265" s="37"/>
      <c r="DH265" s="37"/>
      <c r="DI265" s="37" t="s">
        <v>2767</v>
      </c>
      <c r="DJ265" s="37" t="s">
        <v>6419</v>
      </c>
      <c r="DK265" s="37"/>
      <c r="DL265" s="37">
        <v>2.7000000000000001E-3</v>
      </c>
      <c r="DM265" s="37"/>
      <c r="DN265" s="37"/>
      <c r="DO265" s="37"/>
      <c r="DP265" s="37">
        <v>8.0000000000000002E-3</v>
      </c>
      <c r="DQ265" s="37">
        <v>0.2</v>
      </c>
      <c r="DR265" s="37"/>
      <c r="DS265" s="37">
        <v>0.2</v>
      </c>
      <c r="DT265" s="37">
        <v>0.20269999999999999</v>
      </c>
    </row>
    <row r="266" spans="1:124" s="31" customFormat="1" ht="18">
      <c r="A266" s="37">
        <v>189</v>
      </c>
      <c r="B266" s="36" t="s">
        <v>6418</v>
      </c>
      <c r="C266" s="36" t="s">
        <v>1657</v>
      </c>
      <c r="D266" s="37" t="s">
        <v>6417</v>
      </c>
      <c r="E266" s="37" t="s">
        <v>6416</v>
      </c>
      <c r="F266" s="37" t="str">
        <f>IF(ISERROR(FIND('ヒアリングシート（記入例あり）'!$C$22,物質リスト!D266)),"",ROW())</f>
        <v/>
      </c>
      <c r="G266" s="37" t="e" cm="1">
        <f t="array" ref="G266">INDEX(D:D,SMALL(F:F,ROW(D266)))</f>
        <v>#NUM!</v>
      </c>
      <c r="H266" s="38" t="s">
        <v>10797</v>
      </c>
      <c r="I266" s="37" t="s">
        <v>223</v>
      </c>
      <c r="J266" s="37" t="s">
        <v>360</v>
      </c>
      <c r="K266" s="37" t="s">
        <v>221</v>
      </c>
      <c r="L266" s="37" t="s">
        <v>6415</v>
      </c>
      <c r="M266" s="37">
        <v>346.56</v>
      </c>
      <c r="N266" s="37" t="s">
        <v>6414</v>
      </c>
      <c r="O266" s="36" t="s">
        <v>4064</v>
      </c>
      <c r="P266" s="37" t="s">
        <v>259</v>
      </c>
      <c r="Q266" s="36"/>
      <c r="R266" s="37"/>
      <c r="S266" s="36" t="s">
        <v>10911</v>
      </c>
      <c r="T266" s="36" t="s">
        <v>6413</v>
      </c>
      <c r="U266" s="36" t="s">
        <v>6412</v>
      </c>
      <c r="V266" s="37">
        <v>4.8</v>
      </c>
      <c r="W266" s="37">
        <v>2</v>
      </c>
      <c r="X266" s="36"/>
      <c r="Y266" s="36"/>
      <c r="Z266" s="36" t="s">
        <v>10912</v>
      </c>
      <c r="AA266" s="37" t="s">
        <v>6411</v>
      </c>
      <c r="AB266" s="37" t="s">
        <v>6410</v>
      </c>
      <c r="AC266" s="37" t="s">
        <v>209</v>
      </c>
      <c r="AD266" s="41" t="s">
        <v>203</v>
      </c>
      <c r="AE266" s="41" t="s">
        <v>203</v>
      </c>
      <c r="AF266" s="41" t="s">
        <v>206</v>
      </c>
      <c r="AG266" s="41" t="s">
        <v>201</v>
      </c>
      <c r="AH266" s="41" t="s">
        <v>201</v>
      </c>
      <c r="AI266" s="41" t="s">
        <v>201</v>
      </c>
      <c r="AJ266" s="41" t="s">
        <v>201</v>
      </c>
      <c r="AK266" s="41" t="s">
        <v>203</v>
      </c>
      <c r="AL266" s="41" t="s">
        <v>201</v>
      </c>
      <c r="AM266" s="41" t="s">
        <v>203</v>
      </c>
      <c r="AN266" s="41" t="s">
        <v>203</v>
      </c>
      <c r="AO266" s="41" t="s">
        <v>201</v>
      </c>
      <c r="AP266" s="41" t="s">
        <v>201</v>
      </c>
      <c r="AQ266" s="41" t="s">
        <v>6409</v>
      </c>
      <c r="AR266" s="41" t="s">
        <v>6408</v>
      </c>
      <c r="AS266" s="41" t="s">
        <v>201</v>
      </c>
      <c r="AT266" s="37" t="s">
        <v>209</v>
      </c>
      <c r="AU266" s="37" t="s">
        <v>322</v>
      </c>
      <c r="AV266" s="37" t="s">
        <v>248</v>
      </c>
      <c r="AW266" s="37" t="s">
        <v>3695</v>
      </c>
      <c r="AX266" s="37"/>
      <c r="AY266" s="37"/>
      <c r="AZ266" s="37"/>
      <c r="BA266" s="37"/>
      <c r="BB266" s="37"/>
      <c r="BC266" s="37"/>
      <c r="BD266" s="37"/>
      <c r="BE266" s="37">
        <v>0</v>
      </c>
      <c r="BF266" s="37">
        <v>15775</v>
      </c>
      <c r="BG266" s="37">
        <v>15775</v>
      </c>
      <c r="BH266" s="37" t="s">
        <v>443</v>
      </c>
      <c r="BI266" s="37"/>
      <c r="BJ266" s="37"/>
      <c r="BK266" s="37"/>
      <c r="BL266" s="37"/>
      <c r="BM266" s="37"/>
      <c r="BN266" s="37"/>
      <c r="BO266" s="37"/>
      <c r="BP266" s="37"/>
      <c r="BQ266" s="37"/>
      <c r="BR266" s="37"/>
      <c r="BS266" s="37"/>
      <c r="BT266" s="37"/>
      <c r="BU266" s="37"/>
      <c r="BV266" s="37">
        <v>3</v>
      </c>
      <c r="BW266" s="37">
        <v>0</v>
      </c>
      <c r="BX266" s="37">
        <v>0</v>
      </c>
      <c r="BY266" s="37">
        <v>0</v>
      </c>
      <c r="BZ266" s="37">
        <v>0</v>
      </c>
      <c r="CA266" s="37">
        <v>0</v>
      </c>
      <c r="CB266" s="37">
        <v>29900</v>
      </c>
      <c r="CC266" s="37">
        <v>2</v>
      </c>
      <c r="CD266" s="37">
        <v>0</v>
      </c>
      <c r="CE266" s="37">
        <v>0</v>
      </c>
      <c r="CF266" s="37">
        <v>0</v>
      </c>
      <c r="CG266" s="37">
        <v>0</v>
      </c>
      <c r="CH266" s="37">
        <v>0</v>
      </c>
      <c r="CI266" s="37">
        <v>533000</v>
      </c>
      <c r="CJ266" s="37">
        <v>1</v>
      </c>
      <c r="CK266" s="37">
        <v>0</v>
      </c>
      <c r="CL266" s="37">
        <v>0</v>
      </c>
      <c r="CM266" s="37">
        <v>0</v>
      </c>
      <c r="CN266" s="37">
        <v>0</v>
      </c>
      <c r="CO266" s="37">
        <v>0</v>
      </c>
      <c r="CP266" s="37">
        <v>16400</v>
      </c>
      <c r="CQ266" s="37"/>
      <c r="CR266" s="37"/>
      <c r="CS266" s="37"/>
      <c r="CT266" s="37"/>
      <c r="CU266" s="37"/>
      <c r="CV266" s="37"/>
      <c r="CW266" s="37"/>
      <c r="CX266" s="37"/>
      <c r="CY266" s="37"/>
      <c r="CZ266" s="37"/>
      <c r="DA266" s="37"/>
      <c r="DB266" s="37"/>
      <c r="DC266" s="37"/>
      <c r="DD266" s="37"/>
      <c r="DE266" s="37"/>
      <c r="DF266" s="37"/>
      <c r="DG266" s="37"/>
      <c r="DH266" s="37"/>
      <c r="DI266" s="37"/>
      <c r="DJ266" s="37"/>
      <c r="DK266" s="37"/>
      <c r="DL266" s="37"/>
      <c r="DM266" s="37"/>
      <c r="DN266" s="37"/>
      <c r="DO266" s="37"/>
      <c r="DP266" s="37"/>
      <c r="DQ266" s="37"/>
      <c r="DR266" s="37"/>
      <c r="DS266" s="37"/>
      <c r="DT266" s="37"/>
    </row>
    <row r="267" spans="1:124" s="31" customFormat="1" ht="16.5">
      <c r="A267" s="37">
        <v>190</v>
      </c>
      <c r="B267" s="36" t="s">
        <v>6407</v>
      </c>
      <c r="C267" s="36" t="s">
        <v>1221</v>
      </c>
      <c r="D267" s="37" t="s">
        <v>6406</v>
      </c>
      <c r="E267" s="37" t="s">
        <v>6405</v>
      </c>
      <c r="F267" s="37" t="str">
        <f>IF(ISERROR(FIND('ヒアリングシート（記入例あり）'!$C$22,物質リスト!D267)),"",ROW())</f>
        <v/>
      </c>
      <c r="G267" s="37" t="e" cm="1">
        <f t="array" ref="G267">INDEX(D:D,SMALL(F:F,ROW(D267)))</f>
        <v>#NUM!</v>
      </c>
      <c r="H267" s="38" t="s">
        <v>10796</v>
      </c>
      <c r="I267" s="37" t="s">
        <v>223</v>
      </c>
      <c r="J267" s="37" t="s">
        <v>360</v>
      </c>
      <c r="K267" s="37" t="s">
        <v>221</v>
      </c>
      <c r="L267" s="37" t="s">
        <v>6404</v>
      </c>
      <c r="M267" s="37">
        <v>132.19999999999999</v>
      </c>
      <c r="N267" s="37" t="s">
        <v>6403</v>
      </c>
      <c r="O267" s="36" t="s">
        <v>6402</v>
      </c>
      <c r="P267" s="37" t="s">
        <v>259</v>
      </c>
      <c r="Q267" s="36"/>
      <c r="R267" s="37" t="s">
        <v>6401</v>
      </c>
      <c r="S267" s="36" t="s">
        <v>6400</v>
      </c>
      <c r="T267" s="36" t="s">
        <v>6399</v>
      </c>
      <c r="U267" s="36" t="s">
        <v>6398</v>
      </c>
      <c r="V267" s="37">
        <v>2.78</v>
      </c>
      <c r="W267" s="37">
        <v>1</v>
      </c>
      <c r="X267" s="36" t="s">
        <v>6397</v>
      </c>
      <c r="Y267" s="36" t="s">
        <v>212</v>
      </c>
      <c r="Z267" s="36" t="s">
        <v>6396</v>
      </c>
      <c r="AA267" s="37" t="s">
        <v>6395</v>
      </c>
      <c r="AB267" s="37" t="s">
        <v>6394</v>
      </c>
      <c r="AC267" s="37" t="s">
        <v>6393</v>
      </c>
      <c r="AD267" s="41" t="s">
        <v>207</v>
      </c>
      <c r="AE267" s="41" t="s">
        <v>203</v>
      </c>
      <c r="AF267" s="41" t="s">
        <v>206</v>
      </c>
      <c r="AG267" s="41" t="s">
        <v>205</v>
      </c>
      <c r="AH267" s="41" t="s">
        <v>201</v>
      </c>
      <c r="AI267" s="41" t="s">
        <v>201</v>
      </c>
      <c r="AJ267" s="41" t="s">
        <v>205</v>
      </c>
      <c r="AK267" s="41" t="s">
        <v>250</v>
      </c>
      <c r="AL267" s="41" t="s">
        <v>201</v>
      </c>
      <c r="AM267" s="41" t="s">
        <v>201</v>
      </c>
      <c r="AN267" s="41" t="s">
        <v>201</v>
      </c>
      <c r="AO267" s="41" t="s">
        <v>201</v>
      </c>
      <c r="AP267" s="41" t="s">
        <v>205</v>
      </c>
      <c r="AQ267" s="41" t="s">
        <v>6392</v>
      </c>
      <c r="AR267" s="41" t="s">
        <v>6391</v>
      </c>
      <c r="AS267" s="41" t="s">
        <v>201</v>
      </c>
      <c r="AT267" s="37" t="s">
        <v>6390</v>
      </c>
      <c r="AU267" s="37" t="s">
        <v>4955</v>
      </c>
      <c r="AV267" s="37" t="s">
        <v>6389</v>
      </c>
      <c r="AW267" s="37" t="s">
        <v>285</v>
      </c>
      <c r="AX267" s="37" t="s">
        <v>6388</v>
      </c>
      <c r="AY267" s="37"/>
      <c r="AZ267" s="37"/>
      <c r="BA267" s="37" t="s">
        <v>6387</v>
      </c>
      <c r="BB267" s="37" t="s">
        <v>6386</v>
      </c>
      <c r="BC267" s="37" t="s">
        <v>6385</v>
      </c>
      <c r="BD267" s="40">
        <v>1500</v>
      </c>
      <c r="BE267" s="37">
        <v>11536</v>
      </c>
      <c r="BF267" s="37">
        <v>215497</v>
      </c>
      <c r="BG267" s="37">
        <v>227033</v>
      </c>
      <c r="BH267" s="37" t="s">
        <v>6384</v>
      </c>
      <c r="BI267" s="37">
        <v>3</v>
      </c>
      <c r="BJ267" s="37">
        <v>2504</v>
      </c>
      <c r="BK267" s="37">
        <v>0</v>
      </c>
      <c r="BL267" s="37">
        <v>0</v>
      </c>
      <c r="BM267" s="37">
        <v>0</v>
      </c>
      <c r="BN267" s="37">
        <v>0</v>
      </c>
      <c r="BO267" s="37">
        <v>1000</v>
      </c>
      <c r="BP267" s="37">
        <v>8800000</v>
      </c>
      <c r="BQ267" s="37">
        <v>14611000</v>
      </c>
      <c r="BR267" s="37">
        <v>0</v>
      </c>
      <c r="BS267" s="37">
        <v>2504</v>
      </c>
      <c r="BT267" s="37">
        <v>1000</v>
      </c>
      <c r="BU267" s="37">
        <v>23411000</v>
      </c>
      <c r="BV267" s="37">
        <v>2</v>
      </c>
      <c r="BW267" s="37">
        <v>27</v>
      </c>
      <c r="BX267" s="37">
        <v>0</v>
      </c>
      <c r="BY267" s="37">
        <v>0</v>
      </c>
      <c r="BZ267" s="37">
        <v>0</v>
      </c>
      <c r="CA267" s="37">
        <v>27</v>
      </c>
      <c r="CB267" s="37">
        <v>102000</v>
      </c>
      <c r="CC267" s="37">
        <v>2</v>
      </c>
      <c r="CD267" s="37">
        <v>2</v>
      </c>
      <c r="CE267" s="37">
        <v>0</v>
      </c>
      <c r="CF267" s="37">
        <v>0</v>
      </c>
      <c r="CG267" s="37">
        <v>0</v>
      </c>
      <c r="CH267" s="37">
        <v>2</v>
      </c>
      <c r="CI267" s="37">
        <v>126000</v>
      </c>
      <c r="CJ267" s="37">
        <v>2</v>
      </c>
      <c r="CK267" s="37">
        <v>0</v>
      </c>
      <c r="CL267" s="37">
        <v>0</v>
      </c>
      <c r="CM267" s="37">
        <v>0</v>
      </c>
      <c r="CN267" s="37">
        <v>0</v>
      </c>
      <c r="CO267" s="37">
        <v>0</v>
      </c>
      <c r="CP267" s="37">
        <v>269333</v>
      </c>
      <c r="CQ267" s="37">
        <v>97.4</v>
      </c>
      <c r="CR267" s="37">
        <v>1</v>
      </c>
      <c r="CS267" s="37">
        <v>1.5</v>
      </c>
      <c r="CT267" s="37">
        <v>0.1</v>
      </c>
      <c r="CU267" s="37" t="s">
        <v>6383</v>
      </c>
      <c r="CV267" s="37"/>
      <c r="CW267" s="37"/>
      <c r="CX267" s="37"/>
      <c r="CY267" s="37" t="s">
        <v>4351</v>
      </c>
      <c r="CZ267" s="37"/>
      <c r="DA267" s="37" t="s">
        <v>4351</v>
      </c>
      <c r="DB267" s="37" t="s">
        <v>4351</v>
      </c>
      <c r="DC267" s="37" t="s">
        <v>2195</v>
      </c>
      <c r="DD267" s="37" t="s">
        <v>2195</v>
      </c>
      <c r="DE267" s="37" t="s">
        <v>6382</v>
      </c>
      <c r="DF267" s="37"/>
      <c r="DG267" s="37"/>
      <c r="DH267" s="37" t="s">
        <v>1718</v>
      </c>
      <c r="DI267" s="37" t="s">
        <v>1718</v>
      </c>
      <c r="DJ267" s="37"/>
      <c r="DK267" s="37"/>
      <c r="DL267" s="37">
        <v>7.5000000000000002E-4</v>
      </c>
      <c r="DM267" s="37"/>
      <c r="DN267" s="37"/>
      <c r="DO267" s="37">
        <v>4.0000000000000002E-4</v>
      </c>
      <c r="DP267" s="37">
        <v>4.0000000000000002E-4</v>
      </c>
      <c r="DQ267" s="37"/>
      <c r="DR267" s="37"/>
      <c r="DS267" s="37">
        <v>4.0000000000000002E-4</v>
      </c>
      <c r="DT267" s="37">
        <v>1.15E-3</v>
      </c>
    </row>
    <row r="268" spans="1:124" s="31" customFormat="1" ht="18">
      <c r="A268" s="37">
        <v>191</v>
      </c>
      <c r="B268" s="36" t="s">
        <v>6381</v>
      </c>
      <c r="C268" s="36" t="s">
        <v>226</v>
      </c>
      <c r="D268" s="37" t="s">
        <v>6380</v>
      </c>
      <c r="E268" s="37" t="s">
        <v>6379</v>
      </c>
      <c r="F268" s="37" t="str">
        <f>IF(ISERROR(FIND('ヒアリングシート（記入例あり）'!$C$22,物質リスト!D268)),"",ROW())</f>
        <v/>
      </c>
      <c r="G268" s="37" t="e" cm="1">
        <f t="array" ref="G268">INDEX(D:D,SMALL(F:F,ROW(D268)))</f>
        <v>#NUM!</v>
      </c>
      <c r="H268" s="38" t="s">
        <v>10796</v>
      </c>
      <c r="I268" s="37" t="s">
        <v>223</v>
      </c>
      <c r="J268" s="37" t="s">
        <v>360</v>
      </c>
      <c r="K268" s="37" t="s">
        <v>221</v>
      </c>
      <c r="L268" s="37" t="s">
        <v>6378</v>
      </c>
      <c r="M268" s="37">
        <v>290.42</v>
      </c>
      <c r="N268" s="37" t="s">
        <v>6377</v>
      </c>
      <c r="O268" s="36" t="s">
        <v>6376</v>
      </c>
      <c r="P268" s="37" t="s">
        <v>259</v>
      </c>
      <c r="Q268" s="36"/>
      <c r="R268" s="37"/>
      <c r="S268" s="36" t="s">
        <v>10913</v>
      </c>
      <c r="T268" s="36" t="s">
        <v>6375</v>
      </c>
      <c r="U268" s="36" t="s">
        <v>6374</v>
      </c>
      <c r="V268" s="37">
        <v>2.79</v>
      </c>
      <c r="W268" s="37">
        <v>1</v>
      </c>
      <c r="X268" s="36"/>
      <c r="Y268" s="36"/>
      <c r="Z268" s="36" t="s">
        <v>6373</v>
      </c>
      <c r="AA268" s="37" t="s">
        <v>6372</v>
      </c>
      <c r="AB268" s="37" t="s">
        <v>6371</v>
      </c>
      <c r="AC268" s="37" t="s">
        <v>6370</v>
      </c>
      <c r="AD268" s="41" t="s">
        <v>207</v>
      </c>
      <c r="AE268" s="41" t="s">
        <v>203</v>
      </c>
      <c r="AF268" s="41" t="s">
        <v>206</v>
      </c>
      <c r="AG268" s="41" t="s">
        <v>201</v>
      </c>
      <c r="AH268" s="41" t="s">
        <v>207</v>
      </c>
      <c r="AI268" s="41" t="s">
        <v>207</v>
      </c>
      <c r="AJ268" s="41" t="s">
        <v>203</v>
      </c>
      <c r="AK268" s="41" t="s">
        <v>250</v>
      </c>
      <c r="AL268" s="41" t="s">
        <v>201</v>
      </c>
      <c r="AM268" s="41" t="s">
        <v>203</v>
      </c>
      <c r="AN268" s="41" t="s">
        <v>203</v>
      </c>
      <c r="AO268" s="41" t="s">
        <v>203</v>
      </c>
      <c r="AP268" s="41" t="s">
        <v>203</v>
      </c>
      <c r="AQ268" s="41" t="s">
        <v>201</v>
      </c>
      <c r="AR268" s="41" t="s">
        <v>201</v>
      </c>
      <c r="AS268" s="41" t="s">
        <v>201</v>
      </c>
      <c r="AT268" s="37" t="s">
        <v>1505</v>
      </c>
      <c r="AU268" s="37" t="s">
        <v>6369</v>
      </c>
      <c r="AV268" s="37" t="s">
        <v>582</v>
      </c>
      <c r="AW268" s="37"/>
      <c r="AX268" s="37" t="s">
        <v>6368</v>
      </c>
      <c r="AY268" s="37" t="s">
        <v>6367</v>
      </c>
      <c r="AZ268" s="37"/>
      <c r="BA268" s="37" t="s">
        <v>6366</v>
      </c>
      <c r="BB268" s="37"/>
      <c r="BC268" s="37" t="s">
        <v>6365</v>
      </c>
      <c r="BD268" s="37"/>
      <c r="BE268" s="37">
        <v>10</v>
      </c>
      <c r="BF268" s="37">
        <v>1356</v>
      </c>
      <c r="BG268" s="37">
        <v>1366</v>
      </c>
      <c r="BH268" s="37" t="s">
        <v>3337</v>
      </c>
      <c r="BI268" s="37"/>
      <c r="BJ268" s="37"/>
      <c r="BK268" s="37"/>
      <c r="BL268" s="37"/>
      <c r="BM268" s="37"/>
      <c r="BN268" s="37"/>
      <c r="BO268" s="37"/>
      <c r="BP268" s="37"/>
      <c r="BQ268" s="37"/>
      <c r="BR268" s="37"/>
      <c r="BS268" s="37"/>
      <c r="BT268" s="37"/>
      <c r="BU268" s="37"/>
      <c r="BV268" s="37">
        <v>0</v>
      </c>
      <c r="BW268" s="37">
        <v>0</v>
      </c>
      <c r="BX268" s="37">
        <v>0</v>
      </c>
      <c r="BY268" s="37">
        <v>0</v>
      </c>
      <c r="BZ268" s="37">
        <v>0</v>
      </c>
      <c r="CA268" s="37">
        <v>0</v>
      </c>
      <c r="CB268" s="37">
        <v>0</v>
      </c>
      <c r="CC268" s="37"/>
      <c r="CD268" s="37"/>
      <c r="CE268" s="37"/>
      <c r="CF268" s="37"/>
      <c r="CG268" s="37"/>
      <c r="CH268" s="37"/>
      <c r="CI268" s="37"/>
      <c r="CJ268" s="37">
        <v>0</v>
      </c>
      <c r="CK268" s="37">
        <v>0</v>
      </c>
      <c r="CL268" s="37">
        <v>0</v>
      </c>
      <c r="CM268" s="37">
        <v>0</v>
      </c>
      <c r="CN268" s="37">
        <v>0</v>
      </c>
      <c r="CO268" s="37">
        <v>0</v>
      </c>
      <c r="CP268" s="37">
        <v>0</v>
      </c>
      <c r="CQ268" s="37">
        <v>0</v>
      </c>
      <c r="CR268" s="37">
        <v>1.8</v>
      </c>
      <c r="CS268" s="37">
        <v>87.7</v>
      </c>
      <c r="CT268" s="37">
        <v>10.5</v>
      </c>
      <c r="CU268" s="37"/>
      <c r="CV268" s="37"/>
      <c r="CW268" s="37"/>
      <c r="CX268" s="37"/>
      <c r="CY268" s="37"/>
      <c r="CZ268" s="37"/>
      <c r="DA268" s="37" t="s">
        <v>6364</v>
      </c>
      <c r="DB268" s="37"/>
      <c r="DC268" s="37" t="s">
        <v>6363</v>
      </c>
      <c r="DD268" s="37"/>
      <c r="DE268" s="37"/>
      <c r="DF268" s="37"/>
      <c r="DG268" s="37"/>
      <c r="DH268" s="37"/>
      <c r="DI268" s="37" t="s">
        <v>6362</v>
      </c>
      <c r="DJ268" s="37"/>
      <c r="DK268" s="37"/>
      <c r="DL268" s="37"/>
      <c r="DM268" s="37"/>
      <c r="DN268" s="37"/>
      <c r="DO268" s="37"/>
      <c r="DP268" s="37"/>
      <c r="DQ268" s="37"/>
      <c r="DR268" s="37"/>
      <c r="DS268" s="37"/>
      <c r="DT268" s="37"/>
    </row>
    <row r="269" spans="1:124" s="31" customFormat="1" ht="16.5">
      <c r="A269" s="37">
        <v>192</v>
      </c>
      <c r="B269" s="36" t="s">
        <v>6361</v>
      </c>
      <c r="C269" s="36" t="s">
        <v>410</v>
      </c>
      <c r="D269" s="37" t="s">
        <v>6360</v>
      </c>
      <c r="E269" s="37" t="s">
        <v>6359</v>
      </c>
      <c r="F269" s="37" t="str">
        <f>IF(ISERROR(FIND('ヒアリングシート（記入例あり）'!$C$22,物質リスト!D269)),"",ROW())</f>
        <v/>
      </c>
      <c r="G269" s="37" t="e" cm="1">
        <f t="array" ref="G269">INDEX(D:D,SMALL(F:F,ROW(D269)))</f>
        <v>#NUM!</v>
      </c>
      <c r="H269" s="38" t="s">
        <v>10797</v>
      </c>
      <c r="I269" s="37" t="s">
        <v>223</v>
      </c>
      <c r="J269" s="37" t="s">
        <v>360</v>
      </c>
      <c r="K269" s="37" t="s">
        <v>221</v>
      </c>
      <c r="L269" s="37" t="s">
        <v>6358</v>
      </c>
      <c r="M269" s="37">
        <v>310.37</v>
      </c>
      <c r="N269" s="37" t="s">
        <v>6341</v>
      </c>
      <c r="O269" s="36" t="s">
        <v>6357</v>
      </c>
      <c r="P269" s="37" t="s">
        <v>217</v>
      </c>
      <c r="Q269" s="36"/>
      <c r="R269" s="37" t="s">
        <v>6356</v>
      </c>
      <c r="S269" s="36" t="s">
        <v>6355</v>
      </c>
      <c r="T269" s="36"/>
      <c r="U269" s="36" t="s">
        <v>6354</v>
      </c>
      <c r="V269" s="37">
        <v>3.48</v>
      </c>
      <c r="W269" s="37">
        <v>2</v>
      </c>
      <c r="X269" s="36"/>
      <c r="Y269" s="36"/>
      <c r="Z269" s="36" t="s">
        <v>6353</v>
      </c>
      <c r="AA269" s="37" t="s">
        <v>3131</v>
      </c>
      <c r="AB269" s="37" t="s">
        <v>6352</v>
      </c>
      <c r="AC269" s="37" t="s">
        <v>6351</v>
      </c>
      <c r="AD269" s="37" t="s">
        <v>378</v>
      </c>
      <c r="AE269" s="37" t="s">
        <v>378</v>
      </c>
      <c r="AF269" s="37" t="s">
        <v>206</v>
      </c>
      <c r="AG269" s="37" t="s">
        <v>201</v>
      </c>
      <c r="AH269" s="37" t="s">
        <v>206</v>
      </c>
      <c r="AI269" s="37" t="s">
        <v>378</v>
      </c>
      <c r="AJ269" s="37" t="s">
        <v>378</v>
      </c>
      <c r="AK269" s="37" t="s">
        <v>250</v>
      </c>
      <c r="AL269" s="37" t="s">
        <v>201</v>
      </c>
      <c r="AM269" s="37" t="s">
        <v>201</v>
      </c>
      <c r="AN269" s="37" t="s">
        <v>201</v>
      </c>
      <c r="AO269" s="37" t="s">
        <v>201</v>
      </c>
      <c r="AP269" s="37" t="s">
        <v>201</v>
      </c>
      <c r="AQ269" s="37" t="s">
        <v>6350</v>
      </c>
      <c r="AR269" s="37" t="s">
        <v>6349</v>
      </c>
      <c r="AS269" s="37" t="s">
        <v>201</v>
      </c>
      <c r="AT269" s="37" t="s">
        <v>6348</v>
      </c>
      <c r="AU269" s="37" t="s">
        <v>6347</v>
      </c>
      <c r="AV269" s="37" t="s">
        <v>209</v>
      </c>
      <c r="AW269" s="37"/>
      <c r="AX269" s="37"/>
      <c r="AY269" s="37"/>
      <c r="AZ269" s="37"/>
      <c r="BA269" s="37"/>
      <c r="BB269" s="37"/>
      <c r="BC269" s="37"/>
      <c r="BD269" s="37"/>
      <c r="BE269" s="37">
        <v>0</v>
      </c>
      <c r="BF269" s="37">
        <v>0</v>
      </c>
      <c r="BG269" s="37">
        <v>0</v>
      </c>
      <c r="BH269" s="37" t="s">
        <v>6346</v>
      </c>
      <c r="BI269" s="37"/>
      <c r="BJ269" s="37"/>
      <c r="BK269" s="37"/>
      <c r="BL269" s="37"/>
      <c r="BM269" s="37"/>
      <c r="BN269" s="37"/>
      <c r="BO269" s="37"/>
      <c r="BP269" s="37"/>
      <c r="BQ269" s="37"/>
      <c r="BR269" s="37"/>
      <c r="BS269" s="37"/>
      <c r="BT269" s="37"/>
      <c r="BU269" s="37"/>
      <c r="BV269" s="37">
        <v>0</v>
      </c>
      <c r="BW269" s="37">
        <v>0</v>
      </c>
      <c r="BX269" s="37">
        <v>0</v>
      </c>
      <c r="BY269" s="37">
        <v>0</v>
      </c>
      <c r="BZ269" s="37">
        <v>0</v>
      </c>
      <c r="CA269" s="37">
        <v>0</v>
      </c>
      <c r="CB269" s="37">
        <v>0</v>
      </c>
      <c r="CC269" s="37"/>
      <c r="CD269" s="37"/>
      <c r="CE269" s="37"/>
      <c r="CF269" s="37"/>
      <c r="CG269" s="37"/>
      <c r="CH269" s="37"/>
      <c r="CI269" s="37"/>
      <c r="CJ269" s="37">
        <v>0</v>
      </c>
      <c r="CK269" s="37">
        <v>0</v>
      </c>
      <c r="CL269" s="37">
        <v>0</v>
      </c>
      <c r="CM269" s="37">
        <v>0</v>
      </c>
      <c r="CN269" s="37">
        <v>0</v>
      </c>
      <c r="CO269" s="37">
        <v>0</v>
      </c>
      <c r="CP269" s="37">
        <v>0</v>
      </c>
      <c r="CQ269" s="37"/>
      <c r="CR269" s="37"/>
      <c r="CS269" s="37"/>
      <c r="CT269" s="37"/>
      <c r="CU269" s="37"/>
      <c r="CV269" s="37"/>
      <c r="CW269" s="37"/>
      <c r="CX269" s="37"/>
      <c r="CY269" s="37"/>
      <c r="CZ269" s="37"/>
      <c r="DA269" s="37"/>
      <c r="DB269" s="37"/>
      <c r="DC269" s="37"/>
      <c r="DD269" s="37"/>
      <c r="DE269" s="37"/>
      <c r="DF269" s="37"/>
      <c r="DG269" s="37"/>
      <c r="DH269" s="37"/>
      <c r="DI269" s="37"/>
      <c r="DJ269" s="37"/>
      <c r="DK269" s="37"/>
      <c r="DL269" s="37"/>
      <c r="DM269" s="37"/>
      <c r="DN269" s="37"/>
      <c r="DO269" s="37"/>
      <c r="DP269" s="37"/>
      <c r="DQ269" s="37"/>
      <c r="DR269" s="37"/>
      <c r="DS269" s="37"/>
      <c r="DT269" s="37"/>
    </row>
    <row r="270" spans="1:124" s="31" customFormat="1" ht="18">
      <c r="A270" s="37">
        <v>193</v>
      </c>
      <c r="B270" s="36" t="s">
        <v>6345</v>
      </c>
      <c r="C270" s="36" t="s">
        <v>609</v>
      </c>
      <c r="D270" s="37" t="s">
        <v>6344</v>
      </c>
      <c r="E270" s="37" t="s">
        <v>6343</v>
      </c>
      <c r="F270" s="37" t="str">
        <f>IF(ISERROR(FIND('ヒアリングシート（記入例あり）'!$C$22,物質リスト!D270)),"",ROW())</f>
        <v/>
      </c>
      <c r="G270" s="37" t="e" cm="1">
        <f t="array" ref="G270">INDEX(D:D,SMALL(F:F,ROW(D270)))</f>
        <v>#NUM!</v>
      </c>
      <c r="H270" s="38" t="s">
        <v>10800</v>
      </c>
      <c r="I270" s="37" t="s">
        <v>223</v>
      </c>
      <c r="J270" s="37" t="s">
        <v>360</v>
      </c>
      <c r="K270" s="37" t="s">
        <v>360</v>
      </c>
      <c r="L270" s="37" t="s">
        <v>6342</v>
      </c>
      <c r="M270" s="37">
        <v>274.41000000000003</v>
      </c>
      <c r="N270" s="37" t="s">
        <v>6341</v>
      </c>
      <c r="O270" s="36" t="s">
        <v>6340</v>
      </c>
      <c r="P270" s="37" t="s">
        <v>217</v>
      </c>
      <c r="Q270" s="36"/>
      <c r="R270" s="37"/>
      <c r="S270" s="36" t="s">
        <v>10809</v>
      </c>
      <c r="T270" s="36" t="s">
        <v>6339</v>
      </c>
      <c r="U270" s="36" t="s">
        <v>6338</v>
      </c>
      <c r="V270" s="37">
        <v>4.0199999999999996</v>
      </c>
      <c r="W270" s="37">
        <v>2</v>
      </c>
      <c r="X270" s="36"/>
      <c r="Y270" s="36"/>
      <c r="Z270" s="36" t="s">
        <v>6337</v>
      </c>
      <c r="AA270" s="37" t="s">
        <v>6336</v>
      </c>
      <c r="AB270" s="37" t="s">
        <v>6335</v>
      </c>
      <c r="AC270" s="37" t="s">
        <v>209</v>
      </c>
      <c r="AD270" s="41" t="s">
        <v>377</v>
      </c>
      <c r="AE270" s="41" t="s">
        <v>377</v>
      </c>
      <c r="AF270" s="41" t="s">
        <v>206</v>
      </c>
      <c r="AG270" s="41" t="s">
        <v>201</v>
      </c>
      <c r="AH270" s="41" t="s">
        <v>377</v>
      </c>
      <c r="AI270" s="41" t="s">
        <v>377</v>
      </c>
      <c r="AJ270" s="41" t="s">
        <v>205</v>
      </c>
      <c r="AK270" s="41" t="s">
        <v>201</v>
      </c>
      <c r="AL270" s="41" t="s">
        <v>201</v>
      </c>
      <c r="AM270" s="41" t="s">
        <v>201</v>
      </c>
      <c r="AN270" s="41" t="s">
        <v>201</v>
      </c>
      <c r="AO270" s="41" t="s">
        <v>201</v>
      </c>
      <c r="AP270" s="41" t="s">
        <v>205</v>
      </c>
      <c r="AQ270" s="41" t="s">
        <v>290</v>
      </c>
      <c r="AR270" s="41" t="s">
        <v>1206</v>
      </c>
      <c r="AS270" s="41" t="s">
        <v>201</v>
      </c>
      <c r="AT270" s="37" t="s">
        <v>375</v>
      </c>
      <c r="AU270" s="37" t="s">
        <v>5188</v>
      </c>
      <c r="AV270" s="37" t="s">
        <v>6334</v>
      </c>
      <c r="AW270" s="37" t="s">
        <v>6333</v>
      </c>
      <c r="AX270" s="37" t="s">
        <v>6332</v>
      </c>
      <c r="AY270" s="37"/>
      <c r="AZ270" s="37"/>
      <c r="BA270" s="37"/>
      <c r="BB270" s="37"/>
      <c r="BC270" s="37"/>
      <c r="BD270" s="37"/>
      <c r="BE270" s="37">
        <v>0</v>
      </c>
      <c r="BF270" s="37">
        <v>0</v>
      </c>
      <c r="BG270" s="37">
        <v>0</v>
      </c>
      <c r="BH270" s="37" t="s">
        <v>744</v>
      </c>
      <c r="BI270" s="37"/>
      <c r="BJ270" s="37"/>
      <c r="BK270" s="37"/>
      <c r="BL270" s="37"/>
      <c r="BM270" s="37"/>
      <c r="BN270" s="37"/>
      <c r="BO270" s="37"/>
      <c r="BP270" s="37"/>
      <c r="BQ270" s="37"/>
      <c r="BR270" s="37"/>
      <c r="BS270" s="37"/>
      <c r="BT270" s="37"/>
      <c r="BU270" s="37"/>
      <c r="BV270" s="37">
        <v>0</v>
      </c>
      <c r="BW270" s="37">
        <v>0</v>
      </c>
      <c r="BX270" s="37">
        <v>0</v>
      </c>
      <c r="BY270" s="37">
        <v>0</v>
      </c>
      <c r="BZ270" s="37">
        <v>0</v>
      </c>
      <c r="CA270" s="37">
        <v>0</v>
      </c>
      <c r="CB270" s="37">
        <v>0</v>
      </c>
      <c r="CC270" s="37"/>
      <c r="CD270" s="37"/>
      <c r="CE270" s="37"/>
      <c r="CF270" s="37"/>
      <c r="CG270" s="37"/>
      <c r="CH270" s="37"/>
      <c r="CI270" s="37"/>
      <c r="CJ270" s="37">
        <v>0</v>
      </c>
      <c r="CK270" s="37">
        <v>0</v>
      </c>
      <c r="CL270" s="37">
        <v>0</v>
      </c>
      <c r="CM270" s="37">
        <v>0</v>
      </c>
      <c r="CN270" s="37">
        <v>0</v>
      </c>
      <c r="CO270" s="37">
        <v>0</v>
      </c>
      <c r="CP270" s="37">
        <v>0</v>
      </c>
      <c r="CQ270" s="37"/>
      <c r="CR270" s="37"/>
      <c r="CS270" s="37"/>
      <c r="CT270" s="37"/>
      <c r="CU270" s="37"/>
      <c r="CV270" s="37"/>
      <c r="CW270" s="37"/>
      <c r="CX270" s="37"/>
      <c r="CY270" s="37"/>
      <c r="CZ270" s="37"/>
      <c r="DA270" s="37"/>
      <c r="DB270" s="37"/>
      <c r="DC270" s="37"/>
      <c r="DD270" s="37"/>
      <c r="DE270" s="37"/>
      <c r="DF270" s="37"/>
      <c r="DG270" s="37"/>
      <c r="DH270" s="37"/>
      <c r="DI270" s="37"/>
      <c r="DJ270" s="37"/>
      <c r="DK270" s="37"/>
      <c r="DL270" s="37"/>
      <c r="DM270" s="37"/>
      <c r="DN270" s="37"/>
      <c r="DO270" s="37"/>
      <c r="DP270" s="37"/>
      <c r="DQ270" s="37"/>
      <c r="DR270" s="37"/>
      <c r="DS270" s="37"/>
      <c r="DT270" s="37"/>
    </row>
    <row r="271" spans="1:124" s="31" customFormat="1" ht="16.5">
      <c r="A271" s="37">
        <v>194</v>
      </c>
      <c r="B271" s="36" t="s">
        <v>6331</v>
      </c>
      <c r="C271" s="36" t="s">
        <v>453</v>
      </c>
      <c r="D271" s="37" t="s">
        <v>6330</v>
      </c>
      <c r="E271" s="37" t="s">
        <v>6329</v>
      </c>
      <c r="F271" s="37" t="str">
        <f>IF(ISERROR(FIND('ヒアリングシート（記入例あり）'!$C$22,物質リスト!D271)),"",ROW())</f>
        <v/>
      </c>
      <c r="G271" s="37" t="e" cm="1">
        <f t="array" ref="G271">INDEX(D:D,SMALL(F:F,ROW(D271)))</f>
        <v>#NUM!</v>
      </c>
      <c r="H271" s="38" t="s">
        <v>10797</v>
      </c>
      <c r="I271" s="37" t="s">
        <v>223</v>
      </c>
      <c r="J271" s="37"/>
      <c r="K271" s="37" t="s">
        <v>221</v>
      </c>
      <c r="L271" s="37" t="s">
        <v>6328</v>
      </c>
      <c r="M271" s="37">
        <v>367.80200000000002</v>
      </c>
      <c r="N271" s="37" t="s">
        <v>6327</v>
      </c>
      <c r="O271" s="36" t="s">
        <v>6326</v>
      </c>
      <c r="P271" s="37" t="s">
        <v>259</v>
      </c>
      <c r="Q271" s="36" t="s">
        <v>4086</v>
      </c>
      <c r="R271" s="37"/>
      <c r="S271" s="36" t="s">
        <v>6325</v>
      </c>
      <c r="T271" s="36"/>
      <c r="U271" s="36" t="s">
        <v>6324</v>
      </c>
      <c r="V271" s="37">
        <v>4.3</v>
      </c>
      <c r="W271" s="37">
        <v>2</v>
      </c>
      <c r="X271" s="36"/>
      <c r="Y271" s="36"/>
      <c r="Z271" s="36" t="s">
        <v>6323</v>
      </c>
      <c r="AA271" s="37" t="s">
        <v>6322</v>
      </c>
      <c r="AB271" s="37" t="s">
        <v>6321</v>
      </c>
      <c r="AC271" s="37" t="s">
        <v>209</v>
      </c>
      <c r="AD271" s="37" t="s">
        <v>378</v>
      </c>
      <c r="AE271" s="37" t="s">
        <v>378</v>
      </c>
      <c r="AF271" s="37" t="s">
        <v>206</v>
      </c>
      <c r="AG271" s="37" t="s">
        <v>201</v>
      </c>
      <c r="AH271" s="37" t="s">
        <v>201</v>
      </c>
      <c r="AI271" s="37" t="s">
        <v>206</v>
      </c>
      <c r="AJ271" s="37" t="s">
        <v>205</v>
      </c>
      <c r="AK271" s="37" t="s">
        <v>204</v>
      </c>
      <c r="AL271" s="37" t="s">
        <v>201</v>
      </c>
      <c r="AM271" s="37" t="s">
        <v>201</v>
      </c>
      <c r="AN271" s="37" t="s">
        <v>201</v>
      </c>
      <c r="AO271" s="37" t="s">
        <v>201</v>
      </c>
      <c r="AP271" s="37" t="s">
        <v>201</v>
      </c>
      <c r="AQ271" s="37" t="s">
        <v>6320</v>
      </c>
      <c r="AR271" s="37" t="s">
        <v>2547</v>
      </c>
      <c r="AS271" s="37" t="s">
        <v>201</v>
      </c>
      <c r="AT271" s="37" t="s">
        <v>6319</v>
      </c>
      <c r="AU271" s="37" t="s">
        <v>323</v>
      </c>
      <c r="AV271" s="37" t="s">
        <v>209</v>
      </c>
      <c r="AW271" s="37"/>
      <c r="AX271" s="37"/>
      <c r="AY271" s="37"/>
      <c r="AZ271" s="37"/>
      <c r="BA271" s="37"/>
      <c r="BB271" s="37"/>
      <c r="BC271" s="37"/>
      <c r="BD271" s="37"/>
      <c r="BE271" s="37">
        <v>0</v>
      </c>
      <c r="BF271" s="37">
        <v>0</v>
      </c>
      <c r="BG271" s="37">
        <v>0</v>
      </c>
      <c r="BH271" s="37" t="s">
        <v>744</v>
      </c>
      <c r="BI271" s="37"/>
      <c r="BJ271" s="37"/>
      <c r="BK271" s="37"/>
      <c r="BL271" s="37"/>
      <c r="BM271" s="37"/>
      <c r="BN271" s="37"/>
      <c r="BO271" s="37"/>
      <c r="BP271" s="37"/>
      <c r="BQ271" s="37"/>
      <c r="BR271" s="37"/>
      <c r="BS271" s="37"/>
      <c r="BT271" s="37"/>
      <c r="BU271" s="37"/>
      <c r="BV271" s="37">
        <v>0</v>
      </c>
      <c r="BW271" s="37">
        <v>0</v>
      </c>
      <c r="BX271" s="37">
        <v>0</v>
      </c>
      <c r="BY271" s="37">
        <v>0</v>
      </c>
      <c r="BZ271" s="37">
        <v>0</v>
      </c>
      <c r="CA271" s="37">
        <v>0</v>
      </c>
      <c r="CB271" s="37">
        <v>0</v>
      </c>
      <c r="CC271" s="37"/>
      <c r="CD271" s="37"/>
      <c r="CE271" s="37"/>
      <c r="CF271" s="37"/>
      <c r="CG271" s="37"/>
      <c r="CH271" s="37"/>
      <c r="CI271" s="37"/>
      <c r="CJ271" s="37">
        <v>0</v>
      </c>
      <c r="CK271" s="37">
        <v>0</v>
      </c>
      <c r="CL271" s="37">
        <v>0</v>
      </c>
      <c r="CM271" s="37">
        <v>0</v>
      </c>
      <c r="CN271" s="37">
        <v>0</v>
      </c>
      <c r="CO271" s="37">
        <v>0</v>
      </c>
      <c r="CP271" s="37">
        <v>0</v>
      </c>
      <c r="CQ271" s="37"/>
      <c r="CR271" s="37"/>
      <c r="CS271" s="37"/>
      <c r="CT271" s="37"/>
      <c r="CU271" s="37"/>
      <c r="CV271" s="37"/>
      <c r="CW271" s="37"/>
      <c r="CX271" s="37"/>
      <c r="CY271" s="37"/>
      <c r="CZ271" s="37"/>
      <c r="DA271" s="37"/>
      <c r="DB271" s="37"/>
      <c r="DC271" s="37"/>
      <c r="DD271" s="37"/>
      <c r="DE271" s="37"/>
      <c r="DF271" s="37"/>
      <c r="DG271" s="37"/>
      <c r="DH271" s="37"/>
      <c r="DI271" s="37"/>
      <c r="DJ271" s="37"/>
      <c r="DK271" s="37"/>
      <c r="DL271" s="37"/>
      <c r="DM271" s="37"/>
      <c r="DN271" s="37"/>
      <c r="DO271" s="37"/>
      <c r="DP271" s="37"/>
      <c r="DQ271" s="37"/>
      <c r="DR271" s="37"/>
      <c r="DS271" s="37"/>
      <c r="DT271" s="37"/>
    </row>
    <row r="272" spans="1:124" s="31" customFormat="1" ht="16.5">
      <c r="A272" s="37">
        <v>195</v>
      </c>
      <c r="B272" s="36" t="s">
        <v>6318</v>
      </c>
      <c r="C272" s="36" t="s">
        <v>410</v>
      </c>
      <c r="D272" s="37" t="s">
        <v>6317</v>
      </c>
      <c r="E272" s="37" t="s">
        <v>6316</v>
      </c>
      <c r="F272" s="37" t="str">
        <f>IF(ISERROR(FIND('ヒアリングシート（記入例あり）'!$C$22,物質リスト!D272)),"",ROW())</f>
        <v/>
      </c>
      <c r="G272" s="37" t="e" cm="1">
        <f t="array" ref="G272">INDEX(D:D,SMALL(F:F,ROW(D272)))</f>
        <v>#NUM!</v>
      </c>
      <c r="H272" s="38" t="s">
        <v>10800</v>
      </c>
      <c r="I272" s="37" t="s">
        <v>223</v>
      </c>
      <c r="J272" s="37" t="s">
        <v>360</v>
      </c>
      <c r="K272" s="37" t="s">
        <v>360</v>
      </c>
      <c r="L272" s="37" t="s">
        <v>6315</v>
      </c>
      <c r="M272" s="37">
        <v>345.23899999999998</v>
      </c>
      <c r="N272" s="37" t="s">
        <v>6314</v>
      </c>
      <c r="O272" s="36" t="s">
        <v>6313</v>
      </c>
      <c r="P272" s="37" t="s">
        <v>217</v>
      </c>
      <c r="Q272" s="36" t="s">
        <v>209</v>
      </c>
      <c r="R272" s="37"/>
      <c r="S272" s="36" t="s">
        <v>6312</v>
      </c>
      <c r="T272" s="36"/>
      <c r="U272" s="36" t="s">
        <v>6311</v>
      </c>
      <c r="V272" s="37">
        <v>5.67</v>
      </c>
      <c r="W272" s="37">
        <v>2</v>
      </c>
      <c r="X272" s="36"/>
      <c r="Y272" s="36"/>
      <c r="Z272" s="36" t="s">
        <v>6310</v>
      </c>
      <c r="AA272" s="37" t="s">
        <v>6309</v>
      </c>
      <c r="AB272" s="37" t="s">
        <v>6308</v>
      </c>
      <c r="AC272" s="37" t="s">
        <v>6307</v>
      </c>
      <c r="AD272" s="37" t="s">
        <v>207</v>
      </c>
      <c r="AE272" s="37" t="s">
        <v>251</v>
      </c>
      <c r="AF272" s="37" t="s">
        <v>206</v>
      </c>
      <c r="AG272" s="37" t="s">
        <v>201</v>
      </c>
      <c r="AH272" s="37" t="s">
        <v>206</v>
      </c>
      <c r="AI272" s="37" t="s">
        <v>201</v>
      </c>
      <c r="AJ272" s="37" t="s">
        <v>203</v>
      </c>
      <c r="AK272" s="37" t="s">
        <v>250</v>
      </c>
      <c r="AL272" s="37" t="s">
        <v>201</v>
      </c>
      <c r="AM272" s="37" t="s">
        <v>377</v>
      </c>
      <c r="AN272" s="37" t="s">
        <v>203</v>
      </c>
      <c r="AO272" s="37" t="s">
        <v>203</v>
      </c>
      <c r="AP272" s="37" t="s">
        <v>203</v>
      </c>
      <c r="AQ272" s="37" t="s">
        <v>989</v>
      </c>
      <c r="AR272" s="37" t="s">
        <v>201</v>
      </c>
      <c r="AS272" s="37" t="s">
        <v>201</v>
      </c>
      <c r="AT272" s="37" t="s">
        <v>323</v>
      </c>
      <c r="AU272" s="37" t="s">
        <v>209</v>
      </c>
      <c r="AV272" s="37" t="s">
        <v>582</v>
      </c>
      <c r="AW272" s="37"/>
      <c r="AX272" s="37"/>
      <c r="AY272" s="37"/>
      <c r="AZ272" s="37"/>
      <c r="BA272" s="37"/>
      <c r="BB272" s="37"/>
      <c r="BC272" s="37"/>
      <c r="BD272" s="37"/>
      <c r="BE272" s="37">
        <v>0</v>
      </c>
      <c r="BF272" s="37">
        <v>123</v>
      </c>
      <c r="BG272" s="37">
        <v>123</v>
      </c>
      <c r="BH272" s="37" t="s">
        <v>744</v>
      </c>
      <c r="BI272" s="37"/>
      <c r="BJ272" s="37"/>
      <c r="BK272" s="37"/>
      <c r="BL272" s="37"/>
      <c r="BM272" s="37"/>
      <c r="BN272" s="37"/>
      <c r="BO272" s="37"/>
      <c r="BP272" s="37"/>
      <c r="BQ272" s="37"/>
      <c r="BR272" s="37"/>
      <c r="BS272" s="37"/>
      <c r="BT272" s="37"/>
      <c r="BU272" s="37"/>
      <c r="BV272" s="37">
        <v>0</v>
      </c>
      <c r="BW272" s="37">
        <v>0</v>
      </c>
      <c r="BX272" s="37">
        <v>0</v>
      </c>
      <c r="BY272" s="37">
        <v>0</v>
      </c>
      <c r="BZ272" s="37">
        <v>0</v>
      </c>
      <c r="CA272" s="37">
        <v>0</v>
      </c>
      <c r="CB272" s="37">
        <v>0</v>
      </c>
      <c r="CC272" s="37"/>
      <c r="CD272" s="37"/>
      <c r="CE272" s="37"/>
      <c r="CF272" s="37"/>
      <c r="CG272" s="37"/>
      <c r="CH272" s="37"/>
      <c r="CI272" s="37"/>
      <c r="CJ272" s="37">
        <v>0</v>
      </c>
      <c r="CK272" s="37">
        <v>0</v>
      </c>
      <c r="CL272" s="37">
        <v>0</v>
      </c>
      <c r="CM272" s="37">
        <v>0</v>
      </c>
      <c r="CN272" s="37">
        <v>0</v>
      </c>
      <c r="CO272" s="37">
        <v>0</v>
      </c>
      <c r="CP272" s="37">
        <v>0</v>
      </c>
      <c r="CQ272" s="37"/>
      <c r="CR272" s="37"/>
      <c r="CS272" s="37"/>
      <c r="CT272" s="37"/>
      <c r="CU272" s="37"/>
      <c r="CV272" s="37"/>
      <c r="CW272" s="37"/>
      <c r="CX272" s="37"/>
      <c r="CY272" s="37"/>
      <c r="CZ272" s="37"/>
      <c r="DA272" s="37"/>
      <c r="DB272" s="37"/>
      <c r="DC272" s="37"/>
      <c r="DD272" s="37"/>
      <c r="DE272" s="37"/>
      <c r="DF272" s="37"/>
      <c r="DG272" s="37"/>
      <c r="DH272" s="37"/>
      <c r="DI272" s="37"/>
      <c r="DJ272" s="37"/>
      <c r="DK272" s="37"/>
      <c r="DL272" s="37"/>
      <c r="DM272" s="37"/>
      <c r="DN272" s="37"/>
      <c r="DO272" s="37"/>
      <c r="DP272" s="37"/>
      <c r="DQ272" s="37"/>
      <c r="DR272" s="37"/>
      <c r="DS272" s="37"/>
      <c r="DT272" s="37"/>
    </row>
    <row r="273" spans="1:124" s="31" customFormat="1" ht="16.5">
      <c r="A273" s="37">
        <v>196</v>
      </c>
      <c r="B273" s="36" t="s">
        <v>6306</v>
      </c>
      <c r="C273" s="36" t="s">
        <v>410</v>
      </c>
      <c r="D273" s="37" t="s">
        <v>6305</v>
      </c>
      <c r="E273" s="37" t="s">
        <v>6304</v>
      </c>
      <c r="F273" s="37" t="str">
        <f>IF(ISERROR(FIND('ヒアリングシート（記入例あり）'!$C$22,物質リスト!D273)),"",ROW())</f>
        <v/>
      </c>
      <c r="G273" s="37" t="e" cm="1">
        <f t="array" ref="G273">INDEX(D:D,SMALL(F:F,ROW(D273)))</f>
        <v>#NUM!</v>
      </c>
      <c r="H273" s="38" t="s">
        <v>10798</v>
      </c>
      <c r="I273" s="37" t="s">
        <v>223</v>
      </c>
      <c r="J273" s="37" t="s">
        <v>360</v>
      </c>
      <c r="K273" s="37" t="s">
        <v>360</v>
      </c>
      <c r="L273" s="37" t="s">
        <v>6303</v>
      </c>
      <c r="M273" s="37">
        <v>302.31799999999998</v>
      </c>
      <c r="N273" s="37" t="s">
        <v>6302</v>
      </c>
      <c r="O273" s="36" t="s">
        <v>6301</v>
      </c>
      <c r="P273" s="37" t="s">
        <v>259</v>
      </c>
      <c r="Q273" s="36" t="s">
        <v>6300</v>
      </c>
      <c r="R273" s="37"/>
      <c r="S273" s="36" t="s">
        <v>6299</v>
      </c>
      <c r="T273" s="36"/>
      <c r="U273" s="36" t="s">
        <v>6298</v>
      </c>
      <c r="V273" s="37">
        <v>2.2000000000000002</v>
      </c>
      <c r="W273" s="37">
        <v>1</v>
      </c>
      <c r="X273" s="36"/>
      <c r="Y273" s="36"/>
      <c r="Z273" s="36" t="s">
        <v>6297</v>
      </c>
      <c r="AA273" s="37" t="s">
        <v>6296</v>
      </c>
      <c r="AB273" s="37" t="s">
        <v>6295</v>
      </c>
      <c r="AC273" s="37" t="s">
        <v>6294</v>
      </c>
      <c r="AD273" s="37" t="s">
        <v>205</v>
      </c>
      <c r="AE273" s="37" t="s">
        <v>203</v>
      </c>
      <c r="AF273" s="37" t="s">
        <v>206</v>
      </c>
      <c r="AG273" s="37" t="s">
        <v>201</v>
      </c>
      <c r="AH273" s="37" t="s">
        <v>205</v>
      </c>
      <c r="AI273" s="37" t="s">
        <v>206</v>
      </c>
      <c r="AJ273" s="37" t="s">
        <v>203</v>
      </c>
      <c r="AK273" s="37" t="s">
        <v>204</v>
      </c>
      <c r="AL273" s="37" t="s">
        <v>201</v>
      </c>
      <c r="AM273" s="37" t="s">
        <v>203</v>
      </c>
      <c r="AN273" s="37" t="s">
        <v>203</v>
      </c>
      <c r="AO273" s="37" t="s">
        <v>203</v>
      </c>
      <c r="AP273" s="37" t="s">
        <v>205</v>
      </c>
      <c r="AQ273" s="37" t="s">
        <v>2547</v>
      </c>
      <c r="AR273" s="37" t="s">
        <v>3974</v>
      </c>
      <c r="AS273" s="37" t="s">
        <v>201</v>
      </c>
      <c r="AT273" s="37" t="s">
        <v>3248</v>
      </c>
      <c r="AU273" s="37" t="s">
        <v>3972</v>
      </c>
      <c r="AV273" s="37" t="s">
        <v>1254</v>
      </c>
      <c r="AW273" s="37"/>
      <c r="AX273" s="37"/>
      <c r="AY273" s="37"/>
      <c r="AZ273" s="37"/>
      <c r="BA273" s="37"/>
      <c r="BB273" s="37"/>
      <c r="BC273" s="37"/>
      <c r="BD273" s="37"/>
      <c r="BE273" s="37">
        <v>0</v>
      </c>
      <c r="BF273" s="37">
        <v>350</v>
      </c>
      <c r="BG273" s="37">
        <v>350</v>
      </c>
      <c r="BH273" s="37" t="s">
        <v>6293</v>
      </c>
      <c r="BI273" s="37"/>
      <c r="BJ273" s="37"/>
      <c r="BK273" s="37"/>
      <c r="BL273" s="37"/>
      <c r="BM273" s="37"/>
      <c r="BN273" s="37"/>
      <c r="BO273" s="37"/>
      <c r="BP273" s="37"/>
      <c r="BQ273" s="37"/>
      <c r="BR273" s="37"/>
      <c r="BS273" s="37"/>
      <c r="BT273" s="37"/>
      <c r="BU273" s="37"/>
      <c r="BV273" s="37">
        <v>0</v>
      </c>
      <c r="BW273" s="37">
        <v>0</v>
      </c>
      <c r="BX273" s="37">
        <v>0</v>
      </c>
      <c r="BY273" s="37">
        <v>0</v>
      </c>
      <c r="BZ273" s="37">
        <v>0</v>
      </c>
      <c r="CA273" s="37">
        <v>0</v>
      </c>
      <c r="CB273" s="37">
        <v>0</v>
      </c>
      <c r="CC273" s="37"/>
      <c r="CD273" s="37"/>
      <c r="CE273" s="37"/>
      <c r="CF273" s="37"/>
      <c r="CG273" s="37"/>
      <c r="CH273" s="37"/>
      <c r="CI273" s="37"/>
      <c r="CJ273" s="37">
        <v>0</v>
      </c>
      <c r="CK273" s="37">
        <v>0</v>
      </c>
      <c r="CL273" s="37">
        <v>0</v>
      </c>
      <c r="CM273" s="37">
        <v>0</v>
      </c>
      <c r="CN273" s="37">
        <v>0</v>
      </c>
      <c r="CO273" s="37">
        <v>0</v>
      </c>
      <c r="CP273" s="37">
        <v>0</v>
      </c>
      <c r="CQ273" s="37"/>
      <c r="CR273" s="37"/>
      <c r="CS273" s="37"/>
      <c r="CT273" s="37"/>
      <c r="CU273" s="37"/>
      <c r="CV273" s="37"/>
      <c r="CW273" s="37"/>
      <c r="CX273" s="37"/>
      <c r="CY273" s="37"/>
      <c r="CZ273" s="37"/>
      <c r="DA273" s="37"/>
      <c r="DB273" s="37"/>
      <c r="DC273" s="37"/>
      <c r="DD273" s="37"/>
      <c r="DE273" s="37"/>
      <c r="DF273" s="37"/>
      <c r="DG273" s="37"/>
      <c r="DH273" s="37"/>
      <c r="DI273" s="37"/>
      <c r="DJ273" s="37"/>
      <c r="DK273" s="37"/>
      <c r="DL273" s="37"/>
      <c r="DM273" s="37"/>
      <c r="DN273" s="37"/>
      <c r="DO273" s="37"/>
      <c r="DP273" s="37"/>
      <c r="DQ273" s="37"/>
      <c r="DR273" s="37"/>
      <c r="DS273" s="37"/>
      <c r="DT273" s="37"/>
    </row>
    <row r="274" spans="1:124" s="31" customFormat="1" ht="18">
      <c r="A274" s="37">
        <v>197</v>
      </c>
      <c r="B274" s="36" t="s">
        <v>6292</v>
      </c>
      <c r="C274" s="36" t="s">
        <v>410</v>
      </c>
      <c r="D274" s="37" t="s">
        <v>6291</v>
      </c>
      <c r="E274" s="37" t="s">
        <v>6290</v>
      </c>
      <c r="F274" s="37" t="str">
        <f>IF(ISERROR(FIND('ヒアリングシート（記入例あり）'!$C$22,物質リスト!D274)),"",ROW())</f>
        <v/>
      </c>
      <c r="G274" s="37" t="e" cm="1">
        <f t="array" ref="G274">INDEX(D:D,SMALL(F:F,ROW(D274)))</f>
        <v>#NUM!</v>
      </c>
      <c r="H274" s="38" t="s">
        <v>10796</v>
      </c>
      <c r="I274" s="37" t="s">
        <v>223</v>
      </c>
      <c r="J274" s="37" t="s">
        <v>360</v>
      </c>
      <c r="K274" s="37" t="s">
        <v>221</v>
      </c>
      <c r="L274" s="37" t="s">
        <v>6289</v>
      </c>
      <c r="M274" s="37">
        <v>330.36009999999999</v>
      </c>
      <c r="N274" s="37" t="s">
        <v>6288</v>
      </c>
      <c r="O274" s="36" t="s">
        <v>6287</v>
      </c>
      <c r="P274" s="37" t="s">
        <v>217</v>
      </c>
      <c r="Q274" s="36" t="s">
        <v>6286</v>
      </c>
      <c r="R274" s="37"/>
      <c r="S274" s="36" t="s">
        <v>10914</v>
      </c>
      <c r="T274" s="36"/>
      <c r="U274" s="36" t="s">
        <v>6285</v>
      </c>
      <c r="V274" s="37">
        <v>2.36</v>
      </c>
      <c r="W274" s="37">
        <v>1</v>
      </c>
      <c r="X274" s="36"/>
      <c r="Y274" s="36"/>
      <c r="Z274" s="36" t="s">
        <v>6284</v>
      </c>
      <c r="AA274" s="37" t="s">
        <v>6283</v>
      </c>
      <c r="AB274" s="37" t="s">
        <v>6283</v>
      </c>
      <c r="AC274" s="37" t="s">
        <v>6282</v>
      </c>
      <c r="AD274" s="41" t="s">
        <v>203</v>
      </c>
      <c r="AE274" s="41" t="s">
        <v>203</v>
      </c>
      <c r="AF274" s="41" t="s">
        <v>206</v>
      </c>
      <c r="AG274" s="41" t="s">
        <v>201</v>
      </c>
      <c r="AH274" s="41" t="s">
        <v>203</v>
      </c>
      <c r="AI274" s="41" t="s">
        <v>203</v>
      </c>
      <c r="AJ274" s="41" t="s">
        <v>203</v>
      </c>
      <c r="AK274" s="41" t="s">
        <v>250</v>
      </c>
      <c r="AL274" s="41" t="s">
        <v>201</v>
      </c>
      <c r="AM274" s="41" t="s">
        <v>377</v>
      </c>
      <c r="AN274" s="41" t="s">
        <v>205</v>
      </c>
      <c r="AO274" s="41" t="s">
        <v>291</v>
      </c>
      <c r="AP274" s="41" t="s">
        <v>203</v>
      </c>
      <c r="AQ274" s="41" t="s">
        <v>5083</v>
      </c>
      <c r="AR274" s="41" t="s">
        <v>5083</v>
      </c>
      <c r="AS274" s="41" t="s">
        <v>201</v>
      </c>
      <c r="AT274" s="37" t="s">
        <v>6281</v>
      </c>
      <c r="AU274" s="37" t="s">
        <v>6280</v>
      </c>
      <c r="AV274" s="37" t="s">
        <v>6279</v>
      </c>
      <c r="AW274" s="37"/>
      <c r="AX274" s="37"/>
      <c r="AY274" s="37"/>
      <c r="AZ274" s="37"/>
      <c r="BA274" s="37"/>
      <c r="BB274" s="37"/>
      <c r="BC274" s="37"/>
      <c r="BD274" s="37"/>
      <c r="BE274" s="37">
        <v>0</v>
      </c>
      <c r="BF274" s="37">
        <v>183</v>
      </c>
      <c r="BG274" s="37">
        <v>183</v>
      </c>
      <c r="BH274" s="37" t="s">
        <v>744</v>
      </c>
      <c r="BI274" s="37"/>
      <c r="BJ274" s="37"/>
      <c r="BK274" s="37"/>
      <c r="BL274" s="37"/>
      <c r="BM274" s="37"/>
      <c r="BN274" s="37"/>
      <c r="BO274" s="37"/>
      <c r="BP274" s="37"/>
      <c r="BQ274" s="37"/>
      <c r="BR274" s="37"/>
      <c r="BS274" s="37"/>
      <c r="BT274" s="37"/>
      <c r="BU274" s="37"/>
      <c r="BV274" s="37">
        <v>0</v>
      </c>
      <c r="BW274" s="37">
        <v>0</v>
      </c>
      <c r="BX274" s="37">
        <v>0</v>
      </c>
      <c r="BY274" s="37">
        <v>0</v>
      </c>
      <c r="BZ274" s="37">
        <v>0</v>
      </c>
      <c r="CA274" s="37">
        <v>0</v>
      </c>
      <c r="CB274" s="37">
        <v>0</v>
      </c>
      <c r="CC274" s="37">
        <v>1</v>
      </c>
      <c r="CD274" s="37">
        <v>0</v>
      </c>
      <c r="CE274" s="37">
        <v>0</v>
      </c>
      <c r="CF274" s="37">
        <v>0</v>
      </c>
      <c r="CG274" s="37">
        <v>0</v>
      </c>
      <c r="CH274" s="37">
        <v>0</v>
      </c>
      <c r="CI274" s="37">
        <v>9000</v>
      </c>
      <c r="CJ274" s="37">
        <v>0</v>
      </c>
      <c r="CK274" s="37">
        <v>0</v>
      </c>
      <c r="CL274" s="37">
        <v>0</v>
      </c>
      <c r="CM274" s="37">
        <v>0</v>
      </c>
      <c r="CN274" s="37">
        <v>0</v>
      </c>
      <c r="CO274" s="37">
        <v>0</v>
      </c>
      <c r="CP274" s="37">
        <v>0</v>
      </c>
      <c r="CQ274" s="37"/>
      <c r="CR274" s="37"/>
      <c r="CS274" s="37"/>
      <c r="CT274" s="37"/>
      <c r="CU274" s="37"/>
      <c r="CV274" s="37"/>
      <c r="CW274" s="37"/>
      <c r="CX274" s="37"/>
      <c r="CY274" s="37"/>
      <c r="CZ274" s="37"/>
      <c r="DA274" s="37"/>
      <c r="DB274" s="37"/>
      <c r="DC274" s="37"/>
      <c r="DD274" s="37"/>
      <c r="DE274" s="37"/>
      <c r="DF274" s="37"/>
      <c r="DG274" s="37"/>
      <c r="DH274" s="37"/>
      <c r="DI274" s="37"/>
      <c r="DJ274" s="37"/>
      <c r="DK274" s="37"/>
      <c r="DL274" s="37"/>
      <c r="DM274" s="37"/>
      <c r="DN274" s="37"/>
      <c r="DO274" s="37"/>
      <c r="DP274" s="37"/>
      <c r="DQ274" s="37"/>
      <c r="DR274" s="37"/>
      <c r="DS274" s="37"/>
      <c r="DT274" s="37"/>
    </row>
    <row r="275" spans="1:124" s="31" customFormat="1" ht="18">
      <c r="A275" s="37">
        <v>198</v>
      </c>
      <c r="B275" s="36" t="s">
        <v>6278</v>
      </c>
      <c r="C275" s="36" t="s">
        <v>226</v>
      </c>
      <c r="D275" s="37" t="s">
        <v>6277</v>
      </c>
      <c r="E275" s="37" t="s">
        <v>6276</v>
      </c>
      <c r="F275" s="37" t="str">
        <f>IF(ISERROR(FIND('ヒアリングシート（記入例あり）'!$C$22,物質リスト!D275)),"",ROW())</f>
        <v/>
      </c>
      <c r="G275" s="37" t="e" cm="1">
        <f t="array" ref="G275">INDEX(D:D,SMALL(F:F,ROW(D275)))</f>
        <v>#NUM!</v>
      </c>
      <c r="H275" s="38" t="s">
        <v>10798</v>
      </c>
      <c r="I275" s="37" t="s">
        <v>223</v>
      </c>
      <c r="J275" s="37" t="s">
        <v>360</v>
      </c>
      <c r="K275" s="37" t="s">
        <v>360</v>
      </c>
      <c r="L275" s="37" t="s">
        <v>6275</v>
      </c>
      <c r="M275" s="37">
        <v>229.28</v>
      </c>
      <c r="N275" s="37" t="s">
        <v>6274</v>
      </c>
      <c r="O275" s="36" t="s">
        <v>6273</v>
      </c>
      <c r="P275" s="37" t="s">
        <v>259</v>
      </c>
      <c r="Q275" s="36"/>
      <c r="R275" s="37"/>
      <c r="S275" s="36" t="s">
        <v>10915</v>
      </c>
      <c r="T275" s="36" t="s">
        <v>6272</v>
      </c>
      <c r="U275" s="36" t="s">
        <v>6271</v>
      </c>
      <c r="V275" s="37">
        <v>0.78</v>
      </c>
      <c r="W275" s="37">
        <v>1</v>
      </c>
      <c r="X275" s="36"/>
      <c r="Y275" s="36"/>
      <c r="Z275" s="36" t="s">
        <v>6270</v>
      </c>
      <c r="AA275" s="37" t="s">
        <v>6269</v>
      </c>
      <c r="AB275" s="37" t="s">
        <v>6268</v>
      </c>
      <c r="AC275" s="37" t="s">
        <v>6267</v>
      </c>
      <c r="AD275" s="41" t="s">
        <v>378</v>
      </c>
      <c r="AE275" s="41" t="s">
        <v>378</v>
      </c>
      <c r="AF275" s="41" t="s">
        <v>206</v>
      </c>
      <c r="AG275" s="41" t="s">
        <v>201</v>
      </c>
      <c r="AH275" s="41" t="s">
        <v>201</v>
      </c>
      <c r="AI275" s="41" t="s">
        <v>201</v>
      </c>
      <c r="AJ275" s="41" t="s">
        <v>203</v>
      </c>
      <c r="AK275" s="41" t="s">
        <v>250</v>
      </c>
      <c r="AL275" s="41" t="s">
        <v>201</v>
      </c>
      <c r="AM275" s="41" t="s">
        <v>203</v>
      </c>
      <c r="AN275" s="41" t="s">
        <v>203</v>
      </c>
      <c r="AO275" s="41" t="s">
        <v>203</v>
      </c>
      <c r="AP275" s="41" t="s">
        <v>203</v>
      </c>
      <c r="AQ275" s="41" t="s">
        <v>290</v>
      </c>
      <c r="AR275" s="41" t="s">
        <v>1066</v>
      </c>
      <c r="AS275" s="41" t="s">
        <v>201</v>
      </c>
      <c r="AT275" s="37" t="s">
        <v>375</v>
      </c>
      <c r="AU275" s="37" t="s">
        <v>374</v>
      </c>
      <c r="AV275" s="37" t="s">
        <v>5303</v>
      </c>
      <c r="AW275" s="37" t="s">
        <v>2236</v>
      </c>
      <c r="AX275" s="37"/>
      <c r="AY275" s="37"/>
      <c r="AZ275" s="37"/>
      <c r="BA275" s="37"/>
      <c r="BB275" s="37"/>
      <c r="BC275" s="37"/>
      <c r="BD275" s="37"/>
      <c r="BE275" s="37">
        <v>0</v>
      </c>
      <c r="BF275" s="37">
        <v>111</v>
      </c>
      <c r="BG275" s="37">
        <v>111</v>
      </c>
      <c r="BH275" s="37" t="s">
        <v>4858</v>
      </c>
      <c r="BI275" s="37"/>
      <c r="BJ275" s="37"/>
      <c r="BK275" s="37"/>
      <c r="BL275" s="37"/>
      <c r="BM275" s="37"/>
      <c r="BN275" s="37"/>
      <c r="BO275" s="37"/>
      <c r="BP275" s="37"/>
      <c r="BQ275" s="37"/>
      <c r="BR275" s="37"/>
      <c r="BS275" s="37"/>
      <c r="BT275" s="37"/>
      <c r="BU275" s="37"/>
      <c r="BV275" s="37">
        <v>0</v>
      </c>
      <c r="BW275" s="37">
        <v>0</v>
      </c>
      <c r="BX275" s="37">
        <v>0</v>
      </c>
      <c r="BY275" s="37">
        <v>0</v>
      </c>
      <c r="BZ275" s="37">
        <v>0</v>
      </c>
      <c r="CA275" s="37">
        <v>0</v>
      </c>
      <c r="CB275" s="37">
        <v>0</v>
      </c>
      <c r="CC275" s="37"/>
      <c r="CD275" s="37"/>
      <c r="CE275" s="37"/>
      <c r="CF275" s="37"/>
      <c r="CG275" s="37"/>
      <c r="CH275" s="37"/>
      <c r="CI275" s="37"/>
      <c r="CJ275" s="37">
        <v>0</v>
      </c>
      <c r="CK275" s="37">
        <v>0</v>
      </c>
      <c r="CL275" s="37">
        <v>0</v>
      </c>
      <c r="CM275" s="37">
        <v>0</v>
      </c>
      <c r="CN275" s="37">
        <v>0</v>
      </c>
      <c r="CO275" s="37">
        <v>0</v>
      </c>
      <c r="CP275" s="37">
        <v>0</v>
      </c>
      <c r="CQ275" s="37"/>
      <c r="CR275" s="37"/>
      <c r="CS275" s="37"/>
      <c r="CT275" s="37"/>
      <c r="CU275" s="37"/>
      <c r="CV275" s="37"/>
      <c r="CW275" s="37"/>
      <c r="CX275" s="37"/>
      <c r="CY275" s="37"/>
      <c r="CZ275" s="37"/>
      <c r="DA275" s="37"/>
      <c r="DB275" s="37"/>
      <c r="DC275" s="37"/>
      <c r="DD275" s="37"/>
      <c r="DE275" s="37"/>
      <c r="DF275" s="37"/>
      <c r="DG275" s="37"/>
      <c r="DH275" s="37"/>
      <c r="DI275" s="37"/>
      <c r="DJ275" s="37"/>
      <c r="DK275" s="37"/>
      <c r="DL275" s="37"/>
      <c r="DM275" s="37"/>
      <c r="DN275" s="37"/>
      <c r="DO275" s="37"/>
      <c r="DP275" s="37"/>
      <c r="DQ275" s="37"/>
      <c r="DR275" s="37"/>
      <c r="DS275" s="37"/>
      <c r="DT275" s="37"/>
    </row>
    <row r="276" spans="1:124" s="31" customFormat="1" ht="18">
      <c r="A276" s="37">
        <v>199</v>
      </c>
      <c r="B276" s="36" t="s">
        <v>6266</v>
      </c>
      <c r="C276" s="36" t="s">
        <v>809</v>
      </c>
      <c r="D276" s="37" t="s">
        <v>6265</v>
      </c>
      <c r="E276" s="37" t="s">
        <v>6264</v>
      </c>
      <c r="F276" s="37" t="str">
        <f>IF(ISERROR(FIND('ヒアリングシート（記入例あり）'!$C$22,物質リスト!D276)),"",ROW())</f>
        <v/>
      </c>
      <c r="G276" s="37" t="e" cm="1">
        <f t="array" ref="G276">INDEX(D:D,SMALL(F:F,ROW(D276)))</f>
        <v>#NUM!</v>
      </c>
      <c r="H276" s="38" t="s">
        <v>10796</v>
      </c>
      <c r="I276" s="37" t="s">
        <v>223</v>
      </c>
      <c r="J276" s="37" t="s">
        <v>222</v>
      </c>
      <c r="K276" s="37" t="s">
        <v>221</v>
      </c>
      <c r="L276" s="37" t="s">
        <v>6263</v>
      </c>
      <c r="M276" s="37">
        <v>924.93</v>
      </c>
      <c r="N276" s="37" t="s">
        <v>6262</v>
      </c>
      <c r="O276" s="36" t="s">
        <v>6261</v>
      </c>
      <c r="P276" s="37" t="s">
        <v>259</v>
      </c>
      <c r="Q276" s="36"/>
      <c r="R276" s="37"/>
      <c r="S276" s="36" t="s">
        <v>10916</v>
      </c>
      <c r="T276" s="36" t="s">
        <v>6260</v>
      </c>
      <c r="U276" s="36" t="s">
        <v>1853</v>
      </c>
      <c r="V276" s="37">
        <v>1.48</v>
      </c>
      <c r="W276" s="37">
        <v>1</v>
      </c>
      <c r="X276" s="36"/>
      <c r="Y276" s="36"/>
      <c r="Z276" s="36" t="s">
        <v>6259</v>
      </c>
      <c r="AA276" s="37" t="s">
        <v>6258</v>
      </c>
      <c r="AB276" s="37" t="s">
        <v>875</v>
      </c>
      <c r="AC276" s="37" t="s">
        <v>209</v>
      </c>
      <c r="AD276" s="41" t="s">
        <v>203</v>
      </c>
      <c r="AE276" s="41" t="s">
        <v>203</v>
      </c>
      <c r="AF276" s="41" t="s">
        <v>206</v>
      </c>
      <c r="AG276" s="41" t="s">
        <v>206</v>
      </c>
      <c r="AH276" s="41" t="s">
        <v>201</v>
      </c>
      <c r="AI276" s="41" t="s">
        <v>201</v>
      </c>
      <c r="AJ276" s="41" t="s">
        <v>203</v>
      </c>
      <c r="AK276" s="41" t="s">
        <v>250</v>
      </c>
      <c r="AL276" s="41" t="s">
        <v>201</v>
      </c>
      <c r="AM276" s="41" t="s">
        <v>203</v>
      </c>
      <c r="AN276" s="41" t="s">
        <v>201</v>
      </c>
      <c r="AO276" s="41" t="s">
        <v>201</v>
      </c>
      <c r="AP276" s="41" t="s">
        <v>201</v>
      </c>
      <c r="AQ276" s="41" t="s">
        <v>201</v>
      </c>
      <c r="AR276" s="41" t="s">
        <v>201</v>
      </c>
      <c r="AS276" s="41" t="s">
        <v>201</v>
      </c>
      <c r="AT276" s="37" t="s">
        <v>5518</v>
      </c>
      <c r="AU276" s="37" t="s">
        <v>761</v>
      </c>
      <c r="AV276" s="37" t="s">
        <v>248</v>
      </c>
      <c r="AW276" s="37" t="s">
        <v>6257</v>
      </c>
      <c r="AX276" s="37"/>
      <c r="AY276" s="37"/>
      <c r="AZ276" s="37"/>
      <c r="BA276" s="37"/>
      <c r="BB276" s="37"/>
      <c r="BC276" s="37"/>
      <c r="BD276" s="37"/>
      <c r="BE276" s="37">
        <v>0</v>
      </c>
      <c r="BF276" s="37">
        <v>181</v>
      </c>
      <c r="BG276" s="37">
        <v>181</v>
      </c>
      <c r="BH276" s="37" t="s">
        <v>6256</v>
      </c>
      <c r="BI276" s="37"/>
      <c r="BJ276" s="37"/>
      <c r="BK276" s="37"/>
      <c r="BL276" s="37"/>
      <c r="BM276" s="37"/>
      <c r="BN276" s="37"/>
      <c r="BO276" s="37"/>
      <c r="BP276" s="37"/>
      <c r="BQ276" s="37"/>
      <c r="BR276" s="37"/>
      <c r="BS276" s="37"/>
      <c r="BT276" s="37"/>
      <c r="BU276" s="37"/>
      <c r="BV276" s="37">
        <v>0</v>
      </c>
      <c r="BW276" s="37">
        <v>0</v>
      </c>
      <c r="BX276" s="37">
        <v>0</v>
      </c>
      <c r="BY276" s="37">
        <v>0</v>
      </c>
      <c r="BZ276" s="37">
        <v>0</v>
      </c>
      <c r="CA276" s="37">
        <v>0</v>
      </c>
      <c r="CB276" s="37">
        <v>0</v>
      </c>
      <c r="CC276" s="37"/>
      <c r="CD276" s="37"/>
      <c r="CE276" s="37"/>
      <c r="CF276" s="37"/>
      <c r="CG276" s="37"/>
      <c r="CH276" s="37"/>
      <c r="CI276" s="37"/>
      <c r="CJ276" s="37">
        <v>0</v>
      </c>
      <c r="CK276" s="37">
        <v>0</v>
      </c>
      <c r="CL276" s="37">
        <v>0</v>
      </c>
      <c r="CM276" s="37">
        <v>0</v>
      </c>
      <c r="CN276" s="37">
        <v>0</v>
      </c>
      <c r="CO276" s="37">
        <v>0</v>
      </c>
      <c r="CP276" s="37">
        <v>0</v>
      </c>
      <c r="CQ276" s="37"/>
      <c r="CR276" s="37"/>
      <c r="CS276" s="37"/>
      <c r="CT276" s="37"/>
      <c r="CU276" s="37"/>
      <c r="CV276" s="37"/>
      <c r="CW276" s="37"/>
      <c r="CX276" s="37"/>
      <c r="CY276" s="37"/>
      <c r="CZ276" s="37"/>
      <c r="DA276" s="37"/>
      <c r="DB276" s="37"/>
      <c r="DC276" s="37"/>
      <c r="DD276" s="37"/>
      <c r="DE276" s="37"/>
      <c r="DF276" s="37"/>
      <c r="DG276" s="37"/>
      <c r="DH276" s="37"/>
      <c r="DI276" s="37"/>
      <c r="DJ276" s="37"/>
      <c r="DK276" s="37"/>
      <c r="DL276" s="37"/>
      <c r="DM276" s="37"/>
      <c r="DN276" s="37"/>
      <c r="DO276" s="37"/>
      <c r="DP276" s="37"/>
      <c r="DQ276" s="37"/>
      <c r="DR276" s="37"/>
      <c r="DS276" s="37"/>
      <c r="DT276" s="37"/>
    </row>
    <row r="277" spans="1:124" s="31" customFormat="1" ht="16.5">
      <c r="A277" s="37">
        <v>200</v>
      </c>
      <c r="B277" s="36" t="s">
        <v>6255</v>
      </c>
      <c r="C277" s="36" t="s">
        <v>6254</v>
      </c>
      <c r="D277" s="37" t="s">
        <v>6253</v>
      </c>
      <c r="E277" s="37" t="s">
        <v>6252</v>
      </c>
      <c r="F277" s="37" t="str">
        <f>IF(ISERROR(FIND('ヒアリングシート（記入例あり）'!$C$22,物質リスト!D277)),"",ROW())</f>
        <v/>
      </c>
      <c r="G277" s="37" t="e" cm="1">
        <f t="array" ref="G277">INDEX(D:D,SMALL(F:F,ROW(D277)))</f>
        <v>#NUM!</v>
      </c>
      <c r="H277" s="38" t="s">
        <v>10796</v>
      </c>
      <c r="I277" s="37" t="s">
        <v>223</v>
      </c>
      <c r="J277" s="37" t="s">
        <v>222</v>
      </c>
      <c r="K277" s="37" t="s">
        <v>221</v>
      </c>
      <c r="L277" s="37" t="s">
        <v>6251</v>
      </c>
      <c r="M277" s="37">
        <v>182.14</v>
      </c>
      <c r="N277" s="37" t="s">
        <v>6250</v>
      </c>
      <c r="O277" s="36" t="s">
        <v>6249</v>
      </c>
      <c r="P277" s="37" t="s">
        <v>259</v>
      </c>
      <c r="Q277" s="36"/>
      <c r="R277" s="37" t="s">
        <v>6248</v>
      </c>
      <c r="S277" s="36" t="s">
        <v>6247</v>
      </c>
      <c r="T277" s="36"/>
      <c r="U277" s="36" t="s">
        <v>6246</v>
      </c>
      <c r="V277" s="37">
        <v>2.1800000000000002</v>
      </c>
      <c r="W277" s="37">
        <v>1</v>
      </c>
      <c r="X277" s="36"/>
      <c r="Y277" s="36"/>
      <c r="Z277" s="36" t="s">
        <v>6245</v>
      </c>
      <c r="AA277" s="37" t="s">
        <v>700</v>
      </c>
      <c r="AB277" s="37" t="s">
        <v>209</v>
      </c>
      <c r="AC277" s="37" t="s">
        <v>209</v>
      </c>
      <c r="AD277" s="37" t="s">
        <v>207</v>
      </c>
      <c r="AE277" s="37" t="s">
        <v>201</v>
      </c>
      <c r="AF277" s="37" t="s">
        <v>206</v>
      </c>
      <c r="AG277" s="37" t="s">
        <v>201</v>
      </c>
      <c r="AH277" s="37" t="s">
        <v>201</v>
      </c>
      <c r="AI277" s="37" t="s">
        <v>206</v>
      </c>
      <c r="AJ277" s="37" t="s">
        <v>203</v>
      </c>
      <c r="AK277" s="37" t="s">
        <v>203</v>
      </c>
      <c r="AL277" s="37" t="s">
        <v>201</v>
      </c>
      <c r="AM277" s="37" t="s">
        <v>201</v>
      </c>
      <c r="AN277" s="37" t="s">
        <v>203</v>
      </c>
      <c r="AO277" s="37" t="s">
        <v>205</v>
      </c>
      <c r="AP277" s="37" t="s">
        <v>205</v>
      </c>
      <c r="AQ277" s="37" t="s">
        <v>6244</v>
      </c>
      <c r="AR277" s="37" t="s">
        <v>6243</v>
      </c>
      <c r="AS277" s="37" t="s">
        <v>201</v>
      </c>
      <c r="AT277" s="37" t="s">
        <v>6242</v>
      </c>
      <c r="AU277" s="37" t="s">
        <v>6241</v>
      </c>
      <c r="AV277" s="37" t="s">
        <v>6240</v>
      </c>
      <c r="AW277" s="37"/>
      <c r="AX277" s="37"/>
      <c r="AY277" s="37"/>
      <c r="AZ277" s="37"/>
      <c r="BA277" s="37"/>
      <c r="BB277" s="37"/>
      <c r="BC277" s="37"/>
      <c r="BD277" s="37"/>
      <c r="BE277" s="37">
        <v>472</v>
      </c>
      <c r="BF277" s="37">
        <v>451</v>
      </c>
      <c r="BG277" s="37">
        <v>923</v>
      </c>
      <c r="BH277" s="37" t="s">
        <v>6239</v>
      </c>
      <c r="BI277" s="37"/>
      <c r="BJ277" s="37"/>
      <c r="BK277" s="37"/>
      <c r="BL277" s="37"/>
      <c r="BM277" s="37"/>
      <c r="BN277" s="37"/>
      <c r="BO277" s="37"/>
      <c r="BP277" s="37"/>
      <c r="BQ277" s="37"/>
      <c r="BR277" s="37"/>
      <c r="BS277" s="37"/>
      <c r="BT277" s="37"/>
      <c r="BU277" s="37"/>
      <c r="BV277" s="37">
        <v>0</v>
      </c>
      <c r="BW277" s="37">
        <v>0</v>
      </c>
      <c r="BX277" s="37">
        <v>0</v>
      </c>
      <c r="BY277" s="37">
        <v>0</v>
      </c>
      <c r="BZ277" s="37">
        <v>0</v>
      </c>
      <c r="CA277" s="37">
        <v>0</v>
      </c>
      <c r="CB277" s="37">
        <v>0</v>
      </c>
      <c r="CC277" s="37"/>
      <c r="CD277" s="37"/>
      <c r="CE277" s="37"/>
      <c r="CF277" s="37"/>
      <c r="CG277" s="37"/>
      <c r="CH277" s="37"/>
      <c r="CI277" s="37"/>
      <c r="CJ277" s="37">
        <v>0</v>
      </c>
      <c r="CK277" s="37">
        <v>0</v>
      </c>
      <c r="CL277" s="37">
        <v>0</v>
      </c>
      <c r="CM277" s="37">
        <v>0</v>
      </c>
      <c r="CN277" s="37">
        <v>0</v>
      </c>
      <c r="CO277" s="37">
        <v>0</v>
      </c>
      <c r="CP277" s="37">
        <v>0</v>
      </c>
      <c r="CQ277" s="37"/>
      <c r="CR277" s="37"/>
      <c r="CS277" s="37"/>
      <c r="CT277" s="37"/>
      <c r="CU277" s="37"/>
      <c r="CV277" s="37"/>
      <c r="CW277" s="37"/>
      <c r="CX277" s="37"/>
      <c r="CY277" s="37"/>
      <c r="CZ277" s="37"/>
      <c r="DA277" s="37"/>
      <c r="DB277" s="37"/>
      <c r="DC277" s="37"/>
      <c r="DD277" s="37"/>
      <c r="DE277" s="37"/>
      <c r="DF277" s="37"/>
      <c r="DG277" s="37"/>
      <c r="DH277" s="37"/>
      <c r="DI277" s="37"/>
      <c r="DJ277" s="37"/>
      <c r="DK277" s="37"/>
      <c r="DL277" s="37"/>
      <c r="DM277" s="37"/>
      <c r="DN277" s="37"/>
      <c r="DO277" s="37"/>
      <c r="DP277" s="37"/>
      <c r="DQ277" s="37"/>
      <c r="DR277" s="37"/>
      <c r="DS277" s="37"/>
      <c r="DT277" s="37"/>
    </row>
    <row r="278" spans="1:124" s="31" customFormat="1" ht="18">
      <c r="A278" s="37">
        <v>201</v>
      </c>
      <c r="B278" s="36" t="s">
        <v>6238</v>
      </c>
      <c r="C278" s="36" t="s">
        <v>5448</v>
      </c>
      <c r="D278" s="37" t="s">
        <v>6237</v>
      </c>
      <c r="E278" s="37" t="s">
        <v>6236</v>
      </c>
      <c r="F278" s="37" t="str">
        <f>IF(ISERROR(FIND('ヒアリングシート（記入例あり）'!$C$22,物質リスト!D278)),"",ROW())</f>
        <v/>
      </c>
      <c r="G278" s="37" t="e" cm="1">
        <f t="array" ref="G278">INDEX(D:D,SMALL(F:F,ROW(D278)))</f>
        <v>#NUM!</v>
      </c>
      <c r="H278" s="38" t="s">
        <v>10798</v>
      </c>
      <c r="I278" s="37" t="s">
        <v>223</v>
      </c>
      <c r="J278" s="37"/>
      <c r="K278" s="37" t="s">
        <v>360</v>
      </c>
      <c r="L278" s="37" t="s">
        <v>6235</v>
      </c>
      <c r="M278" s="37">
        <v>184.11</v>
      </c>
      <c r="N278" s="37" t="s">
        <v>6234</v>
      </c>
      <c r="O278" s="36" t="s">
        <v>4713</v>
      </c>
      <c r="P278" s="37" t="s">
        <v>259</v>
      </c>
      <c r="Q278" s="36"/>
      <c r="R278" s="37" t="s">
        <v>6233</v>
      </c>
      <c r="S278" s="36" t="s">
        <v>10917</v>
      </c>
      <c r="T278" s="36" t="s">
        <v>6232</v>
      </c>
      <c r="U278" s="36" t="s">
        <v>6231</v>
      </c>
      <c r="V278" s="37">
        <v>1.67</v>
      </c>
      <c r="W278" s="37">
        <v>1</v>
      </c>
      <c r="X278" s="36" t="s">
        <v>432</v>
      </c>
      <c r="Y278" s="36" t="s">
        <v>6230</v>
      </c>
      <c r="Z278" s="36" t="s">
        <v>10918</v>
      </c>
      <c r="AA278" s="37" t="s">
        <v>6229</v>
      </c>
      <c r="AB278" s="37" t="s">
        <v>6228</v>
      </c>
      <c r="AC278" s="37" t="s">
        <v>209</v>
      </c>
      <c r="AD278" s="41" t="s">
        <v>205</v>
      </c>
      <c r="AE278" s="41" t="s">
        <v>377</v>
      </c>
      <c r="AF278" s="41" t="s">
        <v>206</v>
      </c>
      <c r="AG278" s="41" t="s">
        <v>201</v>
      </c>
      <c r="AH278" s="41" t="s">
        <v>201</v>
      </c>
      <c r="AI278" s="41" t="s">
        <v>201</v>
      </c>
      <c r="AJ278" s="41" t="s">
        <v>205</v>
      </c>
      <c r="AK278" s="41" t="s">
        <v>201</v>
      </c>
      <c r="AL278" s="41" t="s">
        <v>201</v>
      </c>
      <c r="AM278" s="41" t="s">
        <v>201</v>
      </c>
      <c r="AN278" s="41" t="s">
        <v>205</v>
      </c>
      <c r="AO278" s="41" t="s">
        <v>201</v>
      </c>
      <c r="AP278" s="41" t="s">
        <v>205</v>
      </c>
      <c r="AQ278" s="41" t="s">
        <v>6227</v>
      </c>
      <c r="AR278" s="41" t="s">
        <v>6226</v>
      </c>
      <c r="AS278" s="41" t="s">
        <v>201</v>
      </c>
      <c r="AT278" s="37" t="s">
        <v>6225</v>
      </c>
      <c r="AU278" s="37" t="s">
        <v>957</v>
      </c>
      <c r="AV278" s="37" t="s">
        <v>248</v>
      </c>
      <c r="AW278" s="37" t="s">
        <v>6224</v>
      </c>
      <c r="AX278" s="37"/>
      <c r="AY278" s="37"/>
      <c r="AZ278" s="37"/>
      <c r="BA278" s="37" t="s">
        <v>3693</v>
      </c>
      <c r="BB278" s="37" t="s">
        <v>6223</v>
      </c>
      <c r="BC278" s="37" t="s">
        <v>6222</v>
      </c>
      <c r="BD278" s="37">
        <v>460</v>
      </c>
      <c r="BE278" s="37">
        <v>130</v>
      </c>
      <c r="BF278" s="37">
        <v>36790</v>
      </c>
      <c r="BG278" s="37">
        <v>36920</v>
      </c>
      <c r="BH278" s="37" t="s">
        <v>6221</v>
      </c>
      <c r="BI278" s="37"/>
      <c r="BJ278" s="37"/>
      <c r="BK278" s="37"/>
      <c r="BL278" s="37"/>
      <c r="BM278" s="37"/>
      <c r="BN278" s="37"/>
      <c r="BO278" s="37"/>
      <c r="BP278" s="37"/>
      <c r="BQ278" s="37"/>
      <c r="BR278" s="37"/>
      <c r="BS278" s="37"/>
      <c r="BT278" s="37"/>
      <c r="BU278" s="37"/>
      <c r="BV278" s="37">
        <v>0</v>
      </c>
      <c r="BW278" s="37">
        <v>0</v>
      </c>
      <c r="BX278" s="37">
        <v>0</v>
      </c>
      <c r="BY278" s="37">
        <v>0</v>
      </c>
      <c r="BZ278" s="37">
        <v>0</v>
      </c>
      <c r="CA278" s="37">
        <v>0</v>
      </c>
      <c r="CB278" s="37">
        <v>0</v>
      </c>
      <c r="CC278" s="37"/>
      <c r="CD278" s="37"/>
      <c r="CE278" s="37"/>
      <c r="CF278" s="37"/>
      <c r="CG278" s="37"/>
      <c r="CH278" s="37"/>
      <c r="CI278" s="37"/>
      <c r="CJ278" s="37">
        <v>0</v>
      </c>
      <c r="CK278" s="37">
        <v>0</v>
      </c>
      <c r="CL278" s="37">
        <v>0</v>
      </c>
      <c r="CM278" s="37">
        <v>0</v>
      </c>
      <c r="CN278" s="37">
        <v>0</v>
      </c>
      <c r="CO278" s="37">
        <v>0</v>
      </c>
      <c r="CP278" s="37">
        <v>0</v>
      </c>
      <c r="CQ278" s="37">
        <v>0</v>
      </c>
      <c r="CR278" s="37">
        <v>97.8</v>
      </c>
      <c r="CS278" s="37">
        <v>0.4</v>
      </c>
      <c r="CT278" s="37">
        <v>1.8</v>
      </c>
      <c r="CU278" s="37" t="s">
        <v>6220</v>
      </c>
      <c r="CV278" s="37"/>
      <c r="CW278" s="37" t="s">
        <v>4351</v>
      </c>
      <c r="CX278" s="37"/>
      <c r="CY278" s="37"/>
      <c r="CZ278" s="37"/>
      <c r="DA278" s="37" t="s">
        <v>6219</v>
      </c>
      <c r="DB278" s="37" t="s">
        <v>6218</v>
      </c>
      <c r="DC278" s="37" t="s">
        <v>6217</v>
      </c>
      <c r="DD278" s="37" t="s">
        <v>6217</v>
      </c>
      <c r="DE278" s="37" t="s">
        <v>6216</v>
      </c>
      <c r="DF278" s="37"/>
      <c r="DG278" s="37"/>
      <c r="DH278" s="37"/>
      <c r="DI278" s="37" t="s">
        <v>6215</v>
      </c>
      <c r="DJ278" s="37" t="s">
        <v>6214</v>
      </c>
      <c r="DK278" s="37"/>
      <c r="DL278" s="37">
        <v>4.4999999999999997E-3</v>
      </c>
      <c r="DM278" s="37"/>
      <c r="DN278" s="37"/>
      <c r="DO278" s="37"/>
      <c r="DP278" s="37">
        <v>0.01</v>
      </c>
      <c r="DQ278" s="37" t="s">
        <v>6213</v>
      </c>
      <c r="DR278" s="37"/>
      <c r="DS278" s="37" t="s">
        <v>6212</v>
      </c>
      <c r="DT278" s="37" t="s">
        <v>6211</v>
      </c>
    </row>
    <row r="279" spans="1:124" s="31" customFormat="1" ht="16.5">
      <c r="A279" s="37">
        <v>202</v>
      </c>
      <c r="B279" s="36" t="s">
        <v>6210</v>
      </c>
      <c r="C279" s="36" t="s">
        <v>1599</v>
      </c>
      <c r="D279" s="37" t="s">
        <v>6209</v>
      </c>
      <c r="E279" s="37" t="s">
        <v>6208</v>
      </c>
      <c r="F279" s="37" t="str">
        <f>IF(ISERROR(FIND('ヒアリングシート（記入例あり）'!$C$22,物質リスト!D279)),"",ROW())</f>
        <v/>
      </c>
      <c r="G279" s="37" t="e" cm="1">
        <f t="array" ref="G279">INDEX(D:D,SMALL(F:F,ROW(D279)))</f>
        <v>#NUM!</v>
      </c>
      <c r="H279" s="38" t="s">
        <v>10800</v>
      </c>
      <c r="I279" s="37" t="s">
        <v>223</v>
      </c>
      <c r="J279" s="37" t="s">
        <v>1158</v>
      </c>
      <c r="K279" s="37" t="s">
        <v>360</v>
      </c>
      <c r="L279" s="37" t="s">
        <v>6207</v>
      </c>
      <c r="M279" s="37">
        <v>130.19</v>
      </c>
      <c r="N279" s="43" t="s">
        <v>6206</v>
      </c>
      <c r="O279" s="36" t="s">
        <v>6205</v>
      </c>
      <c r="P279" s="37" t="s">
        <v>217</v>
      </c>
      <c r="Q279" s="36"/>
      <c r="R279" s="37" t="s">
        <v>6204</v>
      </c>
      <c r="S279" s="36" t="s">
        <v>6203</v>
      </c>
      <c r="T279" s="36">
        <v>5.32</v>
      </c>
      <c r="U279" s="36" t="s">
        <v>6202</v>
      </c>
      <c r="V279" s="37">
        <v>3.8</v>
      </c>
      <c r="W279" s="37">
        <v>2</v>
      </c>
      <c r="X279" s="36" t="s">
        <v>432</v>
      </c>
      <c r="Y279" s="36" t="s">
        <v>212</v>
      </c>
      <c r="Z279" s="36" t="s">
        <v>6201</v>
      </c>
      <c r="AA279" s="37" t="s">
        <v>875</v>
      </c>
      <c r="AB279" s="37" t="s">
        <v>209</v>
      </c>
      <c r="AC279" s="37" t="s">
        <v>209</v>
      </c>
      <c r="AD279" s="41" t="s">
        <v>251</v>
      </c>
      <c r="AE279" s="41" t="s">
        <v>201</v>
      </c>
      <c r="AF279" s="41" t="s">
        <v>206</v>
      </c>
      <c r="AG279" s="41" t="s">
        <v>201</v>
      </c>
      <c r="AH279" s="41" t="s">
        <v>201</v>
      </c>
      <c r="AI279" s="41" t="s">
        <v>201</v>
      </c>
      <c r="AJ279" s="41" t="s">
        <v>377</v>
      </c>
      <c r="AK279" s="41" t="s">
        <v>204</v>
      </c>
      <c r="AL279" s="41" t="s">
        <v>201</v>
      </c>
      <c r="AM279" s="41" t="s">
        <v>201</v>
      </c>
      <c r="AN279" s="41" t="s">
        <v>205</v>
      </c>
      <c r="AO279" s="41" t="s">
        <v>201</v>
      </c>
      <c r="AP279" s="41" t="s">
        <v>205</v>
      </c>
      <c r="AQ279" s="41" t="s">
        <v>1903</v>
      </c>
      <c r="AR279" s="41" t="s">
        <v>6200</v>
      </c>
      <c r="AS279" s="41" t="s">
        <v>201</v>
      </c>
      <c r="AT279" s="37" t="s">
        <v>1234</v>
      </c>
      <c r="AU279" s="37" t="s">
        <v>2399</v>
      </c>
      <c r="AV279" s="37" t="s">
        <v>6007</v>
      </c>
      <c r="AW279" s="37" t="s">
        <v>6199</v>
      </c>
      <c r="AX279" s="37" t="s">
        <v>6198</v>
      </c>
      <c r="AY279" s="37"/>
      <c r="AZ279" s="37"/>
      <c r="BA279" s="37" t="s">
        <v>6197</v>
      </c>
      <c r="BB279" s="37" t="s">
        <v>6196</v>
      </c>
      <c r="BC279" s="37" t="s">
        <v>6195</v>
      </c>
      <c r="BD279" s="37" t="s">
        <v>6194</v>
      </c>
      <c r="BE279" s="40">
        <v>390</v>
      </c>
      <c r="BF279" s="37">
        <v>1484</v>
      </c>
      <c r="BG279" s="37">
        <v>1875</v>
      </c>
      <c r="BH279" s="37" t="s">
        <v>6193</v>
      </c>
      <c r="BI279" s="37">
        <v>1</v>
      </c>
      <c r="BJ279" s="37">
        <v>0</v>
      </c>
      <c r="BK279" s="37">
        <v>0</v>
      </c>
      <c r="BL279" s="37">
        <v>0</v>
      </c>
      <c r="BM279" s="37">
        <v>0</v>
      </c>
      <c r="BN279" s="37">
        <v>0</v>
      </c>
      <c r="BO279" s="37">
        <v>0</v>
      </c>
      <c r="BP279" s="37">
        <v>0</v>
      </c>
      <c r="BQ279" s="37">
        <v>1000</v>
      </c>
      <c r="BR279" s="37">
        <v>0</v>
      </c>
      <c r="BS279" s="37">
        <v>0</v>
      </c>
      <c r="BT279" s="37">
        <v>0</v>
      </c>
      <c r="BU279" s="37">
        <v>1000</v>
      </c>
      <c r="BV279" s="37">
        <v>9</v>
      </c>
      <c r="BW279" s="37">
        <v>0</v>
      </c>
      <c r="BX279" s="37">
        <v>0</v>
      </c>
      <c r="BY279" s="37">
        <v>0</v>
      </c>
      <c r="BZ279" s="37">
        <v>0</v>
      </c>
      <c r="CA279" s="37">
        <v>0</v>
      </c>
      <c r="CB279" s="37">
        <v>13700</v>
      </c>
      <c r="CC279" s="37">
        <v>2</v>
      </c>
      <c r="CD279" s="37">
        <v>0</v>
      </c>
      <c r="CE279" s="37">
        <v>0</v>
      </c>
      <c r="CF279" s="37">
        <v>0</v>
      </c>
      <c r="CG279" s="37">
        <v>0</v>
      </c>
      <c r="CH279" s="37">
        <v>0</v>
      </c>
      <c r="CI279" s="37">
        <v>9700</v>
      </c>
      <c r="CJ279" s="37">
        <v>0</v>
      </c>
      <c r="CK279" s="37">
        <v>0</v>
      </c>
      <c r="CL279" s="37">
        <v>0</v>
      </c>
      <c r="CM279" s="37">
        <v>0</v>
      </c>
      <c r="CN279" s="37">
        <v>0</v>
      </c>
      <c r="CO279" s="37">
        <v>0</v>
      </c>
      <c r="CP279" s="37">
        <v>0</v>
      </c>
      <c r="CQ279" s="37">
        <v>65.099999999999994</v>
      </c>
      <c r="CR279" s="37">
        <v>19.3</v>
      </c>
      <c r="CS279" s="37">
        <v>5.5</v>
      </c>
      <c r="CT279" s="37">
        <v>10.1</v>
      </c>
      <c r="CU279" s="37" t="s">
        <v>6192</v>
      </c>
      <c r="CV279" s="37"/>
      <c r="CW279" s="37"/>
      <c r="CX279" s="37"/>
      <c r="CY279" s="37"/>
      <c r="CZ279" s="37"/>
      <c r="DA279" s="37" t="s">
        <v>6191</v>
      </c>
      <c r="DB279" s="37" t="s">
        <v>6190</v>
      </c>
      <c r="DC279" s="37"/>
      <c r="DD279" s="37"/>
      <c r="DE279" s="37" t="s">
        <v>6189</v>
      </c>
      <c r="DF279" s="37"/>
      <c r="DG279" s="37"/>
      <c r="DH279" s="37"/>
      <c r="DI279" s="37" t="s">
        <v>6188</v>
      </c>
      <c r="DJ279" s="37"/>
      <c r="DK279" s="37"/>
      <c r="DL279" s="37">
        <v>3.8999999999999998E-3</v>
      </c>
      <c r="DM279" s="37"/>
      <c r="DN279" s="37"/>
      <c r="DO279" s="37"/>
      <c r="DP279" s="37">
        <v>8.0000000000000007E-5</v>
      </c>
      <c r="DQ279" s="37"/>
      <c r="DR279" s="37"/>
      <c r="DS279" s="37">
        <v>8.0000000000000007E-5</v>
      </c>
      <c r="DT279" s="37">
        <v>3.98E-3</v>
      </c>
    </row>
    <row r="280" spans="1:124" s="31" customFormat="1" ht="18">
      <c r="A280" s="37">
        <v>203</v>
      </c>
      <c r="B280" s="36" t="s">
        <v>6187</v>
      </c>
      <c r="C280" s="36" t="s">
        <v>609</v>
      </c>
      <c r="D280" s="37" t="s">
        <v>6186</v>
      </c>
      <c r="E280" s="37" t="s">
        <v>6185</v>
      </c>
      <c r="F280" s="37" t="str">
        <f>IF(ISERROR(FIND('ヒアリングシート（記入例あり）'!$C$22,物質リスト!D280)),"",ROW())</f>
        <v/>
      </c>
      <c r="G280" s="37" t="e" cm="1">
        <f t="array" ref="G280">INDEX(D:D,SMALL(F:F,ROW(D280)))</f>
        <v>#NUM!</v>
      </c>
      <c r="H280" s="38" t="s">
        <v>10797</v>
      </c>
      <c r="I280" s="37" t="s">
        <v>223</v>
      </c>
      <c r="J280" s="37" t="s">
        <v>222</v>
      </c>
      <c r="K280" s="37" t="s">
        <v>221</v>
      </c>
      <c r="L280" s="37" t="s">
        <v>6184</v>
      </c>
      <c r="M280" s="37">
        <v>169.22</v>
      </c>
      <c r="N280" s="37" t="s">
        <v>6183</v>
      </c>
      <c r="O280" s="36" t="s">
        <v>6182</v>
      </c>
      <c r="P280" s="37" t="s">
        <v>259</v>
      </c>
      <c r="Q280" s="36"/>
      <c r="R280" s="37" t="s">
        <v>6181</v>
      </c>
      <c r="S280" s="36" t="s">
        <v>10919</v>
      </c>
      <c r="T280" s="36" t="s">
        <v>6180</v>
      </c>
      <c r="U280" s="36" t="s">
        <v>6179</v>
      </c>
      <c r="V280" s="37">
        <v>3.44</v>
      </c>
      <c r="W280" s="37">
        <v>2</v>
      </c>
      <c r="X280" s="36" t="s">
        <v>432</v>
      </c>
      <c r="Y280" s="36" t="s">
        <v>6178</v>
      </c>
      <c r="Z280" s="36" t="s">
        <v>6177</v>
      </c>
      <c r="AA280" s="37" t="s">
        <v>6176</v>
      </c>
      <c r="AB280" s="37" t="s">
        <v>2077</v>
      </c>
      <c r="AC280" s="37" t="s">
        <v>209</v>
      </c>
      <c r="AD280" s="41" t="s">
        <v>203</v>
      </c>
      <c r="AE280" s="41" t="s">
        <v>203</v>
      </c>
      <c r="AF280" s="41" t="s">
        <v>206</v>
      </c>
      <c r="AG280" s="41" t="s">
        <v>206</v>
      </c>
      <c r="AH280" s="41" t="s">
        <v>201</v>
      </c>
      <c r="AI280" s="41" t="s">
        <v>201</v>
      </c>
      <c r="AJ280" s="41" t="s">
        <v>203</v>
      </c>
      <c r="AK280" s="41" t="s">
        <v>377</v>
      </c>
      <c r="AL280" s="41" t="s">
        <v>201</v>
      </c>
      <c r="AM280" s="41" t="s">
        <v>201</v>
      </c>
      <c r="AN280" s="41" t="s">
        <v>201</v>
      </c>
      <c r="AO280" s="41" t="s">
        <v>201</v>
      </c>
      <c r="AP280" s="41" t="s">
        <v>205</v>
      </c>
      <c r="AQ280" s="41" t="s">
        <v>6175</v>
      </c>
      <c r="AR280" s="41" t="s">
        <v>6174</v>
      </c>
      <c r="AS280" s="41" t="s">
        <v>201</v>
      </c>
      <c r="AT280" s="37" t="s">
        <v>5946</v>
      </c>
      <c r="AU280" s="37" t="s">
        <v>6173</v>
      </c>
      <c r="AV280" s="37" t="s">
        <v>432</v>
      </c>
      <c r="AW280" s="37" t="s">
        <v>6172</v>
      </c>
      <c r="AX280" s="37"/>
      <c r="AY280" s="37" t="s">
        <v>3694</v>
      </c>
      <c r="AZ280" s="37"/>
      <c r="BA280" s="37" t="s">
        <v>6171</v>
      </c>
      <c r="BB280" s="37" t="s">
        <v>6170</v>
      </c>
      <c r="BC280" s="37" t="s">
        <v>6169</v>
      </c>
      <c r="BD280" s="37" t="s">
        <v>6168</v>
      </c>
      <c r="BE280" s="37">
        <v>37</v>
      </c>
      <c r="BF280" s="37">
        <v>39585</v>
      </c>
      <c r="BG280" s="37">
        <v>39622</v>
      </c>
      <c r="BH280" s="37" t="s">
        <v>6167</v>
      </c>
      <c r="BI280" s="37">
        <v>1</v>
      </c>
      <c r="BJ280" s="37">
        <v>0</v>
      </c>
      <c r="BK280" s="37">
        <v>0</v>
      </c>
      <c r="BL280" s="37">
        <v>0</v>
      </c>
      <c r="BM280" s="37">
        <v>0</v>
      </c>
      <c r="BN280" s="37">
        <v>0</v>
      </c>
      <c r="BO280" s="37">
        <v>30000</v>
      </c>
      <c r="BP280" s="37">
        <v>40000</v>
      </c>
      <c r="BQ280" s="37">
        <v>0</v>
      </c>
      <c r="BR280" s="37">
        <v>0</v>
      </c>
      <c r="BS280" s="37">
        <v>0</v>
      </c>
      <c r="BT280" s="37">
        <v>30000</v>
      </c>
      <c r="BU280" s="37">
        <v>40000</v>
      </c>
      <c r="BV280" s="37">
        <v>5</v>
      </c>
      <c r="BW280" s="37">
        <v>0</v>
      </c>
      <c r="BX280" s="37">
        <v>0</v>
      </c>
      <c r="BY280" s="37">
        <v>0</v>
      </c>
      <c r="BZ280" s="37">
        <v>0</v>
      </c>
      <c r="CA280" s="37">
        <v>0</v>
      </c>
      <c r="CB280" s="37">
        <v>3200</v>
      </c>
      <c r="CC280" s="37">
        <v>2</v>
      </c>
      <c r="CD280" s="37">
        <v>30</v>
      </c>
      <c r="CE280" s="37">
        <v>0</v>
      </c>
      <c r="CF280" s="37">
        <v>0</v>
      </c>
      <c r="CG280" s="37">
        <v>0</v>
      </c>
      <c r="CH280" s="37">
        <v>30</v>
      </c>
      <c r="CI280" s="37">
        <v>772740</v>
      </c>
      <c r="CJ280" s="37">
        <v>1</v>
      </c>
      <c r="CK280" s="37">
        <v>0</v>
      </c>
      <c r="CL280" s="37">
        <v>0</v>
      </c>
      <c r="CM280" s="37">
        <v>0</v>
      </c>
      <c r="CN280" s="37">
        <v>0</v>
      </c>
      <c r="CO280" s="37">
        <v>0</v>
      </c>
      <c r="CP280" s="37">
        <v>7543</v>
      </c>
      <c r="CQ280" s="37">
        <v>3.1</v>
      </c>
      <c r="CR280" s="37">
        <v>14.4</v>
      </c>
      <c r="CS280" s="37">
        <v>80.5</v>
      </c>
      <c r="CT280" s="37">
        <v>1.9</v>
      </c>
      <c r="CU280" s="37"/>
      <c r="CV280" s="37"/>
      <c r="CW280" s="37" t="s">
        <v>6166</v>
      </c>
      <c r="CX280" s="37"/>
      <c r="CY280" s="37" t="s">
        <v>6164</v>
      </c>
      <c r="CZ280" s="37"/>
      <c r="DA280" s="37" t="s">
        <v>6165</v>
      </c>
      <c r="DB280" s="37" t="s">
        <v>6164</v>
      </c>
      <c r="DC280" s="37" t="s">
        <v>6163</v>
      </c>
      <c r="DD280" s="37" t="s">
        <v>6162</v>
      </c>
      <c r="DE280" s="37"/>
      <c r="DF280" s="37"/>
      <c r="DG280" s="37"/>
      <c r="DH280" s="37" t="s">
        <v>6161</v>
      </c>
      <c r="DI280" s="37" t="s">
        <v>6160</v>
      </c>
      <c r="DJ280" s="37" t="s">
        <v>6159</v>
      </c>
      <c r="DK280" s="37"/>
      <c r="DL280" s="37"/>
      <c r="DM280" s="37"/>
      <c r="DN280" s="37"/>
      <c r="DO280" s="37">
        <v>8.0000000000000004E-4</v>
      </c>
      <c r="DP280" s="37"/>
      <c r="DQ280" s="37">
        <v>2</v>
      </c>
      <c r="DR280" s="37"/>
      <c r="DS280" s="37">
        <v>2.0007999999999999</v>
      </c>
      <c r="DT280" s="37">
        <v>2.0007999999999999</v>
      </c>
    </row>
    <row r="281" spans="1:124" s="31" customFormat="1" ht="16.5">
      <c r="A281" s="37">
        <v>204</v>
      </c>
      <c r="B281" s="36" t="s">
        <v>6158</v>
      </c>
      <c r="C281" s="36" t="s">
        <v>410</v>
      </c>
      <c r="D281" s="37" t="s">
        <v>6157</v>
      </c>
      <c r="E281" s="37" t="s">
        <v>6156</v>
      </c>
      <c r="F281" s="37" t="str">
        <f>IF(ISERROR(FIND('ヒアリングシート（記入例あり）'!$C$22,物質リスト!D281)),"",ROW())</f>
        <v/>
      </c>
      <c r="G281" s="37" t="e" cm="1">
        <f t="array" ref="G281">INDEX(D:D,SMALL(F:F,ROW(D281)))</f>
        <v>#NUM!</v>
      </c>
      <c r="H281" s="38" t="s">
        <v>10797</v>
      </c>
      <c r="I281" s="37" t="s">
        <v>223</v>
      </c>
      <c r="J281" s="37" t="s">
        <v>222</v>
      </c>
      <c r="K281" s="37" t="s">
        <v>221</v>
      </c>
      <c r="L281" s="37" t="s">
        <v>6155</v>
      </c>
      <c r="M281" s="37">
        <v>170.2</v>
      </c>
      <c r="N281" s="37" t="s">
        <v>6154</v>
      </c>
      <c r="O281" s="36" t="s">
        <v>6153</v>
      </c>
      <c r="P281" s="37" t="s">
        <v>259</v>
      </c>
      <c r="Q281" s="36" t="s">
        <v>2014</v>
      </c>
      <c r="R281" s="37"/>
      <c r="S281" s="36" t="s">
        <v>6152</v>
      </c>
      <c r="T281" s="36"/>
      <c r="U281" s="36" t="s">
        <v>6151</v>
      </c>
      <c r="V281" s="37">
        <v>4.21</v>
      </c>
      <c r="W281" s="37">
        <v>2</v>
      </c>
      <c r="X281" s="36"/>
      <c r="Y281" s="36"/>
      <c r="Z281" s="36" t="s">
        <v>6150</v>
      </c>
      <c r="AA281" s="37" t="s">
        <v>6149</v>
      </c>
      <c r="AB281" s="37" t="s">
        <v>6148</v>
      </c>
      <c r="AC281" s="37" t="s">
        <v>209</v>
      </c>
      <c r="AD281" s="37" t="s">
        <v>251</v>
      </c>
      <c r="AE281" s="37" t="s">
        <v>203</v>
      </c>
      <c r="AF281" s="37" t="s">
        <v>206</v>
      </c>
      <c r="AG281" s="37" t="s">
        <v>201</v>
      </c>
      <c r="AH281" s="37" t="s">
        <v>201</v>
      </c>
      <c r="AI281" s="37" t="s">
        <v>206</v>
      </c>
      <c r="AJ281" s="37" t="s">
        <v>378</v>
      </c>
      <c r="AK281" s="37" t="s">
        <v>250</v>
      </c>
      <c r="AL281" s="37" t="s">
        <v>201</v>
      </c>
      <c r="AM281" s="37" t="s">
        <v>201</v>
      </c>
      <c r="AN281" s="37" t="s">
        <v>201</v>
      </c>
      <c r="AO281" s="37" t="s">
        <v>201</v>
      </c>
      <c r="AP281" s="37" t="s">
        <v>201</v>
      </c>
      <c r="AQ281" s="37" t="s">
        <v>201</v>
      </c>
      <c r="AR281" s="37" t="s">
        <v>201</v>
      </c>
      <c r="AS281" s="37" t="s">
        <v>201</v>
      </c>
      <c r="AT281" s="37" t="s">
        <v>209</v>
      </c>
      <c r="AU281" s="37" t="s">
        <v>3190</v>
      </c>
      <c r="AV281" s="37" t="s">
        <v>209</v>
      </c>
      <c r="AW281" s="37"/>
      <c r="AX281" s="37"/>
      <c r="AY281" s="37"/>
      <c r="AZ281" s="37"/>
      <c r="BA281" s="37"/>
      <c r="BB281" s="37"/>
      <c r="BC281" s="37"/>
      <c r="BD281" s="37"/>
      <c r="BE281" s="37">
        <v>15</v>
      </c>
      <c r="BF281" s="37">
        <v>18456</v>
      </c>
      <c r="BG281" s="37">
        <v>18471</v>
      </c>
      <c r="BH281" s="37" t="s">
        <v>6147</v>
      </c>
      <c r="BI281" s="37"/>
      <c r="BJ281" s="37"/>
      <c r="BK281" s="37"/>
      <c r="BL281" s="37"/>
      <c r="BM281" s="37"/>
      <c r="BN281" s="37"/>
      <c r="BO281" s="37"/>
      <c r="BP281" s="37"/>
      <c r="BQ281" s="37"/>
      <c r="BR281" s="37"/>
      <c r="BS281" s="37"/>
      <c r="BT281" s="37"/>
      <c r="BU281" s="37"/>
      <c r="BV281" s="37">
        <v>1</v>
      </c>
      <c r="BW281" s="37">
        <v>0.89999999999999991</v>
      </c>
      <c r="BX281" s="37">
        <v>0</v>
      </c>
      <c r="BY281" s="37">
        <v>0</v>
      </c>
      <c r="BZ281" s="37">
        <v>0</v>
      </c>
      <c r="CA281" s="37">
        <v>0.89999999999999991</v>
      </c>
      <c r="CB281" s="37">
        <v>885400</v>
      </c>
      <c r="CC281" s="37">
        <v>1</v>
      </c>
      <c r="CD281" s="37">
        <v>0</v>
      </c>
      <c r="CE281" s="37">
        <v>0</v>
      </c>
      <c r="CF281" s="37">
        <v>0</v>
      </c>
      <c r="CG281" s="37">
        <v>0</v>
      </c>
      <c r="CH281" s="37">
        <v>0</v>
      </c>
      <c r="CI281" s="37">
        <v>1600</v>
      </c>
      <c r="CJ281" s="37">
        <v>0</v>
      </c>
      <c r="CK281" s="37">
        <v>0</v>
      </c>
      <c r="CL281" s="37">
        <v>0</v>
      </c>
      <c r="CM281" s="37">
        <v>0</v>
      </c>
      <c r="CN281" s="37">
        <v>0</v>
      </c>
      <c r="CO281" s="37">
        <v>0</v>
      </c>
      <c r="CP281" s="37">
        <v>0</v>
      </c>
      <c r="CQ281" s="37"/>
      <c r="CR281" s="37"/>
      <c r="CS281" s="37"/>
      <c r="CT281" s="37"/>
      <c r="CU281" s="37"/>
      <c r="CV281" s="37"/>
      <c r="CW281" s="37"/>
      <c r="CX281" s="37"/>
      <c r="CY281" s="37"/>
      <c r="CZ281" s="37"/>
      <c r="DA281" s="37"/>
      <c r="DB281" s="37"/>
      <c r="DC281" s="37"/>
      <c r="DD281" s="37"/>
      <c r="DE281" s="37"/>
      <c r="DF281" s="37"/>
      <c r="DG281" s="37"/>
      <c r="DH281" s="37"/>
      <c r="DI281" s="37"/>
      <c r="DJ281" s="37"/>
      <c r="DK281" s="37"/>
      <c r="DL281" s="37"/>
      <c r="DM281" s="37"/>
      <c r="DN281" s="37"/>
      <c r="DO281" s="37"/>
      <c r="DP281" s="37"/>
      <c r="DQ281" s="37"/>
      <c r="DR281" s="37"/>
      <c r="DS281" s="37"/>
      <c r="DT281" s="37"/>
    </row>
    <row r="282" spans="1:124" s="31" customFormat="1" ht="18">
      <c r="A282" s="37">
        <v>205</v>
      </c>
      <c r="B282" s="36" t="s">
        <v>6146</v>
      </c>
      <c r="C282" s="36" t="s">
        <v>809</v>
      </c>
      <c r="D282" s="37" t="s">
        <v>6145</v>
      </c>
      <c r="E282" s="37" t="s">
        <v>6144</v>
      </c>
      <c r="F282" s="37" t="str">
        <f>IF(ISERROR(FIND('ヒアリングシート（記入例あり）'!$C$22,物質リスト!D282)),"",ROW())</f>
        <v/>
      </c>
      <c r="G282" s="37" t="e" cm="1">
        <f t="array" ref="G282">INDEX(D:D,SMALL(F:F,ROW(D282)))</f>
        <v>#NUM!</v>
      </c>
      <c r="H282" s="38" t="s">
        <v>10796</v>
      </c>
      <c r="I282" s="37" t="s">
        <v>223</v>
      </c>
      <c r="J282" s="37" t="s">
        <v>360</v>
      </c>
      <c r="K282" s="37" t="s">
        <v>221</v>
      </c>
      <c r="L282" s="37" t="s">
        <v>6143</v>
      </c>
      <c r="M282" s="37">
        <v>211.27</v>
      </c>
      <c r="N282" s="37" t="s">
        <v>6142</v>
      </c>
      <c r="O282" s="36" t="s">
        <v>6141</v>
      </c>
      <c r="P282" s="37" t="s">
        <v>259</v>
      </c>
      <c r="Q282" s="36"/>
      <c r="R282" s="37"/>
      <c r="S282" s="36" t="s">
        <v>10920</v>
      </c>
      <c r="T282" s="36" t="s">
        <v>6140</v>
      </c>
      <c r="U282" s="36" t="s">
        <v>6139</v>
      </c>
      <c r="V282" s="37">
        <v>2.89</v>
      </c>
      <c r="W282" s="37">
        <v>1</v>
      </c>
      <c r="X282" s="36"/>
      <c r="Y282" s="36"/>
      <c r="Z282" s="36" t="s">
        <v>10921</v>
      </c>
      <c r="AA282" s="37" t="s">
        <v>6138</v>
      </c>
      <c r="AB282" s="37" t="s">
        <v>5596</v>
      </c>
      <c r="AC282" s="37" t="s">
        <v>209</v>
      </c>
      <c r="AD282" s="41" t="s">
        <v>378</v>
      </c>
      <c r="AE282" s="41" t="s">
        <v>203</v>
      </c>
      <c r="AF282" s="41" t="s">
        <v>206</v>
      </c>
      <c r="AG282" s="41" t="s">
        <v>201</v>
      </c>
      <c r="AH282" s="41" t="s">
        <v>201</v>
      </c>
      <c r="AI282" s="41" t="s">
        <v>201</v>
      </c>
      <c r="AJ282" s="41" t="s">
        <v>203</v>
      </c>
      <c r="AK282" s="41" t="s">
        <v>205</v>
      </c>
      <c r="AL282" s="41" t="s">
        <v>201</v>
      </c>
      <c r="AM282" s="41" t="s">
        <v>201</v>
      </c>
      <c r="AN282" s="41" t="s">
        <v>203</v>
      </c>
      <c r="AO282" s="41" t="s">
        <v>201</v>
      </c>
      <c r="AP282" s="41" t="s">
        <v>205</v>
      </c>
      <c r="AQ282" s="41" t="s">
        <v>1256</v>
      </c>
      <c r="AR282" s="41" t="s">
        <v>201</v>
      </c>
      <c r="AS282" s="41" t="s">
        <v>201</v>
      </c>
      <c r="AT282" s="37" t="s">
        <v>4788</v>
      </c>
      <c r="AU282" s="37" t="s">
        <v>6137</v>
      </c>
      <c r="AV282" s="37" t="s">
        <v>6136</v>
      </c>
      <c r="AW282" s="37" t="s">
        <v>1276</v>
      </c>
      <c r="AX282" s="37"/>
      <c r="AY282" s="37"/>
      <c r="AZ282" s="37"/>
      <c r="BA282" s="37"/>
      <c r="BB282" s="37"/>
      <c r="BC282" s="37"/>
      <c r="BD282" s="37"/>
      <c r="BE282" s="37">
        <v>455</v>
      </c>
      <c r="BF282" s="37">
        <v>30159</v>
      </c>
      <c r="BG282" s="37">
        <v>30614</v>
      </c>
      <c r="BH282" s="37" t="s">
        <v>443</v>
      </c>
      <c r="BI282" s="37">
        <v>2</v>
      </c>
      <c r="BJ282" s="37">
        <v>0</v>
      </c>
      <c r="BK282" s="37">
        <v>0</v>
      </c>
      <c r="BL282" s="37">
        <v>0</v>
      </c>
      <c r="BM282" s="37">
        <v>0</v>
      </c>
      <c r="BN282" s="37">
        <v>0</v>
      </c>
      <c r="BO282" s="37">
        <v>31</v>
      </c>
      <c r="BP282" s="37">
        <v>0</v>
      </c>
      <c r="BQ282" s="37">
        <v>13300</v>
      </c>
      <c r="BR282" s="37">
        <v>0</v>
      </c>
      <c r="BS282" s="37">
        <v>0</v>
      </c>
      <c r="BT282" s="37">
        <v>31</v>
      </c>
      <c r="BU282" s="37">
        <v>13300</v>
      </c>
      <c r="BV282" s="37">
        <v>1</v>
      </c>
      <c r="BW282" s="37">
        <v>0</v>
      </c>
      <c r="BX282" s="37">
        <v>0</v>
      </c>
      <c r="BY282" s="37">
        <v>0</v>
      </c>
      <c r="BZ282" s="37">
        <v>0</v>
      </c>
      <c r="CA282" s="37">
        <v>0</v>
      </c>
      <c r="CB282" s="37">
        <v>123000</v>
      </c>
      <c r="CC282" s="37">
        <v>1</v>
      </c>
      <c r="CD282" s="37">
        <v>0</v>
      </c>
      <c r="CE282" s="37">
        <v>0</v>
      </c>
      <c r="CF282" s="37">
        <v>0</v>
      </c>
      <c r="CG282" s="37">
        <v>0</v>
      </c>
      <c r="CH282" s="37">
        <v>0</v>
      </c>
      <c r="CI282" s="37">
        <v>15000</v>
      </c>
      <c r="CJ282" s="37">
        <v>4</v>
      </c>
      <c r="CK282" s="37">
        <v>0</v>
      </c>
      <c r="CL282" s="37">
        <v>0</v>
      </c>
      <c r="CM282" s="37">
        <v>0</v>
      </c>
      <c r="CN282" s="37">
        <v>0</v>
      </c>
      <c r="CO282" s="37">
        <v>0</v>
      </c>
      <c r="CP282" s="37">
        <v>20679</v>
      </c>
      <c r="CQ282" s="37"/>
      <c r="CR282" s="37"/>
      <c r="CS282" s="37"/>
      <c r="CT282" s="37"/>
      <c r="CU282" s="37"/>
      <c r="CV282" s="37"/>
      <c r="CW282" s="37"/>
      <c r="CX282" s="37"/>
      <c r="CY282" s="37"/>
      <c r="CZ282" s="37"/>
      <c r="DA282" s="37"/>
      <c r="DB282" s="37"/>
      <c r="DC282" s="37"/>
      <c r="DD282" s="37"/>
      <c r="DE282" s="37"/>
      <c r="DF282" s="37"/>
      <c r="DG282" s="37"/>
      <c r="DH282" s="37"/>
      <c r="DI282" s="37"/>
      <c r="DJ282" s="37"/>
      <c r="DK282" s="37"/>
      <c r="DL282" s="37"/>
      <c r="DM282" s="37"/>
      <c r="DN282" s="37"/>
      <c r="DO282" s="37"/>
      <c r="DP282" s="37"/>
      <c r="DQ282" s="37"/>
      <c r="DR282" s="37"/>
      <c r="DS282" s="37"/>
      <c r="DT282" s="37"/>
    </row>
    <row r="283" spans="1:124" s="31" customFormat="1" ht="16.5">
      <c r="A283" s="37">
        <v>206</v>
      </c>
      <c r="B283" s="36" t="s">
        <v>6135</v>
      </c>
      <c r="C283" s="36" t="s">
        <v>595</v>
      </c>
      <c r="D283" s="37" t="s">
        <v>6134</v>
      </c>
      <c r="E283" s="37" t="s">
        <v>6133</v>
      </c>
      <c r="F283" s="37" t="str">
        <f>IF(ISERROR(FIND('ヒアリングシート（記入例あり）'!$C$22,物質リスト!D283)),"",ROW())</f>
        <v/>
      </c>
      <c r="G283" s="37" t="e" cm="1">
        <f t="array" ref="G283">INDEX(D:D,SMALL(F:F,ROW(D283)))</f>
        <v>#NUM!</v>
      </c>
      <c r="H283" s="38" t="s">
        <v>10800</v>
      </c>
      <c r="I283" s="37" t="s">
        <v>223</v>
      </c>
      <c r="J283" s="37" t="s">
        <v>360</v>
      </c>
      <c r="K283" s="37" t="s">
        <v>360</v>
      </c>
      <c r="L283" s="37" t="s">
        <v>6132</v>
      </c>
      <c r="M283" s="37">
        <v>380.55</v>
      </c>
      <c r="N283" s="37" t="s">
        <v>2463</v>
      </c>
      <c r="O283" s="36" t="s">
        <v>6131</v>
      </c>
      <c r="P283" s="37" t="s">
        <v>217</v>
      </c>
      <c r="Q283" s="36"/>
      <c r="R283" s="37" t="s">
        <v>6130</v>
      </c>
      <c r="S283" s="36" t="s">
        <v>6129</v>
      </c>
      <c r="T283" s="36"/>
      <c r="U283" s="36" t="s">
        <v>6128</v>
      </c>
      <c r="V283" s="37">
        <v>5.57</v>
      </c>
      <c r="W283" s="37">
        <v>2</v>
      </c>
      <c r="X283" s="36"/>
      <c r="Y283" s="36"/>
      <c r="Z283" s="36" t="s">
        <v>6127</v>
      </c>
      <c r="AA283" s="37" t="s">
        <v>6126</v>
      </c>
      <c r="AB283" s="37" t="s">
        <v>6125</v>
      </c>
      <c r="AC283" s="37" t="s">
        <v>6124</v>
      </c>
      <c r="AD283" s="37" t="s">
        <v>378</v>
      </c>
      <c r="AE283" s="37" t="s">
        <v>251</v>
      </c>
      <c r="AF283" s="37" t="s">
        <v>206</v>
      </c>
      <c r="AG283" s="37" t="s">
        <v>201</v>
      </c>
      <c r="AH283" s="37" t="s">
        <v>206</v>
      </c>
      <c r="AI283" s="37" t="s">
        <v>205</v>
      </c>
      <c r="AJ283" s="37" t="s">
        <v>203</v>
      </c>
      <c r="AK283" s="37" t="s">
        <v>250</v>
      </c>
      <c r="AL283" s="37" t="s">
        <v>201</v>
      </c>
      <c r="AM283" s="37" t="s">
        <v>377</v>
      </c>
      <c r="AN283" s="37" t="s">
        <v>203</v>
      </c>
      <c r="AO283" s="37" t="s">
        <v>203</v>
      </c>
      <c r="AP283" s="37" t="s">
        <v>203</v>
      </c>
      <c r="AQ283" s="37" t="s">
        <v>6123</v>
      </c>
      <c r="AR283" s="37" t="s">
        <v>6122</v>
      </c>
      <c r="AS283" s="37" t="s">
        <v>201</v>
      </c>
      <c r="AT283" s="37" t="s">
        <v>6121</v>
      </c>
      <c r="AU283" s="37" t="s">
        <v>6120</v>
      </c>
      <c r="AV283" s="37" t="s">
        <v>248</v>
      </c>
      <c r="AW283" s="37"/>
      <c r="AX283" s="37"/>
      <c r="AY283" s="37"/>
      <c r="AZ283" s="37"/>
      <c r="BA283" s="37"/>
      <c r="BB283" s="37"/>
      <c r="BC283" s="37"/>
      <c r="BD283" s="37"/>
      <c r="BE283" s="37">
        <v>0</v>
      </c>
      <c r="BF283" s="37">
        <v>33</v>
      </c>
      <c r="BG283" s="37">
        <v>33</v>
      </c>
      <c r="BH283" s="37" t="s">
        <v>6119</v>
      </c>
      <c r="BI283" s="37"/>
      <c r="BJ283" s="37"/>
      <c r="BK283" s="37"/>
      <c r="BL283" s="37"/>
      <c r="BM283" s="37"/>
      <c r="BN283" s="37"/>
      <c r="BO283" s="37"/>
      <c r="BP283" s="37"/>
      <c r="BQ283" s="37"/>
      <c r="BR283" s="37"/>
      <c r="BS283" s="37"/>
      <c r="BT283" s="37"/>
      <c r="BU283" s="37"/>
      <c r="BV283" s="37">
        <v>0</v>
      </c>
      <c r="BW283" s="37">
        <v>0</v>
      </c>
      <c r="BX283" s="37">
        <v>0</v>
      </c>
      <c r="BY283" s="37">
        <v>0</v>
      </c>
      <c r="BZ283" s="37">
        <v>0</v>
      </c>
      <c r="CA283" s="37">
        <v>0</v>
      </c>
      <c r="CB283" s="37">
        <v>0</v>
      </c>
      <c r="CC283" s="37">
        <v>1</v>
      </c>
      <c r="CD283" s="37">
        <v>0</v>
      </c>
      <c r="CE283" s="37">
        <v>0</v>
      </c>
      <c r="CF283" s="37">
        <v>0</v>
      </c>
      <c r="CG283" s="37">
        <v>0</v>
      </c>
      <c r="CH283" s="37">
        <v>0</v>
      </c>
      <c r="CI283" s="37">
        <v>5700</v>
      </c>
      <c r="CJ283" s="37">
        <v>0</v>
      </c>
      <c r="CK283" s="37">
        <v>0</v>
      </c>
      <c r="CL283" s="37">
        <v>0</v>
      </c>
      <c r="CM283" s="37">
        <v>0</v>
      </c>
      <c r="CN283" s="37">
        <v>0</v>
      </c>
      <c r="CO283" s="37">
        <v>0</v>
      </c>
      <c r="CP283" s="37">
        <v>0</v>
      </c>
      <c r="CQ283" s="37"/>
      <c r="CR283" s="37"/>
      <c r="CS283" s="37"/>
      <c r="CT283" s="37"/>
      <c r="CU283" s="37"/>
      <c r="CV283" s="37"/>
      <c r="CW283" s="37"/>
      <c r="CX283" s="37"/>
      <c r="CY283" s="37"/>
      <c r="CZ283" s="37"/>
      <c r="DA283" s="37"/>
      <c r="DB283" s="37"/>
      <c r="DC283" s="37"/>
      <c r="DD283" s="37"/>
      <c r="DE283" s="37"/>
      <c r="DF283" s="37"/>
      <c r="DG283" s="37"/>
      <c r="DH283" s="37"/>
      <c r="DI283" s="37"/>
      <c r="DJ283" s="37"/>
      <c r="DK283" s="37"/>
      <c r="DL283" s="37"/>
      <c r="DM283" s="37"/>
      <c r="DN283" s="37"/>
      <c r="DO283" s="37"/>
      <c r="DP283" s="37"/>
      <c r="DQ283" s="37"/>
      <c r="DR283" s="37"/>
      <c r="DS283" s="37"/>
      <c r="DT283" s="37"/>
    </row>
    <row r="284" spans="1:124" s="31" customFormat="1" ht="18">
      <c r="A284" s="37">
        <v>207</v>
      </c>
      <c r="B284" s="36" t="s">
        <v>6118</v>
      </c>
      <c r="C284" s="36" t="s">
        <v>1770</v>
      </c>
      <c r="D284" s="37" t="s">
        <v>6117</v>
      </c>
      <c r="E284" s="37" t="s">
        <v>6116</v>
      </c>
      <c r="F284" s="37" t="str">
        <f>IF(ISERROR(FIND('ヒアリングシート（記入例あり）'!$C$22,物質リスト!D284)),"",ROW())</f>
        <v/>
      </c>
      <c r="G284" s="37" t="e" cm="1">
        <f t="array" ref="G284">INDEX(D:D,SMALL(F:F,ROW(D284)))</f>
        <v>#NUM!</v>
      </c>
      <c r="H284" s="38" t="s">
        <v>10797</v>
      </c>
      <c r="I284" s="37" t="s">
        <v>223</v>
      </c>
      <c r="J284" s="37" t="s">
        <v>222</v>
      </c>
      <c r="K284" s="37" t="s">
        <v>221</v>
      </c>
      <c r="L284" s="37" t="s">
        <v>6115</v>
      </c>
      <c r="M284" s="37">
        <v>220.35</v>
      </c>
      <c r="N284" s="37" t="s">
        <v>6114</v>
      </c>
      <c r="O284" s="36" t="s">
        <v>6113</v>
      </c>
      <c r="P284" s="37" t="s">
        <v>259</v>
      </c>
      <c r="Q284" s="36"/>
      <c r="R284" s="37" t="s">
        <v>6112</v>
      </c>
      <c r="S284" s="36" t="s">
        <v>10922</v>
      </c>
      <c r="T284" s="36" t="s">
        <v>6111</v>
      </c>
      <c r="U284" s="36" t="s">
        <v>6110</v>
      </c>
      <c r="V284" s="37">
        <v>5.0999999999999996</v>
      </c>
      <c r="W284" s="37">
        <v>2</v>
      </c>
      <c r="X284" s="36"/>
      <c r="Y284" s="36" t="s">
        <v>6109</v>
      </c>
      <c r="Z284" s="36" t="s">
        <v>6108</v>
      </c>
      <c r="AA284" s="37" t="s">
        <v>6107</v>
      </c>
      <c r="AB284" s="37" t="s">
        <v>875</v>
      </c>
      <c r="AC284" s="37" t="s">
        <v>209</v>
      </c>
      <c r="AD284" s="41" t="s">
        <v>203</v>
      </c>
      <c r="AE284" s="41" t="s">
        <v>203</v>
      </c>
      <c r="AF284" s="41" t="s">
        <v>206</v>
      </c>
      <c r="AG284" s="41" t="s">
        <v>206</v>
      </c>
      <c r="AH284" s="41" t="s">
        <v>201</v>
      </c>
      <c r="AI284" s="41" t="s">
        <v>201</v>
      </c>
      <c r="AJ284" s="41" t="s">
        <v>203</v>
      </c>
      <c r="AK284" s="41" t="s">
        <v>250</v>
      </c>
      <c r="AL284" s="41" t="s">
        <v>201</v>
      </c>
      <c r="AM284" s="41" t="s">
        <v>201</v>
      </c>
      <c r="AN284" s="41" t="s">
        <v>201</v>
      </c>
      <c r="AO284" s="41" t="s">
        <v>201</v>
      </c>
      <c r="AP284" s="41" t="s">
        <v>205</v>
      </c>
      <c r="AQ284" s="41" t="s">
        <v>290</v>
      </c>
      <c r="AR284" s="41" t="s">
        <v>6106</v>
      </c>
      <c r="AS284" s="41" t="s">
        <v>201</v>
      </c>
      <c r="AT284" s="37" t="s">
        <v>6105</v>
      </c>
      <c r="AU284" s="37" t="s">
        <v>6104</v>
      </c>
      <c r="AV284" s="37" t="s">
        <v>432</v>
      </c>
      <c r="AW284" s="37" t="s">
        <v>6103</v>
      </c>
      <c r="AX284" s="37"/>
      <c r="AY284" s="37"/>
      <c r="AZ284" s="37"/>
      <c r="BA284" s="37" t="s">
        <v>6102</v>
      </c>
      <c r="BB284" s="37" t="s">
        <v>6101</v>
      </c>
      <c r="BC284" s="37" t="s">
        <v>6100</v>
      </c>
      <c r="BD284" s="40">
        <v>23000</v>
      </c>
      <c r="BE284" s="37">
        <v>6361</v>
      </c>
      <c r="BF284" s="37">
        <v>47326</v>
      </c>
      <c r="BG284" s="37">
        <v>53686</v>
      </c>
      <c r="BH284" s="37" t="s">
        <v>6099</v>
      </c>
      <c r="BI284" s="37">
        <v>9</v>
      </c>
      <c r="BJ284" s="37">
        <v>0</v>
      </c>
      <c r="BK284" s="37">
        <v>0</v>
      </c>
      <c r="BL284" s="37">
        <v>0</v>
      </c>
      <c r="BM284" s="37">
        <v>0</v>
      </c>
      <c r="BN284" s="37">
        <v>0</v>
      </c>
      <c r="BO284" s="37">
        <v>187.5</v>
      </c>
      <c r="BP284" s="37">
        <v>0</v>
      </c>
      <c r="BQ284" s="37">
        <v>154500</v>
      </c>
      <c r="BR284" s="37">
        <v>0</v>
      </c>
      <c r="BS284" s="37">
        <v>0</v>
      </c>
      <c r="BT284" s="37">
        <v>187.5</v>
      </c>
      <c r="BU284" s="37">
        <v>154500</v>
      </c>
      <c r="BV284" s="37">
        <v>28</v>
      </c>
      <c r="BW284" s="37">
        <v>179</v>
      </c>
      <c r="BX284" s="37">
        <v>90</v>
      </c>
      <c r="BY284" s="37">
        <v>0</v>
      </c>
      <c r="BZ284" s="37">
        <v>0</v>
      </c>
      <c r="CA284" s="37">
        <v>269</v>
      </c>
      <c r="CB284" s="37">
        <v>162800</v>
      </c>
      <c r="CC284" s="37">
        <v>13</v>
      </c>
      <c r="CD284" s="37">
        <v>0</v>
      </c>
      <c r="CE284" s="37">
        <v>0</v>
      </c>
      <c r="CF284" s="37">
        <v>0</v>
      </c>
      <c r="CG284" s="37">
        <v>0</v>
      </c>
      <c r="CH284" s="37">
        <v>0</v>
      </c>
      <c r="CI284" s="37">
        <v>280400</v>
      </c>
      <c r="CJ284" s="37">
        <v>5</v>
      </c>
      <c r="CK284" s="37">
        <v>0</v>
      </c>
      <c r="CL284" s="37">
        <v>0</v>
      </c>
      <c r="CM284" s="37">
        <v>0</v>
      </c>
      <c r="CN284" s="37">
        <v>0</v>
      </c>
      <c r="CO284" s="37">
        <v>0</v>
      </c>
      <c r="CP284" s="37">
        <v>51422</v>
      </c>
      <c r="CQ284" s="37">
        <v>0.1</v>
      </c>
      <c r="CR284" s="37">
        <v>0.9</v>
      </c>
      <c r="CS284" s="37">
        <v>95.6</v>
      </c>
      <c r="CT284" s="37">
        <v>3.4</v>
      </c>
      <c r="CU284" s="37" t="s">
        <v>6098</v>
      </c>
      <c r="CV284" s="37" t="s">
        <v>6097</v>
      </c>
      <c r="CW284" s="37"/>
      <c r="CX284" s="37"/>
      <c r="CY284" s="37"/>
      <c r="CZ284" s="37"/>
      <c r="DA284" s="37" t="s">
        <v>6096</v>
      </c>
      <c r="DB284" s="37" t="s">
        <v>6095</v>
      </c>
      <c r="DC284" s="37" t="s">
        <v>6094</v>
      </c>
      <c r="DD284" s="37" t="s">
        <v>1927</v>
      </c>
      <c r="DE284" s="37" t="s">
        <v>6093</v>
      </c>
      <c r="DF284" s="37" t="s">
        <v>6092</v>
      </c>
      <c r="DG284" s="37"/>
      <c r="DH284" s="37"/>
      <c r="DI284" s="37" t="s">
        <v>6091</v>
      </c>
      <c r="DJ284" s="37"/>
      <c r="DK284" s="37"/>
      <c r="DL284" s="37">
        <v>0.36</v>
      </c>
      <c r="DM284" s="37">
        <v>2.2000000000000002</v>
      </c>
      <c r="DN284" s="37"/>
      <c r="DO284" s="37"/>
      <c r="DP284" s="37">
        <v>1.4E-2</v>
      </c>
      <c r="DQ284" s="37">
        <v>1.7</v>
      </c>
      <c r="DR284" s="37"/>
      <c r="DS284" s="37">
        <v>1.714</v>
      </c>
      <c r="DT284" s="37">
        <v>2.0739999999999998</v>
      </c>
    </row>
    <row r="285" spans="1:124" s="31" customFormat="1" ht="18">
      <c r="A285" s="37">
        <v>208</v>
      </c>
      <c r="B285" s="36" t="s">
        <v>6090</v>
      </c>
      <c r="C285" s="36" t="s">
        <v>809</v>
      </c>
      <c r="D285" s="37" t="s">
        <v>6089</v>
      </c>
      <c r="E285" s="37" t="s">
        <v>6088</v>
      </c>
      <c r="F285" s="37" t="str">
        <f>IF(ISERROR(FIND('ヒアリングシート（記入例あり）'!$C$22,物質リスト!D285)),"",ROW())</f>
        <v/>
      </c>
      <c r="G285" s="37" t="e" cm="1">
        <f t="array" ref="G285">INDEX(D:D,SMALL(F:F,ROW(D285)))</f>
        <v>#NUM!</v>
      </c>
      <c r="H285" s="38" t="s">
        <v>10797</v>
      </c>
      <c r="I285" s="37" t="s">
        <v>223</v>
      </c>
      <c r="J285" s="37" t="s">
        <v>222</v>
      </c>
      <c r="K285" s="37" t="s">
        <v>221</v>
      </c>
      <c r="L285" s="37" t="s">
        <v>6087</v>
      </c>
      <c r="M285" s="37">
        <v>206.33</v>
      </c>
      <c r="N285" s="37" t="s">
        <v>6086</v>
      </c>
      <c r="O285" s="36" t="s">
        <v>6085</v>
      </c>
      <c r="P285" s="37" t="s">
        <v>259</v>
      </c>
      <c r="Q285" s="36"/>
      <c r="R285" s="37"/>
      <c r="S285" s="36" t="s">
        <v>10923</v>
      </c>
      <c r="T285" s="36" t="s">
        <v>6084</v>
      </c>
      <c r="U285" s="36" t="s">
        <v>6083</v>
      </c>
      <c r="V285" s="37">
        <v>5.19</v>
      </c>
      <c r="W285" s="37">
        <v>2</v>
      </c>
      <c r="X285" s="36"/>
      <c r="Y285" s="36"/>
      <c r="Z285" s="36" t="s">
        <v>10924</v>
      </c>
      <c r="AA285" s="37" t="s">
        <v>6082</v>
      </c>
      <c r="AB285" s="37" t="s">
        <v>6081</v>
      </c>
      <c r="AC285" s="37" t="s">
        <v>209</v>
      </c>
      <c r="AD285" s="41" t="s">
        <v>207</v>
      </c>
      <c r="AE285" s="41" t="s">
        <v>203</v>
      </c>
      <c r="AF285" s="41" t="s">
        <v>206</v>
      </c>
      <c r="AG285" s="41" t="s">
        <v>206</v>
      </c>
      <c r="AH285" s="41" t="s">
        <v>201</v>
      </c>
      <c r="AI285" s="41" t="s">
        <v>201</v>
      </c>
      <c r="AJ285" s="41" t="s">
        <v>205</v>
      </c>
      <c r="AK285" s="41" t="s">
        <v>204</v>
      </c>
      <c r="AL285" s="41" t="s">
        <v>201</v>
      </c>
      <c r="AM285" s="41" t="s">
        <v>201</v>
      </c>
      <c r="AN285" s="41" t="s">
        <v>201</v>
      </c>
      <c r="AO285" s="41" t="s">
        <v>201</v>
      </c>
      <c r="AP285" s="41" t="s">
        <v>201</v>
      </c>
      <c r="AQ285" s="41" t="s">
        <v>6080</v>
      </c>
      <c r="AR285" s="41" t="s">
        <v>6079</v>
      </c>
      <c r="AS285" s="41" t="s">
        <v>201</v>
      </c>
      <c r="AT285" s="37"/>
      <c r="AU285" s="37" t="s">
        <v>6078</v>
      </c>
      <c r="AV285" s="37" t="s">
        <v>209</v>
      </c>
      <c r="AW285" s="37" t="s">
        <v>4813</v>
      </c>
      <c r="AX285" s="37"/>
      <c r="AY285" s="37"/>
      <c r="AZ285" s="37"/>
      <c r="BA285" s="37"/>
      <c r="BB285" s="37"/>
      <c r="BC285" s="37"/>
      <c r="BD285" s="37"/>
      <c r="BE285" s="37">
        <v>11</v>
      </c>
      <c r="BF285" s="37">
        <v>2494</v>
      </c>
      <c r="BG285" s="37">
        <v>2505</v>
      </c>
      <c r="BH285" s="37" t="s">
        <v>6077</v>
      </c>
      <c r="BI285" s="37">
        <v>1</v>
      </c>
      <c r="BJ285" s="37">
        <v>0</v>
      </c>
      <c r="BK285" s="37">
        <v>0</v>
      </c>
      <c r="BL285" s="37">
        <v>0</v>
      </c>
      <c r="BM285" s="37">
        <v>0</v>
      </c>
      <c r="BN285" s="37">
        <v>0</v>
      </c>
      <c r="BO285" s="37">
        <v>10</v>
      </c>
      <c r="BP285" s="37">
        <v>0</v>
      </c>
      <c r="BQ285" s="37">
        <v>2100</v>
      </c>
      <c r="BR285" s="37">
        <v>0</v>
      </c>
      <c r="BS285" s="37">
        <v>0</v>
      </c>
      <c r="BT285" s="37">
        <v>10</v>
      </c>
      <c r="BU285" s="37">
        <v>2100</v>
      </c>
      <c r="BV285" s="37">
        <v>2</v>
      </c>
      <c r="BW285" s="37">
        <v>0</v>
      </c>
      <c r="BX285" s="37">
        <v>0</v>
      </c>
      <c r="BY285" s="37">
        <v>0</v>
      </c>
      <c r="BZ285" s="37">
        <v>0</v>
      </c>
      <c r="CA285" s="37">
        <v>0</v>
      </c>
      <c r="CB285" s="37">
        <v>7300</v>
      </c>
      <c r="CC285" s="37"/>
      <c r="CD285" s="37"/>
      <c r="CE285" s="37"/>
      <c r="CF285" s="37"/>
      <c r="CG285" s="37"/>
      <c r="CH285" s="37"/>
      <c r="CI285" s="37"/>
      <c r="CJ285" s="37">
        <v>0</v>
      </c>
      <c r="CK285" s="37">
        <v>0</v>
      </c>
      <c r="CL285" s="37">
        <v>0</v>
      </c>
      <c r="CM285" s="37">
        <v>0</v>
      </c>
      <c r="CN285" s="37">
        <v>0</v>
      </c>
      <c r="CO285" s="37">
        <v>0</v>
      </c>
      <c r="CP285" s="37">
        <v>0</v>
      </c>
      <c r="CQ285" s="37"/>
      <c r="CR285" s="37"/>
      <c r="CS285" s="37"/>
      <c r="CT285" s="37"/>
      <c r="CU285" s="37"/>
      <c r="CV285" s="37"/>
      <c r="CW285" s="37"/>
      <c r="CX285" s="37"/>
      <c r="CY285" s="37"/>
      <c r="CZ285" s="37"/>
      <c r="DA285" s="37"/>
      <c r="DB285" s="37"/>
      <c r="DC285" s="37"/>
      <c r="DD285" s="37"/>
      <c r="DE285" s="37"/>
      <c r="DF285" s="37"/>
      <c r="DG285" s="37"/>
      <c r="DH285" s="37"/>
      <c r="DI285" s="37"/>
      <c r="DJ285" s="37"/>
      <c r="DK285" s="37"/>
      <c r="DL285" s="37"/>
      <c r="DM285" s="37"/>
      <c r="DN285" s="37"/>
      <c r="DO285" s="37"/>
      <c r="DP285" s="37"/>
      <c r="DQ285" s="37"/>
      <c r="DR285" s="37"/>
      <c r="DS285" s="37"/>
      <c r="DT285" s="37"/>
    </row>
    <row r="286" spans="1:124" s="31" customFormat="1" ht="18">
      <c r="A286" s="37">
        <v>209</v>
      </c>
      <c r="B286" s="36" t="s">
        <v>6076</v>
      </c>
      <c r="C286" s="36" t="s">
        <v>1599</v>
      </c>
      <c r="D286" s="37" t="s">
        <v>6075</v>
      </c>
      <c r="E286" s="37" t="s">
        <v>6074</v>
      </c>
      <c r="F286" s="37" t="str">
        <f>IF(ISERROR(FIND('ヒアリングシート（記入例あり）'!$C$22,物質リスト!D286)),"",ROW())</f>
        <v/>
      </c>
      <c r="G286" s="37" t="e" cm="1">
        <f t="array" ref="G286">INDEX(D:D,SMALL(F:F,ROW(D286)))</f>
        <v>#NUM!</v>
      </c>
      <c r="H286" s="38" t="s">
        <v>10798</v>
      </c>
      <c r="I286" s="37" t="s">
        <v>223</v>
      </c>
      <c r="J286" s="37" t="s">
        <v>360</v>
      </c>
      <c r="K286" s="37" t="s">
        <v>360</v>
      </c>
      <c r="L286" s="37" t="s">
        <v>6073</v>
      </c>
      <c r="M286" s="37">
        <v>208.28</v>
      </c>
      <c r="N286" s="43" t="s">
        <v>6072</v>
      </c>
      <c r="O286" s="36" t="s">
        <v>6071</v>
      </c>
      <c r="P286" s="37" t="s">
        <v>217</v>
      </c>
      <c r="Q286" s="36"/>
      <c r="R286" s="37" t="s">
        <v>6070</v>
      </c>
      <c r="S286" s="36" t="s">
        <v>6069</v>
      </c>
      <c r="T286" s="36">
        <v>8.52</v>
      </c>
      <c r="U286" s="36" t="s">
        <v>6068</v>
      </c>
      <c r="V286" s="37">
        <v>2.16</v>
      </c>
      <c r="W286" s="37">
        <v>1</v>
      </c>
      <c r="X286" s="36" t="s">
        <v>6067</v>
      </c>
      <c r="Y286" s="36" t="s">
        <v>212</v>
      </c>
      <c r="Z286" s="36" t="s">
        <v>10925</v>
      </c>
      <c r="AA286" s="37" t="s">
        <v>6066</v>
      </c>
      <c r="AB286" s="37" t="s">
        <v>209</v>
      </c>
      <c r="AC286" s="37" t="s">
        <v>209</v>
      </c>
      <c r="AD286" s="41" t="s">
        <v>207</v>
      </c>
      <c r="AE286" s="41" t="s">
        <v>201</v>
      </c>
      <c r="AF286" s="41" t="s">
        <v>206</v>
      </c>
      <c r="AG286" s="41" t="s">
        <v>201</v>
      </c>
      <c r="AH286" s="41" t="s">
        <v>201</v>
      </c>
      <c r="AI286" s="41" t="s">
        <v>201</v>
      </c>
      <c r="AJ286" s="41" t="s">
        <v>201</v>
      </c>
      <c r="AK286" s="41" t="s">
        <v>201</v>
      </c>
      <c r="AL286" s="41" t="s">
        <v>201</v>
      </c>
      <c r="AM286" s="41" t="s">
        <v>201</v>
      </c>
      <c r="AN286" s="41" t="s">
        <v>201</v>
      </c>
      <c r="AO286" s="41" t="s">
        <v>201</v>
      </c>
      <c r="AP286" s="41" t="s">
        <v>205</v>
      </c>
      <c r="AQ286" s="41" t="s">
        <v>1256</v>
      </c>
      <c r="AR286" s="41" t="s">
        <v>4175</v>
      </c>
      <c r="AS286" s="41" t="s">
        <v>201</v>
      </c>
      <c r="AT286" s="37" t="s">
        <v>6065</v>
      </c>
      <c r="AU286" s="37" t="s">
        <v>6064</v>
      </c>
      <c r="AV286" s="37" t="s">
        <v>598</v>
      </c>
      <c r="AW286" s="37" t="s">
        <v>6063</v>
      </c>
      <c r="AX286" s="37"/>
      <c r="AY286" s="37"/>
      <c r="AZ286" s="37"/>
      <c r="BA286" s="37" t="s">
        <v>6062</v>
      </c>
      <c r="BB286" s="37" t="s">
        <v>6061</v>
      </c>
      <c r="BC286" s="37">
        <v>12</v>
      </c>
      <c r="BD286" s="37">
        <v>84</v>
      </c>
      <c r="BE286" s="37">
        <v>0</v>
      </c>
      <c r="BF286" s="37">
        <v>0</v>
      </c>
      <c r="BG286" s="37">
        <v>0</v>
      </c>
      <c r="BH286" s="37" t="s">
        <v>6060</v>
      </c>
      <c r="BI286" s="37"/>
      <c r="BJ286" s="37"/>
      <c r="BK286" s="37"/>
      <c r="BL286" s="37"/>
      <c r="BM286" s="37"/>
      <c r="BN286" s="37"/>
      <c r="BO286" s="37"/>
      <c r="BP286" s="37"/>
      <c r="BQ286" s="37"/>
      <c r="BR286" s="37"/>
      <c r="BS286" s="37"/>
      <c r="BT286" s="37"/>
      <c r="BU286" s="37"/>
      <c r="BV286" s="37">
        <v>0</v>
      </c>
      <c r="BW286" s="37">
        <v>0</v>
      </c>
      <c r="BX286" s="37">
        <v>0</v>
      </c>
      <c r="BY286" s="37">
        <v>0</v>
      </c>
      <c r="BZ286" s="37">
        <v>0</v>
      </c>
      <c r="CA286" s="37">
        <v>0</v>
      </c>
      <c r="CB286" s="37">
        <v>0</v>
      </c>
      <c r="CC286" s="37"/>
      <c r="CD286" s="37"/>
      <c r="CE286" s="37"/>
      <c r="CF286" s="37"/>
      <c r="CG286" s="37"/>
      <c r="CH286" s="37"/>
      <c r="CI286" s="37"/>
      <c r="CJ286" s="37">
        <v>0</v>
      </c>
      <c r="CK286" s="37">
        <v>0</v>
      </c>
      <c r="CL286" s="37">
        <v>0</v>
      </c>
      <c r="CM286" s="37">
        <v>0</v>
      </c>
      <c r="CN286" s="37">
        <v>0</v>
      </c>
      <c r="CO286" s="37">
        <v>0</v>
      </c>
      <c r="CP286" s="37">
        <v>0</v>
      </c>
      <c r="CQ286" s="37">
        <v>79.5</v>
      </c>
      <c r="CR286" s="37">
        <v>19.8</v>
      </c>
      <c r="CS286" s="37">
        <v>0.1</v>
      </c>
      <c r="CT286" s="37">
        <v>0.6</v>
      </c>
      <c r="CU286" s="37" t="s">
        <v>6059</v>
      </c>
      <c r="CV286" s="37" t="s">
        <v>6058</v>
      </c>
      <c r="CW286" s="37" t="s">
        <v>6057</v>
      </c>
      <c r="CX286" s="37" t="s">
        <v>6056</v>
      </c>
      <c r="CY286" s="37" t="s">
        <v>4349</v>
      </c>
      <c r="CZ286" s="37"/>
      <c r="DA286" s="37" t="s">
        <v>6055</v>
      </c>
      <c r="DB286" s="37" t="s">
        <v>6054</v>
      </c>
      <c r="DC286" s="37" t="s">
        <v>2195</v>
      </c>
      <c r="DD286" s="37" t="s">
        <v>2195</v>
      </c>
      <c r="DE286" s="37" t="s">
        <v>6053</v>
      </c>
      <c r="DF286" s="37" t="s">
        <v>6052</v>
      </c>
      <c r="DG286" s="37" t="s">
        <v>6051</v>
      </c>
      <c r="DH286" s="37" t="s">
        <v>6050</v>
      </c>
      <c r="DI286" s="37" t="s">
        <v>6049</v>
      </c>
      <c r="DJ286" s="37" t="s">
        <v>6048</v>
      </c>
      <c r="DK286" s="37"/>
      <c r="DL286" s="37">
        <v>8.6999999999999994E-3</v>
      </c>
      <c r="DM286" s="37">
        <v>3.6</v>
      </c>
      <c r="DN286" s="37">
        <v>1.6</v>
      </c>
      <c r="DO286" s="37">
        <v>4.0000000000000002E-4</v>
      </c>
      <c r="DP286" s="37">
        <v>1.6E-2</v>
      </c>
      <c r="DQ286" s="37">
        <v>3.2000000000000001E-2</v>
      </c>
      <c r="DR286" s="37"/>
      <c r="DS286" s="37">
        <v>1.6</v>
      </c>
      <c r="DT286" s="37">
        <v>1.6087</v>
      </c>
    </row>
    <row r="287" spans="1:124" s="31" customFormat="1" ht="16.5">
      <c r="A287" s="37">
        <v>210</v>
      </c>
      <c r="B287" s="36" t="s">
        <v>6047</v>
      </c>
      <c r="C287" s="36" t="s">
        <v>453</v>
      </c>
      <c r="D287" s="37" t="s">
        <v>6046</v>
      </c>
      <c r="E287" s="37" t="s">
        <v>6045</v>
      </c>
      <c r="F287" s="37" t="str">
        <f>IF(ISERROR(FIND('ヒアリングシート（記入例あり）'!$C$22,物質リスト!D287)),"",ROW())</f>
        <v/>
      </c>
      <c r="G287" s="37" t="e" cm="1">
        <f t="array" ref="G287">INDEX(D:D,SMALL(F:F,ROW(D287)))</f>
        <v>#NUM!</v>
      </c>
      <c r="H287" s="38" t="s">
        <v>10796</v>
      </c>
      <c r="I287" s="37" t="s">
        <v>223</v>
      </c>
      <c r="J287" s="37"/>
      <c r="K287" s="37" t="s">
        <v>221</v>
      </c>
      <c r="L287" s="37" t="s">
        <v>6044</v>
      </c>
      <c r="M287" s="37">
        <v>241.87</v>
      </c>
      <c r="N287" s="37" t="s">
        <v>6043</v>
      </c>
      <c r="O287" s="36" t="s">
        <v>6042</v>
      </c>
      <c r="P287" s="37" t="s">
        <v>259</v>
      </c>
      <c r="Q287" s="36"/>
      <c r="R287" s="37" t="s">
        <v>6041</v>
      </c>
      <c r="S287" s="36" t="s">
        <v>6040</v>
      </c>
      <c r="T287" s="36"/>
      <c r="U287" s="36" t="s">
        <v>6039</v>
      </c>
      <c r="V287" s="37">
        <v>1.01</v>
      </c>
      <c r="W287" s="37">
        <v>1</v>
      </c>
      <c r="X287" s="36"/>
      <c r="Y287" s="36"/>
      <c r="Z287" s="36" t="s">
        <v>6038</v>
      </c>
      <c r="AA287" s="37" t="s">
        <v>6037</v>
      </c>
      <c r="AB287" s="37" t="s">
        <v>6036</v>
      </c>
      <c r="AC287" s="37" t="s">
        <v>6035</v>
      </c>
      <c r="AD287" s="37" t="s">
        <v>378</v>
      </c>
      <c r="AE287" s="37" t="s">
        <v>203</v>
      </c>
      <c r="AF287" s="37" t="s">
        <v>206</v>
      </c>
      <c r="AG287" s="37" t="s">
        <v>201</v>
      </c>
      <c r="AH287" s="37" t="s">
        <v>205</v>
      </c>
      <c r="AI287" s="37" t="s">
        <v>206</v>
      </c>
      <c r="AJ287" s="37" t="s">
        <v>205</v>
      </c>
      <c r="AK287" s="37" t="s">
        <v>377</v>
      </c>
      <c r="AL287" s="37" t="s">
        <v>201</v>
      </c>
      <c r="AM287" s="37" t="s">
        <v>201</v>
      </c>
      <c r="AN287" s="37" t="s">
        <v>201</v>
      </c>
      <c r="AO287" s="37" t="s">
        <v>201</v>
      </c>
      <c r="AP287" s="37" t="s">
        <v>201</v>
      </c>
      <c r="AQ287" s="37" t="s">
        <v>201</v>
      </c>
      <c r="AR287" s="37" t="s">
        <v>3339</v>
      </c>
      <c r="AS287" s="37" t="s">
        <v>201</v>
      </c>
      <c r="AT287" s="37" t="s">
        <v>209</v>
      </c>
      <c r="AU287" s="37" t="s">
        <v>6034</v>
      </c>
      <c r="AV287" s="37" t="s">
        <v>6033</v>
      </c>
      <c r="AW287" s="37"/>
      <c r="AX287" s="37"/>
      <c r="AY287" s="37"/>
      <c r="AZ287" s="37"/>
      <c r="BA287" s="37"/>
      <c r="BB287" s="37"/>
      <c r="BC287" s="37"/>
      <c r="BD287" s="37"/>
      <c r="BE287" s="37">
        <v>24757</v>
      </c>
      <c r="BF287" s="37">
        <v>2118</v>
      </c>
      <c r="BG287" s="37">
        <v>26875</v>
      </c>
      <c r="BH287" s="37" t="s">
        <v>6032</v>
      </c>
      <c r="BI287" s="37">
        <v>1</v>
      </c>
      <c r="BJ287" s="37">
        <v>0</v>
      </c>
      <c r="BK287" s="37">
        <v>0</v>
      </c>
      <c r="BL287" s="37">
        <v>0</v>
      </c>
      <c r="BM287" s="37">
        <v>0</v>
      </c>
      <c r="BN287" s="37">
        <v>1700</v>
      </c>
      <c r="BO287" s="37">
        <v>0</v>
      </c>
      <c r="BP287" s="37">
        <v>0</v>
      </c>
      <c r="BQ287" s="37">
        <v>3400</v>
      </c>
      <c r="BR287" s="37">
        <v>0</v>
      </c>
      <c r="BS287" s="37">
        <v>0</v>
      </c>
      <c r="BT287" s="37">
        <v>1700</v>
      </c>
      <c r="BU287" s="37">
        <v>3400</v>
      </c>
      <c r="BV287" s="37">
        <v>2</v>
      </c>
      <c r="BW287" s="37">
        <v>0</v>
      </c>
      <c r="BX287" s="37">
        <v>810</v>
      </c>
      <c r="BY287" s="37">
        <v>0</v>
      </c>
      <c r="BZ287" s="37">
        <v>0</v>
      </c>
      <c r="CA287" s="37">
        <v>810</v>
      </c>
      <c r="CB287" s="37">
        <v>8000</v>
      </c>
      <c r="CC287" s="37">
        <v>1</v>
      </c>
      <c r="CD287" s="37">
        <v>0</v>
      </c>
      <c r="CE287" s="37">
        <v>0</v>
      </c>
      <c r="CF287" s="37">
        <v>0</v>
      </c>
      <c r="CG287" s="37">
        <v>0</v>
      </c>
      <c r="CH287" s="37">
        <v>0</v>
      </c>
      <c r="CI287" s="37">
        <v>6000</v>
      </c>
      <c r="CJ287" s="37">
        <v>1</v>
      </c>
      <c r="CK287" s="37">
        <v>0</v>
      </c>
      <c r="CL287" s="37">
        <v>0</v>
      </c>
      <c r="CM287" s="37">
        <v>0</v>
      </c>
      <c r="CN287" s="37">
        <v>0</v>
      </c>
      <c r="CO287" s="37">
        <v>0</v>
      </c>
      <c r="CP287" s="37">
        <v>1700</v>
      </c>
      <c r="CQ287" s="37"/>
      <c r="CR287" s="37"/>
      <c r="CS287" s="37"/>
      <c r="CT287" s="37"/>
      <c r="CU287" s="37"/>
      <c r="CV287" s="37"/>
      <c r="CW287" s="37"/>
      <c r="CX287" s="37"/>
      <c r="CY287" s="37"/>
      <c r="CZ287" s="37"/>
      <c r="DA287" s="37"/>
      <c r="DB287" s="37"/>
      <c r="DC287" s="37"/>
      <c r="DD287" s="37"/>
      <c r="DE287" s="37"/>
      <c r="DF287" s="37"/>
      <c r="DG287" s="37"/>
      <c r="DH287" s="37"/>
      <c r="DI287" s="37"/>
      <c r="DJ287" s="37"/>
      <c r="DK287" s="37"/>
      <c r="DL287" s="37"/>
      <c r="DM287" s="37"/>
      <c r="DN287" s="37"/>
      <c r="DO287" s="37"/>
      <c r="DP287" s="37"/>
      <c r="DQ287" s="37"/>
      <c r="DR287" s="37"/>
      <c r="DS287" s="37"/>
      <c r="DT287" s="37"/>
    </row>
    <row r="288" spans="1:124" s="31" customFormat="1" ht="16.5">
      <c r="A288" s="37">
        <v>211</v>
      </c>
      <c r="B288" s="36" t="s">
        <v>6031</v>
      </c>
      <c r="C288" s="36" t="s">
        <v>6030</v>
      </c>
      <c r="D288" s="37" t="s">
        <v>6029</v>
      </c>
      <c r="E288" s="37" t="s">
        <v>6028</v>
      </c>
      <c r="F288" s="37" t="str">
        <f>IF(ISERROR(FIND('ヒアリングシート（記入例あり）'!$C$22,物質リスト!D288)),"",ROW())</f>
        <v/>
      </c>
      <c r="G288" s="37" t="e" cm="1">
        <f t="array" ref="G288">INDEX(D:D,SMALL(F:F,ROW(D288)))</f>
        <v>#NUM!</v>
      </c>
      <c r="H288" s="38" t="s">
        <v>10798</v>
      </c>
      <c r="I288" s="37" t="s">
        <v>223</v>
      </c>
      <c r="J288" s="37" t="s">
        <v>1158</v>
      </c>
      <c r="K288" s="37" t="s">
        <v>360</v>
      </c>
      <c r="L288" s="37" t="s">
        <v>6027</v>
      </c>
      <c r="M288" s="37">
        <v>259.8</v>
      </c>
      <c r="N288" s="37" t="s">
        <v>6026</v>
      </c>
      <c r="O288" s="36" t="s">
        <v>6025</v>
      </c>
      <c r="P288" s="37" t="s">
        <v>217</v>
      </c>
      <c r="Q288" s="36"/>
      <c r="R288" s="37"/>
      <c r="S288" s="36" t="s">
        <v>6024</v>
      </c>
      <c r="T288" s="36"/>
      <c r="U288" s="36" t="s">
        <v>6023</v>
      </c>
      <c r="V288" s="37">
        <v>2.96</v>
      </c>
      <c r="W288" s="37">
        <v>1</v>
      </c>
      <c r="X288" s="36"/>
      <c r="Y288" s="36"/>
      <c r="Z288" s="36" t="s">
        <v>6022</v>
      </c>
      <c r="AA288" s="37" t="s">
        <v>209</v>
      </c>
      <c r="AB288" s="37" t="s">
        <v>209</v>
      </c>
      <c r="AC288" s="37" t="s">
        <v>6021</v>
      </c>
      <c r="AD288" s="41" t="s">
        <v>201</v>
      </c>
      <c r="AE288" s="41" t="s">
        <v>201</v>
      </c>
      <c r="AF288" s="41" t="s">
        <v>206</v>
      </c>
      <c r="AG288" s="41" t="s">
        <v>201</v>
      </c>
      <c r="AH288" s="41" t="s">
        <v>201</v>
      </c>
      <c r="AI288" s="41" t="s">
        <v>201</v>
      </c>
      <c r="AJ288" s="41" t="s">
        <v>201</v>
      </c>
      <c r="AK288" s="41" t="s">
        <v>201</v>
      </c>
      <c r="AL288" s="41" t="s">
        <v>201</v>
      </c>
      <c r="AM288" s="41" t="s">
        <v>201</v>
      </c>
      <c r="AN288" s="41" t="s">
        <v>201</v>
      </c>
      <c r="AO288" s="41" t="s">
        <v>201</v>
      </c>
      <c r="AP288" s="41" t="s">
        <v>201</v>
      </c>
      <c r="AQ288" s="41" t="s">
        <v>201</v>
      </c>
      <c r="AR288" s="41" t="s">
        <v>201</v>
      </c>
      <c r="AS288" s="41" t="s">
        <v>201</v>
      </c>
      <c r="AT288" s="37" t="s">
        <v>209</v>
      </c>
      <c r="AU288" s="37" t="s">
        <v>209</v>
      </c>
      <c r="AV288" s="37" t="s">
        <v>209</v>
      </c>
      <c r="AW288" s="37"/>
      <c r="AX288" s="37"/>
      <c r="AY288" s="37"/>
      <c r="AZ288" s="37"/>
      <c r="BA288" s="37"/>
      <c r="BB288" s="37"/>
      <c r="BC288" s="37"/>
      <c r="BD288" s="37"/>
      <c r="BE288" s="37">
        <v>0</v>
      </c>
      <c r="BF288" s="37">
        <v>0</v>
      </c>
      <c r="BG288" s="37">
        <v>0</v>
      </c>
      <c r="BH288" s="37" t="s">
        <v>6020</v>
      </c>
      <c r="BI288" s="37"/>
      <c r="BJ288" s="37"/>
      <c r="BK288" s="37"/>
      <c r="BL288" s="37"/>
      <c r="BM288" s="37"/>
      <c r="BN288" s="37"/>
      <c r="BO288" s="37"/>
      <c r="BP288" s="37"/>
      <c r="BQ288" s="37"/>
      <c r="BR288" s="37"/>
      <c r="BS288" s="37"/>
      <c r="BT288" s="37"/>
      <c r="BU288" s="37"/>
      <c r="BV288" s="37">
        <v>0</v>
      </c>
      <c r="BW288" s="37">
        <v>0</v>
      </c>
      <c r="BX288" s="37">
        <v>0</v>
      </c>
      <c r="BY288" s="37">
        <v>0</v>
      </c>
      <c r="BZ288" s="37">
        <v>0</v>
      </c>
      <c r="CA288" s="37">
        <v>0</v>
      </c>
      <c r="CB288" s="37">
        <v>0</v>
      </c>
      <c r="CC288" s="37"/>
      <c r="CD288" s="37"/>
      <c r="CE288" s="37"/>
      <c r="CF288" s="37"/>
      <c r="CG288" s="37"/>
      <c r="CH288" s="37"/>
      <c r="CI288" s="37"/>
      <c r="CJ288" s="37">
        <v>0</v>
      </c>
      <c r="CK288" s="37">
        <v>0</v>
      </c>
      <c r="CL288" s="37">
        <v>0</v>
      </c>
      <c r="CM288" s="37">
        <v>0</v>
      </c>
      <c r="CN288" s="37">
        <v>0</v>
      </c>
      <c r="CO288" s="37">
        <v>0</v>
      </c>
      <c r="CP288" s="37">
        <v>0</v>
      </c>
      <c r="CQ288" s="37"/>
      <c r="CR288" s="37"/>
      <c r="CS288" s="37"/>
      <c r="CT288" s="37"/>
      <c r="CU288" s="37"/>
      <c r="CV288" s="37"/>
      <c r="CW288" s="37"/>
      <c r="CX288" s="37"/>
      <c r="CY288" s="37"/>
      <c r="CZ288" s="37"/>
      <c r="DA288" s="37"/>
      <c r="DB288" s="37"/>
      <c r="DC288" s="37"/>
      <c r="DD288" s="37"/>
      <c r="DE288" s="37"/>
      <c r="DF288" s="37"/>
      <c r="DG288" s="37"/>
      <c r="DH288" s="37"/>
      <c r="DI288" s="37"/>
      <c r="DJ288" s="37"/>
      <c r="DK288" s="37"/>
      <c r="DL288" s="37"/>
      <c r="DM288" s="37"/>
      <c r="DN288" s="37"/>
      <c r="DO288" s="37"/>
      <c r="DP288" s="37"/>
      <c r="DQ288" s="37"/>
      <c r="DR288" s="37"/>
      <c r="DS288" s="37"/>
      <c r="DT288" s="37"/>
    </row>
    <row r="289" spans="1:124" s="31" customFormat="1" ht="18">
      <c r="A289" s="37">
        <v>212</v>
      </c>
      <c r="B289" s="36" t="s">
        <v>6019</v>
      </c>
      <c r="C289" s="36" t="s">
        <v>6018</v>
      </c>
      <c r="D289" s="37" t="s">
        <v>6017</v>
      </c>
      <c r="E289" s="37" t="s">
        <v>6016</v>
      </c>
      <c r="F289" s="37" t="str">
        <f>IF(ISERROR(FIND('ヒアリングシート（記入例あり）'!$C$22,物質リスト!D289)),"",ROW())</f>
        <v/>
      </c>
      <c r="G289" s="37" t="e" cm="1">
        <f t="array" ref="G289">INDEX(D:D,SMALL(F:F,ROW(D289)))</f>
        <v>#NUM!</v>
      </c>
      <c r="H289" s="38" t="s">
        <v>10796</v>
      </c>
      <c r="I289" s="37" t="s">
        <v>223</v>
      </c>
      <c r="J289" s="37"/>
      <c r="K289" s="37" t="s">
        <v>221</v>
      </c>
      <c r="L289" s="37" t="s">
        <v>6015</v>
      </c>
      <c r="M289" s="37">
        <v>183.17</v>
      </c>
      <c r="N289" s="37" t="s">
        <v>6014</v>
      </c>
      <c r="O289" s="36" t="s">
        <v>6013</v>
      </c>
      <c r="P289" s="37" t="s">
        <v>259</v>
      </c>
      <c r="Q289" s="36"/>
      <c r="R289" s="37"/>
      <c r="S289" s="36" t="s">
        <v>10926</v>
      </c>
      <c r="T289" s="36" t="s">
        <v>6012</v>
      </c>
      <c r="U289" s="36" t="s">
        <v>6011</v>
      </c>
      <c r="V289" s="37">
        <v>-0.85</v>
      </c>
      <c r="W289" s="37">
        <v>1</v>
      </c>
      <c r="X289" s="36"/>
      <c r="Y289" s="36"/>
      <c r="Z289" s="36" t="s">
        <v>10927</v>
      </c>
      <c r="AA289" s="37" t="s">
        <v>6010</v>
      </c>
      <c r="AB289" s="37" t="s">
        <v>6009</v>
      </c>
      <c r="AC289" s="37" t="s">
        <v>6008</v>
      </c>
      <c r="AD289" s="41" t="s">
        <v>207</v>
      </c>
      <c r="AE289" s="41" t="s">
        <v>203</v>
      </c>
      <c r="AF289" s="41" t="s">
        <v>206</v>
      </c>
      <c r="AG289" s="41" t="s">
        <v>201</v>
      </c>
      <c r="AH289" s="41" t="s">
        <v>203</v>
      </c>
      <c r="AI289" s="41" t="s">
        <v>203</v>
      </c>
      <c r="AJ289" s="41" t="s">
        <v>203</v>
      </c>
      <c r="AK289" s="41" t="s">
        <v>204</v>
      </c>
      <c r="AL289" s="41" t="s">
        <v>201</v>
      </c>
      <c r="AM289" s="41" t="s">
        <v>203</v>
      </c>
      <c r="AN289" s="41" t="s">
        <v>203</v>
      </c>
      <c r="AO289" s="41" t="s">
        <v>203</v>
      </c>
      <c r="AP289" s="41" t="s">
        <v>205</v>
      </c>
      <c r="AQ289" s="41" t="s">
        <v>290</v>
      </c>
      <c r="AR289" s="41" t="s">
        <v>1066</v>
      </c>
      <c r="AS289" s="41" t="s">
        <v>201</v>
      </c>
      <c r="AT289" s="37" t="s">
        <v>288</v>
      </c>
      <c r="AU289" s="37" t="s">
        <v>957</v>
      </c>
      <c r="AV289" s="37" t="s">
        <v>6007</v>
      </c>
      <c r="AW289" s="37" t="s">
        <v>6006</v>
      </c>
      <c r="AX289" s="37" t="s">
        <v>6005</v>
      </c>
      <c r="AY289" s="37"/>
      <c r="AZ289" s="37"/>
      <c r="BA289" s="37"/>
      <c r="BB289" s="37"/>
      <c r="BC289" s="37"/>
      <c r="BD289" s="37"/>
      <c r="BE289" s="37">
        <v>1</v>
      </c>
      <c r="BF289" s="37">
        <v>444</v>
      </c>
      <c r="BG289" s="37">
        <v>445</v>
      </c>
      <c r="BH289" s="37" t="s">
        <v>6004</v>
      </c>
      <c r="BI289" s="37"/>
      <c r="BJ289" s="37"/>
      <c r="BK289" s="37"/>
      <c r="BL289" s="37"/>
      <c r="BM289" s="37"/>
      <c r="BN289" s="37"/>
      <c r="BO289" s="37"/>
      <c r="BP289" s="37"/>
      <c r="BQ289" s="37"/>
      <c r="BR289" s="37"/>
      <c r="BS289" s="37"/>
      <c r="BT289" s="37"/>
      <c r="BU289" s="37"/>
      <c r="BV289" s="37">
        <v>0</v>
      </c>
      <c r="BW289" s="37">
        <v>0</v>
      </c>
      <c r="BX289" s="37">
        <v>0</v>
      </c>
      <c r="BY289" s="37">
        <v>0</v>
      </c>
      <c r="BZ289" s="37">
        <v>0</v>
      </c>
      <c r="CA289" s="37">
        <v>0</v>
      </c>
      <c r="CB289" s="37">
        <v>0</v>
      </c>
      <c r="CC289" s="37"/>
      <c r="CD289" s="37"/>
      <c r="CE289" s="37"/>
      <c r="CF289" s="37"/>
      <c r="CG289" s="37"/>
      <c r="CH289" s="37"/>
      <c r="CI289" s="37"/>
      <c r="CJ289" s="37">
        <v>0</v>
      </c>
      <c r="CK289" s="37">
        <v>0</v>
      </c>
      <c r="CL289" s="37">
        <v>0</v>
      </c>
      <c r="CM289" s="37">
        <v>0</v>
      </c>
      <c r="CN289" s="37">
        <v>0</v>
      </c>
      <c r="CO289" s="37">
        <v>0</v>
      </c>
      <c r="CP289" s="37">
        <v>0</v>
      </c>
      <c r="CQ289" s="37"/>
      <c r="CR289" s="37"/>
      <c r="CS289" s="37"/>
      <c r="CT289" s="37"/>
      <c r="CU289" s="37"/>
      <c r="CV289" s="37"/>
      <c r="CW289" s="37"/>
      <c r="CX289" s="37"/>
      <c r="CY289" s="37"/>
      <c r="CZ289" s="37"/>
      <c r="DA289" s="37"/>
      <c r="DB289" s="37"/>
      <c r="DC289" s="37"/>
      <c r="DD289" s="37"/>
      <c r="DE289" s="37"/>
      <c r="DF289" s="37"/>
      <c r="DG289" s="37"/>
      <c r="DH289" s="37"/>
      <c r="DI289" s="37"/>
      <c r="DJ289" s="37"/>
      <c r="DK289" s="37"/>
      <c r="DL289" s="37"/>
      <c r="DM289" s="37"/>
      <c r="DN289" s="37"/>
      <c r="DO289" s="37"/>
      <c r="DP289" s="37"/>
      <c r="DQ289" s="37"/>
      <c r="DR289" s="37"/>
      <c r="DS289" s="37"/>
      <c r="DT289" s="37"/>
    </row>
    <row r="290" spans="1:124" s="31" customFormat="1" ht="18">
      <c r="A290" s="37">
        <v>213</v>
      </c>
      <c r="B290" s="36" t="s">
        <v>6003</v>
      </c>
      <c r="C290" s="36" t="s">
        <v>6002</v>
      </c>
      <c r="D290" s="37" t="s">
        <v>6001</v>
      </c>
      <c r="E290" s="37" t="s">
        <v>6000</v>
      </c>
      <c r="F290" s="37" t="str">
        <f>IF(ISERROR(FIND('ヒアリングシート（記入例あり）'!$C$22,物質リスト!D290)),"",ROW())</f>
        <v/>
      </c>
      <c r="G290" s="37" t="e" cm="1">
        <f t="array" ref="G290">INDEX(D:D,SMALL(F:F,ROW(D290)))</f>
        <v>#NUM!</v>
      </c>
      <c r="H290" s="38" t="s">
        <v>10796</v>
      </c>
      <c r="I290" s="37" t="s">
        <v>223</v>
      </c>
      <c r="J290" s="37" t="s">
        <v>360</v>
      </c>
      <c r="K290" s="37" t="s">
        <v>221</v>
      </c>
      <c r="L290" s="37" t="s">
        <v>439</v>
      </c>
      <c r="M290" s="37">
        <v>87.12</v>
      </c>
      <c r="N290" s="43" t="s">
        <v>5999</v>
      </c>
      <c r="O290" s="36" t="s">
        <v>5998</v>
      </c>
      <c r="P290" s="37" t="s">
        <v>217</v>
      </c>
      <c r="Q290" s="36"/>
      <c r="R290" s="37" t="s">
        <v>5997</v>
      </c>
      <c r="S290" s="36" t="s">
        <v>5996</v>
      </c>
      <c r="T290" s="36">
        <v>3.56</v>
      </c>
      <c r="U290" s="36" t="s">
        <v>5995</v>
      </c>
      <c r="V290" s="37">
        <v>-0.77</v>
      </c>
      <c r="W290" s="37">
        <v>1</v>
      </c>
      <c r="X290" s="36" t="s">
        <v>432</v>
      </c>
      <c r="Y290" s="36" t="s">
        <v>5994</v>
      </c>
      <c r="Z290" s="36" t="s">
        <v>10928</v>
      </c>
      <c r="AA290" s="37" t="s">
        <v>3379</v>
      </c>
      <c r="AB290" s="37" t="s">
        <v>5993</v>
      </c>
      <c r="AC290" s="37" t="s">
        <v>5992</v>
      </c>
      <c r="AD290" s="41" t="s">
        <v>203</v>
      </c>
      <c r="AE290" s="41" t="s">
        <v>203</v>
      </c>
      <c r="AF290" s="41" t="s">
        <v>206</v>
      </c>
      <c r="AG290" s="41" t="s">
        <v>378</v>
      </c>
      <c r="AH290" s="41" t="s">
        <v>207</v>
      </c>
      <c r="AI290" s="41" t="s">
        <v>207</v>
      </c>
      <c r="AJ290" s="41" t="s">
        <v>203</v>
      </c>
      <c r="AK290" s="41" t="s">
        <v>250</v>
      </c>
      <c r="AL290" s="41" t="s">
        <v>201</v>
      </c>
      <c r="AM290" s="41" t="s">
        <v>203</v>
      </c>
      <c r="AN290" s="41" t="s">
        <v>203</v>
      </c>
      <c r="AO290" s="41" t="s">
        <v>203</v>
      </c>
      <c r="AP290" s="41" t="s">
        <v>291</v>
      </c>
      <c r="AQ290" s="41" t="s">
        <v>1256</v>
      </c>
      <c r="AR290" s="41" t="s">
        <v>5991</v>
      </c>
      <c r="AS290" s="41" t="s">
        <v>201</v>
      </c>
      <c r="AT290" s="37" t="s">
        <v>5990</v>
      </c>
      <c r="AU290" s="37" t="s">
        <v>3973</v>
      </c>
      <c r="AV290" s="37" t="s">
        <v>1602</v>
      </c>
      <c r="AW290" s="37" t="s">
        <v>3790</v>
      </c>
      <c r="AX290" s="37" t="s">
        <v>5989</v>
      </c>
      <c r="AY290" s="37" t="s">
        <v>245</v>
      </c>
      <c r="AZ290" s="37"/>
      <c r="BA290" s="37" t="s">
        <v>5988</v>
      </c>
      <c r="BB290" s="37" t="s">
        <v>5987</v>
      </c>
      <c r="BC290" s="37">
        <v>3.2</v>
      </c>
      <c r="BD290" s="37">
        <v>3.3</v>
      </c>
      <c r="BE290" s="37">
        <v>408611</v>
      </c>
      <c r="BF290" s="37">
        <v>3229936</v>
      </c>
      <c r="BG290" s="37">
        <v>3638546</v>
      </c>
      <c r="BH290" s="37" t="s">
        <v>5986</v>
      </c>
      <c r="BI290" s="37">
        <v>10</v>
      </c>
      <c r="BJ290" s="37">
        <v>2920.7000000000003</v>
      </c>
      <c r="BK290" s="37">
        <v>0</v>
      </c>
      <c r="BL290" s="37">
        <v>0</v>
      </c>
      <c r="BM290" s="37">
        <v>0</v>
      </c>
      <c r="BN290" s="37">
        <v>311</v>
      </c>
      <c r="BO290" s="37">
        <v>263758.59999999998</v>
      </c>
      <c r="BP290" s="37">
        <v>0</v>
      </c>
      <c r="BQ290" s="37">
        <v>566500</v>
      </c>
      <c r="BR290" s="37">
        <v>0</v>
      </c>
      <c r="BS290" s="37">
        <v>2920.7000000000003</v>
      </c>
      <c r="BT290" s="37">
        <v>264069.59999999998</v>
      </c>
      <c r="BU290" s="37">
        <v>566500</v>
      </c>
      <c r="BV290" s="37">
        <v>13</v>
      </c>
      <c r="BW290" s="37">
        <v>8574.5</v>
      </c>
      <c r="BX290" s="37">
        <v>210</v>
      </c>
      <c r="BY290" s="37">
        <v>0</v>
      </c>
      <c r="BZ290" s="37">
        <v>0</v>
      </c>
      <c r="CA290" s="37">
        <v>8784.5</v>
      </c>
      <c r="CB290" s="37">
        <v>3124600</v>
      </c>
      <c r="CC290" s="37">
        <v>11</v>
      </c>
      <c r="CD290" s="37">
        <v>3977</v>
      </c>
      <c r="CE290" s="37">
        <v>0</v>
      </c>
      <c r="CF290" s="37">
        <v>0</v>
      </c>
      <c r="CG290" s="37">
        <v>0</v>
      </c>
      <c r="CH290" s="37">
        <v>3977</v>
      </c>
      <c r="CI290" s="37">
        <v>84400</v>
      </c>
      <c r="CJ290" s="37">
        <v>9</v>
      </c>
      <c r="CK290" s="37">
        <v>1082</v>
      </c>
      <c r="CL290" s="37">
        <v>0</v>
      </c>
      <c r="CM290" s="37">
        <v>0</v>
      </c>
      <c r="CN290" s="37">
        <v>0</v>
      </c>
      <c r="CO290" s="37">
        <v>1082</v>
      </c>
      <c r="CP290" s="37">
        <v>356064</v>
      </c>
      <c r="CQ290" s="37">
        <v>99.9</v>
      </c>
      <c r="CR290" s="37">
        <v>0.1</v>
      </c>
      <c r="CS290" s="37">
        <v>0</v>
      </c>
      <c r="CT290" s="37">
        <v>0</v>
      </c>
      <c r="CU290" s="37" t="s">
        <v>5985</v>
      </c>
      <c r="CV290" s="37"/>
      <c r="CW290" s="37"/>
      <c r="CX290" s="37"/>
      <c r="CY290" s="37"/>
      <c r="CZ290" s="37"/>
      <c r="DA290" s="37" t="s">
        <v>5984</v>
      </c>
      <c r="DB290" s="37" t="s">
        <v>5983</v>
      </c>
      <c r="DC290" s="37"/>
      <c r="DD290" s="37"/>
      <c r="DE290" s="37" t="s">
        <v>5982</v>
      </c>
      <c r="DF290" s="37"/>
      <c r="DG290" s="37"/>
      <c r="DH290" s="37"/>
      <c r="DI290" s="37" t="s">
        <v>5981</v>
      </c>
      <c r="DJ290" s="37"/>
      <c r="DK290" s="37"/>
      <c r="DL290" s="37">
        <v>6.6000000000000003E-2</v>
      </c>
      <c r="DM290" s="37"/>
      <c r="DN290" s="37"/>
      <c r="DO290" s="37"/>
      <c r="DP290" s="37">
        <v>2.9</v>
      </c>
      <c r="DQ290" s="37"/>
      <c r="DR290" s="37"/>
      <c r="DS290" s="37">
        <v>2.9</v>
      </c>
      <c r="DT290" s="37">
        <v>2.9660000000000002</v>
      </c>
    </row>
    <row r="291" spans="1:124" s="31" customFormat="1" ht="18">
      <c r="A291" s="37">
        <v>214</v>
      </c>
      <c r="B291" s="36" t="s">
        <v>5980</v>
      </c>
      <c r="C291" s="36" t="s">
        <v>1801</v>
      </c>
      <c r="D291" s="37" t="s">
        <v>5979</v>
      </c>
      <c r="E291" s="37" t="s">
        <v>5978</v>
      </c>
      <c r="F291" s="37" t="str">
        <f>IF(ISERROR(FIND('ヒアリングシート（記入例あり）'!$C$22,物質リスト!D291)),"",ROW())</f>
        <v/>
      </c>
      <c r="G291" s="37" t="e" cm="1">
        <f t="array" ref="G291">INDEX(D:D,SMALL(F:F,ROW(D291)))</f>
        <v>#NUM!</v>
      </c>
      <c r="H291" s="38" t="s">
        <v>10796</v>
      </c>
      <c r="I291" s="37" t="s">
        <v>223</v>
      </c>
      <c r="J291" s="37" t="s">
        <v>360</v>
      </c>
      <c r="K291" s="37" t="s">
        <v>221</v>
      </c>
      <c r="L291" s="37" t="s">
        <v>5956</v>
      </c>
      <c r="M291" s="37">
        <v>121.18</v>
      </c>
      <c r="N291" s="37" t="s">
        <v>5977</v>
      </c>
      <c r="O291" s="36" t="s">
        <v>5976</v>
      </c>
      <c r="P291" s="37" t="s">
        <v>217</v>
      </c>
      <c r="Q291" s="36"/>
      <c r="R291" s="37" t="s">
        <v>5975</v>
      </c>
      <c r="S291" s="36" t="s">
        <v>5974</v>
      </c>
      <c r="T291" s="36" t="s">
        <v>5926</v>
      </c>
      <c r="U291" s="36" t="s">
        <v>5973</v>
      </c>
      <c r="V291" s="37">
        <v>1.68</v>
      </c>
      <c r="W291" s="37">
        <v>1</v>
      </c>
      <c r="X291" s="36" t="s">
        <v>432</v>
      </c>
      <c r="Y291" s="36" t="s">
        <v>5972</v>
      </c>
      <c r="Z291" s="36" t="s">
        <v>10929</v>
      </c>
      <c r="AA291" s="37" t="s">
        <v>5971</v>
      </c>
      <c r="AB291" s="37" t="s">
        <v>2807</v>
      </c>
      <c r="AC291" s="37" t="s">
        <v>5970</v>
      </c>
      <c r="AD291" s="41" t="s">
        <v>207</v>
      </c>
      <c r="AE291" s="41" t="s">
        <v>203</v>
      </c>
      <c r="AF291" s="41" t="s">
        <v>206</v>
      </c>
      <c r="AG291" s="41" t="s">
        <v>201</v>
      </c>
      <c r="AH291" s="41" t="s">
        <v>207</v>
      </c>
      <c r="AI291" s="41" t="s">
        <v>207</v>
      </c>
      <c r="AJ291" s="41" t="s">
        <v>203</v>
      </c>
      <c r="AK291" s="41" t="s">
        <v>205</v>
      </c>
      <c r="AL291" s="41" t="s">
        <v>201</v>
      </c>
      <c r="AM291" s="41" t="s">
        <v>201</v>
      </c>
      <c r="AN291" s="41" t="s">
        <v>201</v>
      </c>
      <c r="AO291" s="41" t="s">
        <v>203</v>
      </c>
      <c r="AP291" s="41" t="s">
        <v>201</v>
      </c>
      <c r="AQ291" s="41" t="s">
        <v>4029</v>
      </c>
      <c r="AR291" s="41" t="s">
        <v>5969</v>
      </c>
      <c r="AS291" s="41" t="s">
        <v>201</v>
      </c>
      <c r="AT291" s="37" t="s">
        <v>777</v>
      </c>
      <c r="AU291" s="37" t="s">
        <v>5968</v>
      </c>
      <c r="AV291" s="37" t="s">
        <v>1505</v>
      </c>
      <c r="AW291" s="37" t="s">
        <v>2320</v>
      </c>
      <c r="AX291" s="37" t="s">
        <v>5967</v>
      </c>
      <c r="AY291" s="37"/>
      <c r="AZ291" s="37"/>
      <c r="BA291" s="37" t="s">
        <v>5943</v>
      </c>
      <c r="BB291" s="37" t="s">
        <v>5966</v>
      </c>
      <c r="BC291" s="37" t="s">
        <v>5965</v>
      </c>
      <c r="BD291" s="37">
        <v>120</v>
      </c>
      <c r="BE291" s="37">
        <v>0</v>
      </c>
      <c r="BF291" s="37">
        <v>9100</v>
      </c>
      <c r="BG291" s="37">
        <v>9100</v>
      </c>
      <c r="BH291" s="37" t="s">
        <v>5964</v>
      </c>
      <c r="BI291" s="37"/>
      <c r="BJ291" s="37"/>
      <c r="BK291" s="37"/>
      <c r="BL291" s="37"/>
      <c r="BM291" s="37"/>
      <c r="BN291" s="37"/>
      <c r="BO291" s="37"/>
      <c r="BP291" s="37"/>
      <c r="BQ291" s="37"/>
      <c r="BR291" s="37"/>
      <c r="BS291" s="37"/>
      <c r="BT291" s="37"/>
      <c r="BU291" s="37"/>
      <c r="BV291" s="37">
        <v>0</v>
      </c>
      <c r="BW291" s="37">
        <v>0</v>
      </c>
      <c r="BX291" s="37">
        <v>0</v>
      </c>
      <c r="BY291" s="37">
        <v>0</v>
      </c>
      <c r="BZ291" s="37">
        <v>0</v>
      </c>
      <c r="CA291" s="37">
        <v>0</v>
      </c>
      <c r="CB291" s="37">
        <v>0</v>
      </c>
      <c r="CC291" s="37"/>
      <c r="CD291" s="37"/>
      <c r="CE291" s="37"/>
      <c r="CF291" s="37"/>
      <c r="CG291" s="37"/>
      <c r="CH291" s="37"/>
      <c r="CI291" s="37"/>
      <c r="CJ291" s="37">
        <v>0</v>
      </c>
      <c r="CK291" s="37">
        <v>0</v>
      </c>
      <c r="CL291" s="37">
        <v>0</v>
      </c>
      <c r="CM291" s="37">
        <v>0</v>
      </c>
      <c r="CN291" s="37">
        <v>0</v>
      </c>
      <c r="CO291" s="37">
        <v>0</v>
      </c>
      <c r="CP291" s="37">
        <v>0</v>
      </c>
      <c r="CQ291" s="37">
        <v>0</v>
      </c>
      <c r="CR291" s="37">
        <v>14.6</v>
      </c>
      <c r="CS291" s="37">
        <v>85.3</v>
      </c>
      <c r="CT291" s="37">
        <v>0.1</v>
      </c>
      <c r="CU291" s="37" t="s">
        <v>5963</v>
      </c>
      <c r="CV291" s="37"/>
      <c r="CW291" s="37"/>
      <c r="CX291" s="37"/>
      <c r="CY291" s="37" t="s">
        <v>5962</v>
      </c>
      <c r="CZ291" s="37"/>
      <c r="DA291" s="37" t="s">
        <v>5962</v>
      </c>
      <c r="DB291" s="37" t="s">
        <v>5962</v>
      </c>
      <c r="DC291" s="37"/>
      <c r="DD291" s="37"/>
      <c r="DE291" s="37" t="s">
        <v>5961</v>
      </c>
      <c r="DF291" s="37"/>
      <c r="DG291" s="37"/>
      <c r="DH291" s="37" t="s">
        <v>5960</v>
      </c>
      <c r="DI291" s="37" t="s">
        <v>5960</v>
      </c>
      <c r="DJ291" s="37"/>
      <c r="DK291" s="37"/>
      <c r="DL291" s="37">
        <v>2.5999999999999998E-4</v>
      </c>
      <c r="DM291" s="37"/>
      <c r="DN291" s="37"/>
      <c r="DO291" s="37">
        <v>3.2000000000000003E-4</v>
      </c>
      <c r="DP291" s="37"/>
      <c r="DQ291" s="37"/>
      <c r="DR291" s="37"/>
      <c r="DS291" s="37">
        <v>3.2000000000000003E-4</v>
      </c>
      <c r="DT291" s="37">
        <v>3.2000000000000003E-4</v>
      </c>
    </row>
    <row r="292" spans="1:124" s="31" customFormat="1" ht="18">
      <c r="A292" s="37">
        <v>215</v>
      </c>
      <c r="B292" s="36" t="s">
        <v>5959</v>
      </c>
      <c r="C292" s="36" t="s">
        <v>1801</v>
      </c>
      <c r="D292" s="37" t="s">
        <v>5958</v>
      </c>
      <c r="E292" s="37" t="s">
        <v>5957</v>
      </c>
      <c r="F292" s="37" t="str">
        <f>IF(ISERROR(FIND('ヒアリングシート（記入例あり）'!$C$22,物質リスト!D292)),"",ROW())</f>
        <v/>
      </c>
      <c r="G292" s="37" t="e" cm="1">
        <f t="array" ref="G292">INDEX(D:D,SMALL(F:F,ROW(D292)))</f>
        <v>#NUM!</v>
      </c>
      <c r="H292" s="38" t="s">
        <v>10796</v>
      </c>
      <c r="I292" s="37" t="s">
        <v>223</v>
      </c>
      <c r="J292" s="37" t="s">
        <v>360</v>
      </c>
      <c r="K292" s="37" t="s">
        <v>221</v>
      </c>
      <c r="L292" s="37" t="s">
        <v>5956</v>
      </c>
      <c r="M292" s="37">
        <v>121.18</v>
      </c>
      <c r="N292" s="37" t="s">
        <v>5955</v>
      </c>
      <c r="O292" s="36" t="s">
        <v>5954</v>
      </c>
      <c r="P292" s="37" t="s">
        <v>217</v>
      </c>
      <c r="Q292" s="36"/>
      <c r="R292" s="37" t="s">
        <v>5953</v>
      </c>
      <c r="S292" s="36" t="s">
        <v>5952</v>
      </c>
      <c r="T292" s="36" t="s">
        <v>5926</v>
      </c>
      <c r="U292" s="36" t="s">
        <v>5951</v>
      </c>
      <c r="V292" s="37">
        <v>1.78</v>
      </c>
      <c r="W292" s="37">
        <v>1</v>
      </c>
      <c r="X292" s="36" t="s">
        <v>432</v>
      </c>
      <c r="Y292" s="36" t="s">
        <v>5950</v>
      </c>
      <c r="Z292" s="36" t="s">
        <v>10930</v>
      </c>
      <c r="AA292" s="37" t="s">
        <v>5949</v>
      </c>
      <c r="AB292" s="37" t="s">
        <v>209</v>
      </c>
      <c r="AC292" s="37" t="s">
        <v>209</v>
      </c>
      <c r="AD292" s="41" t="s">
        <v>207</v>
      </c>
      <c r="AE292" s="41" t="s">
        <v>201</v>
      </c>
      <c r="AF292" s="41" t="s">
        <v>206</v>
      </c>
      <c r="AG292" s="41" t="s">
        <v>201</v>
      </c>
      <c r="AH292" s="41" t="s">
        <v>201</v>
      </c>
      <c r="AI292" s="41" t="s">
        <v>201</v>
      </c>
      <c r="AJ292" s="41" t="s">
        <v>203</v>
      </c>
      <c r="AK292" s="41" t="s">
        <v>205</v>
      </c>
      <c r="AL292" s="41" t="s">
        <v>201</v>
      </c>
      <c r="AM292" s="41" t="s">
        <v>201</v>
      </c>
      <c r="AN292" s="41" t="s">
        <v>203</v>
      </c>
      <c r="AO292" s="41" t="s">
        <v>205</v>
      </c>
      <c r="AP292" s="41" t="s">
        <v>205</v>
      </c>
      <c r="AQ292" s="41" t="s">
        <v>5948</v>
      </c>
      <c r="AR292" s="41" t="s">
        <v>5947</v>
      </c>
      <c r="AS292" s="41" t="s">
        <v>201</v>
      </c>
      <c r="AT292" s="37" t="s">
        <v>5946</v>
      </c>
      <c r="AU292" s="37" t="s">
        <v>5945</v>
      </c>
      <c r="AV292" s="37" t="s">
        <v>5944</v>
      </c>
      <c r="AW292" s="37" t="s">
        <v>1276</v>
      </c>
      <c r="AX292" s="37"/>
      <c r="AY292" s="37" t="s">
        <v>321</v>
      </c>
      <c r="AZ292" s="37"/>
      <c r="BA292" s="37" t="s">
        <v>5943</v>
      </c>
      <c r="BB292" s="37" t="s">
        <v>5942</v>
      </c>
      <c r="BC292" s="37" t="s">
        <v>5941</v>
      </c>
      <c r="BD292" s="37">
        <v>120</v>
      </c>
      <c r="BE292" s="37">
        <v>45</v>
      </c>
      <c r="BF292" s="37">
        <v>6061</v>
      </c>
      <c r="BG292" s="37">
        <v>6106</v>
      </c>
      <c r="BH292" s="37" t="s">
        <v>5940</v>
      </c>
      <c r="BI292" s="37"/>
      <c r="BJ292" s="37"/>
      <c r="BK292" s="37"/>
      <c r="BL292" s="37"/>
      <c r="BM292" s="37"/>
      <c r="BN292" s="37"/>
      <c r="BO292" s="37"/>
      <c r="BP292" s="37"/>
      <c r="BQ292" s="37"/>
      <c r="BR292" s="37"/>
      <c r="BS292" s="37"/>
      <c r="BT292" s="37"/>
      <c r="BU292" s="37"/>
      <c r="BV292" s="37">
        <v>0</v>
      </c>
      <c r="BW292" s="37">
        <v>0</v>
      </c>
      <c r="BX292" s="37">
        <v>0</v>
      </c>
      <c r="BY292" s="37">
        <v>0</v>
      </c>
      <c r="BZ292" s="37">
        <v>0</v>
      </c>
      <c r="CA292" s="37">
        <v>0</v>
      </c>
      <c r="CB292" s="37">
        <v>0</v>
      </c>
      <c r="CC292" s="37"/>
      <c r="CD292" s="37"/>
      <c r="CE292" s="37"/>
      <c r="CF292" s="37"/>
      <c r="CG292" s="37"/>
      <c r="CH292" s="37"/>
      <c r="CI292" s="37"/>
      <c r="CJ292" s="37">
        <v>0</v>
      </c>
      <c r="CK292" s="37">
        <v>0</v>
      </c>
      <c r="CL292" s="37">
        <v>0</v>
      </c>
      <c r="CM292" s="37">
        <v>0</v>
      </c>
      <c r="CN292" s="37">
        <v>0</v>
      </c>
      <c r="CO292" s="37">
        <v>0</v>
      </c>
      <c r="CP292" s="37">
        <v>0</v>
      </c>
      <c r="CQ292" s="37">
        <v>6.4</v>
      </c>
      <c r="CR292" s="37">
        <v>32.5</v>
      </c>
      <c r="CS292" s="37">
        <v>59.9</v>
      </c>
      <c r="CT292" s="37">
        <v>1.3</v>
      </c>
      <c r="CU292" s="37" t="s">
        <v>5939</v>
      </c>
      <c r="CV292" s="37"/>
      <c r="CW292" s="37"/>
      <c r="CX292" s="37"/>
      <c r="CY292" s="37" t="s">
        <v>5938</v>
      </c>
      <c r="CZ292" s="37"/>
      <c r="DA292" s="37" t="s">
        <v>5937</v>
      </c>
      <c r="DB292" s="37" t="s">
        <v>5936</v>
      </c>
      <c r="DC292" s="37"/>
      <c r="DD292" s="37"/>
      <c r="DE292" s="37" t="s">
        <v>5935</v>
      </c>
      <c r="DF292" s="37"/>
      <c r="DG292" s="37"/>
      <c r="DH292" s="37" t="s">
        <v>5934</v>
      </c>
      <c r="DI292" s="37" t="s">
        <v>5933</v>
      </c>
      <c r="DJ292" s="37"/>
      <c r="DK292" s="37"/>
      <c r="DL292" s="37">
        <v>1.6000000000000001E-4</v>
      </c>
      <c r="DM292" s="37"/>
      <c r="DN292" s="37"/>
      <c r="DO292" s="37"/>
      <c r="DP292" s="37">
        <v>6.8000000000000005E-4</v>
      </c>
      <c r="DQ292" s="37"/>
      <c r="DR292" s="37"/>
      <c r="DS292" s="37">
        <v>6.8000000000000005E-4</v>
      </c>
      <c r="DT292" s="37">
        <v>6.8000000000000005E-4</v>
      </c>
    </row>
    <row r="293" spans="1:124" s="31" customFormat="1" ht="18">
      <c r="A293" s="37">
        <v>216</v>
      </c>
      <c r="B293" s="36" t="s">
        <v>5932</v>
      </c>
      <c r="C293" s="36" t="s">
        <v>1801</v>
      </c>
      <c r="D293" s="37" t="s">
        <v>5931</v>
      </c>
      <c r="E293" s="37" t="s">
        <v>5930</v>
      </c>
      <c r="F293" s="37" t="str">
        <f>IF(ISERROR(FIND('ヒアリングシート（記入例あり）'!$C$22,物質リスト!D293)),"",ROW())</f>
        <v/>
      </c>
      <c r="G293" s="37" t="e" cm="1">
        <f t="array" ref="G293">INDEX(D:D,SMALL(F:F,ROW(D293)))</f>
        <v>#NUM!</v>
      </c>
      <c r="H293" s="38" t="s">
        <v>10797</v>
      </c>
      <c r="I293" s="37" t="s">
        <v>223</v>
      </c>
      <c r="J293" s="37" t="s">
        <v>360</v>
      </c>
      <c r="K293" s="37" t="s">
        <v>221</v>
      </c>
      <c r="L293" s="37" t="s">
        <v>5929</v>
      </c>
      <c r="M293" s="37">
        <v>121.18</v>
      </c>
      <c r="N293" s="37" t="s">
        <v>5928</v>
      </c>
      <c r="O293" s="36" t="s">
        <v>5927</v>
      </c>
      <c r="P293" s="37" t="s">
        <v>217</v>
      </c>
      <c r="Q293" s="36"/>
      <c r="R293" s="37"/>
      <c r="S293" s="36" t="s">
        <v>10931</v>
      </c>
      <c r="T293" s="36" t="s">
        <v>5926</v>
      </c>
      <c r="U293" s="36" t="s">
        <v>5926</v>
      </c>
      <c r="V293" s="37">
        <v>4.96</v>
      </c>
      <c r="W293" s="37">
        <v>2</v>
      </c>
      <c r="X293" s="36"/>
      <c r="Y293" s="36"/>
      <c r="Z293" s="36" t="s">
        <v>10932</v>
      </c>
      <c r="AA293" s="37" t="s">
        <v>5925</v>
      </c>
      <c r="AB293" s="37" t="s">
        <v>5924</v>
      </c>
      <c r="AC293" s="37" t="s">
        <v>5923</v>
      </c>
      <c r="AD293" s="41" t="s">
        <v>207</v>
      </c>
      <c r="AE293" s="41" t="s">
        <v>207</v>
      </c>
      <c r="AF293" s="41" t="s">
        <v>206</v>
      </c>
      <c r="AG293" s="41" t="s">
        <v>3406</v>
      </c>
      <c r="AH293" s="41" t="s">
        <v>201</v>
      </c>
      <c r="AI293" s="41" t="s">
        <v>201</v>
      </c>
      <c r="AJ293" s="41" t="s">
        <v>203</v>
      </c>
      <c r="AK293" s="41" t="s">
        <v>204</v>
      </c>
      <c r="AL293" s="41" t="s">
        <v>201</v>
      </c>
      <c r="AM293" s="41" t="s">
        <v>201</v>
      </c>
      <c r="AN293" s="41" t="s">
        <v>201</v>
      </c>
      <c r="AO293" s="41" t="s">
        <v>205</v>
      </c>
      <c r="AP293" s="41" t="s">
        <v>201</v>
      </c>
      <c r="AQ293" s="41" t="s">
        <v>5922</v>
      </c>
      <c r="AR293" s="41" t="s">
        <v>4029</v>
      </c>
      <c r="AS293" s="41" t="s">
        <v>201</v>
      </c>
      <c r="AT293" s="37" t="s">
        <v>5921</v>
      </c>
      <c r="AU293" s="37" t="s">
        <v>5920</v>
      </c>
      <c r="AV293" s="37" t="s">
        <v>5919</v>
      </c>
      <c r="AW293" s="37" t="s">
        <v>2235</v>
      </c>
      <c r="AX293" s="37"/>
      <c r="AY293" s="37"/>
      <c r="AZ293" s="37"/>
      <c r="BA293" s="37"/>
      <c r="BB293" s="37"/>
      <c r="BC293" s="37"/>
      <c r="BD293" s="37"/>
      <c r="BE293" s="37">
        <v>22</v>
      </c>
      <c r="BF293" s="37">
        <v>16908</v>
      </c>
      <c r="BG293" s="37">
        <v>16931</v>
      </c>
      <c r="BH293" s="37" t="s">
        <v>5918</v>
      </c>
      <c r="BI293" s="37">
        <v>1</v>
      </c>
      <c r="BJ293" s="37">
        <v>0</v>
      </c>
      <c r="BK293" s="37">
        <v>0</v>
      </c>
      <c r="BL293" s="37">
        <v>0</v>
      </c>
      <c r="BM293" s="37">
        <v>0</v>
      </c>
      <c r="BN293" s="37">
        <v>0</v>
      </c>
      <c r="BO293" s="37">
        <v>0</v>
      </c>
      <c r="BP293" s="37">
        <v>0</v>
      </c>
      <c r="BQ293" s="37">
        <v>3200</v>
      </c>
      <c r="BR293" s="37">
        <v>0</v>
      </c>
      <c r="BS293" s="37">
        <v>0</v>
      </c>
      <c r="BT293" s="37">
        <v>0</v>
      </c>
      <c r="BU293" s="37">
        <v>3200</v>
      </c>
      <c r="BV293" s="37">
        <v>0</v>
      </c>
      <c r="BW293" s="37">
        <v>0</v>
      </c>
      <c r="BX293" s="37">
        <v>0</v>
      </c>
      <c r="BY293" s="37">
        <v>0</v>
      </c>
      <c r="BZ293" s="37">
        <v>0</v>
      </c>
      <c r="CA293" s="37">
        <v>0</v>
      </c>
      <c r="CB293" s="37">
        <v>0</v>
      </c>
      <c r="CC293" s="37"/>
      <c r="CD293" s="37"/>
      <c r="CE293" s="37"/>
      <c r="CF293" s="37"/>
      <c r="CG293" s="37"/>
      <c r="CH293" s="37"/>
      <c r="CI293" s="37"/>
      <c r="CJ293" s="37">
        <v>2</v>
      </c>
      <c r="CK293" s="37">
        <v>1.9</v>
      </c>
      <c r="CL293" s="37">
        <v>0</v>
      </c>
      <c r="CM293" s="37">
        <v>0</v>
      </c>
      <c r="CN293" s="37">
        <v>0</v>
      </c>
      <c r="CO293" s="37">
        <v>1.9</v>
      </c>
      <c r="CP293" s="37">
        <v>11879</v>
      </c>
      <c r="CQ293" s="37"/>
      <c r="CR293" s="37"/>
      <c r="CS293" s="37"/>
      <c r="CT293" s="37"/>
      <c r="CU293" s="37"/>
      <c r="CV293" s="37"/>
      <c r="CW293" s="37"/>
      <c r="CX293" s="37"/>
      <c r="CY293" s="37"/>
      <c r="CZ293" s="37"/>
      <c r="DA293" s="37"/>
      <c r="DB293" s="37"/>
      <c r="DC293" s="37"/>
      <c r="DD293" s="37"/>
      <c r="DE293" s="37"/>
      <c r="DF293" s="37"/>
      <c r="DG293" s="37"/>
      <c r="DH293" s="37"/>
      <c r="DI293" s="37"/>
      <c r="DJ293" s="37"/>
      <c r="DK293" s="37"/>
      <c r="DL293" s="37"/>
      <c r="DM293" s="37"/>
      <c r="DN293" s="37"/>
      <c r="DO293" s="37"/>
      <c r="DP293" s="37"/>
      <c r="DQ293" s="37"/>
      <c r="DR293" s="37"/>
      <c r="DS293" s="37"/>
      <c r="DT293" s="37"/>
    </row>
    <row r="294" spans="1:124" s="31" customFormat="1" ht="16.5">
      <c r="A294" s="37">
        <v>217</v>
      </c>
      <c r="B294" s="36" t="s">
        <v>5917</v>
      </c>
      <c r="C294" s="36" t="s">
        <v>453</v>
      </c>
      <c r="D294" s="37" t="s">
        <v>5916</v>
      </c>
      <c r="E294" s="37" t="s">
        <v>5915</v>
      </c>
      <c r="F294" s="37" t="str">
        <f>IF(ISERROR(FIND('ヒアリングシート（記入例あり）'!$C$22,物質リスト!D294)),"",ROW())</f>
        <v/>
      </c>
      <c r="G294" s="37" t="e" cm="1">
        <f t="array" ref="G294">INDEX(D:D,SMALL(F:F,ROW(D294)))</f>
        <v>#NUM!</v>
      </c>
      <c r="H294" s="38" t="s">
        <v>10797</v>
      </c>
      <c r="I294" s="37" t="s">
        <v>223</v>
      </c>
      <c r="J294" s="37"/>
      <c r="K294" s="37" t="s">
        <v>221</v>
      </c>
      <c r="L294" s="37" t="s">
        <v>5914</v>
      </c>
      <c r="M294" s="37">
        <v>271.38</v>
      </c>
      <c r="N294" s="37" t="s">
        <v>5913</v>
      </c>
      <c r="O294" s="36" t="s">
        <v>5912</v>
      </c>
      <c r="P294" s="37" t="s">
        <v>259</v>
      </c>
      <c r="Q294" s="36" t="s">
        <v>753</v>
      </c>
      <c r="R294" s="37"/>
      <c r="S294" s="36" t="s">
        <v>5911</v>
      </c>
      <c r="T294" s="36"/>
      <c r="U294" s="36" t="s">
        <v>5910</v>
      </c>
      <c r="V294" s="37">
        <v>4</v>
      </c>
      <c r="W294" s="37">
        <v>2</v>
      </c>
      <c r="X294" s="36"/>
      <c r="Y294" s="36"/>
      <c r="Z294" s="36" t="s">
        <v>5909</v>
      </c>
      <c r="AA294" s="37" t="s">
        <v>5908</v>
      </c>
      <c r="AB294" s="37" t="s">
        <v>716</v>
      </c>
      <c r="AC294" s="37" t="s">
        <v>5907</v>
      </c>
      <c r="AD294" s="41" t="s">
        <v>378</v>
      </c>
      <c r="AE294" s="41" t="s">
        <v>203</v>
      </c>
      <c r="AF294" s="41" t="s">
        <v>206</v>
      </c>
      <c r="AG294" s="41" t="s">
        <v>201</v>
      </c>
      <c r="AH294" s="41" t="s">
        <v>207</v>
      </c>
      <c r="AI294" s="41" t="s">
        <v>207</v>
      </c>
      <c r="AJ294" s="41" t="s">
        <v>378</v>
      </c>
      <c r="AK294" s="41" t="s">
        <v>203</v>
      </c>
      <c r="AL294" s="41" t="s">
        <v>201</v>
      </c>
      <c r="AM294" s="41" t="s">
        <v>203</v>
      </c>
      <c r="AN294" s="41" t="s">
        <v>203</v>
      </c>
      <c r="AO294" s="41" t="s">
        <v>203</v>
      </c>
      <c r="AP294" s="41" t="s">
        <v>203</v>
      </c>
      <c r="AQ294" s="41" t="s">
        <v>290</v>
      </c>
      <c r="AR294" s="41" t="s">
        <v>1066</v>
      </c>
      <c r="AS294" s="41" t="s">
        <v>201</v>
      </c>
      <c r="AT294" s="37" t="s">
        <v>5906</v>
      </c>
      <c r="AU294" s="37" t="s">
        <v>5905</v>
      </c>
      <c r="AV294" s="37" t="s">
        <v>582</v>
      </c>
      <c r="AW294" s="37"/>
      <c r="AX294" s="37"/>
      <c r="AY294" s="37"/>
      <c r="AZ294" s="37"/>
      <c r="BA294" s="37"/>
      <c r="BB294" s="37"/>
      <c r="BC294" s="37"/>
      <c r="BD294" s="37"/>
      <c r="BE294" s="37">
        <v>1</v>
      </c>
      <c r="BF294" s="37">
        <v>592</v>
      </c>
      <c r="BG294" s="37">
        <v>593</v>
      </c>
      <c r="BH294" s="37" t="s">
        <v>4858</v>
      </c>
      <c r="BI294" s="37"/>
      <c r="BJ294" s="37"/>
      <c r="BK294" s="37"/>
      <c r="BL294" s="37"/>
      <c r="BM294" s="37"/>
      <c r="BN294" s="37"/>
      <c r="BO294" s="37"/>
      <c r="BP294" s="37"/>
      <c r="BQ294" s="37"/>
      <c r="BR294" s="37"/>
      <c r="BS294" s="37"/>
      <c r="BT294" s="37"/>
      <c r="BU294" s="37"/>
      <c r="BV294" s="37">
        <v>0</v>
      </c>
      <c r="BW294" s="37">
        <v>0</v>
      </c>
      <c r="BX294" s="37">
        <v>0</v>
      </c>
      <c r="BY294" s="37">
        <v>0</v>
      </c>
      <c r="BZ294" s="37">
        <v>0</v>
      </c>
      <c r="CA294" s="37">
        <v>0</v>
      </c>
      <c r="CB294" s="37">
        <v>0</v>
      </c>
      <c r="CC294" s="37"/>
      <c r="CD294" s="37"/>
      <c r="CE294" s="37"/>
      <c r="CF294" s="37"/>
      <c r="CG294" s="37"/>
      <c r="CH294" s="37"/>
      <c r="CI294" s="37"/>
      <c r="CJ294" s="37">
        <v>0</v>
      </c>
      <c r="CK294" s="37">
        <v>0</v>
      </c>
      <c r="CL294" s="37">
        <v>0</v>
      </c>
      <c r="CM294" s="37">
        <v>0</v>
      </c>
      <c r="CN294" s="37">
        <v>0</v>
      </c>
      <c r="CO294" s="37">
        <v>0</v>
      </c>
      <c r="CP294" s="37">
        <v>0</v>
      </c>
      <c r="CQ294" s="37"/>
      <c r="CR294" s="37"/>
      <c r="CS294" s="37"/>
      <c r="CT294" s="37"/>
      <c r="CU294" s="37"/>
      <c r="CV294" s="37"/>
      <c r="CW294" s="37"/>
      <c r="CX294" s="37"/>
      <c r="CY294" s="37"/>
      <c r="CZ294" s="37"/>
      <c r="DA294" s="37"/>
      <c r="DB294" s="37"/>
      <c r="DC294" s="37"/>
      <c r="DD294" s="37"/>
      <c r="DE294" s="37"/>
      <c r="DF294" s="37"/>
      <c r="DG294" s="37"/>
      <c r="DH294" s="37"/>
      <c r="DI294" s="37"/>
      <c r="DJ294" s="37"/>
      <c r="DK294" s="37"/>
      <c r="DL294" s="37"/>
      <c r="DM294" s="37"/>
      <c r="DN294" s="37"/>
      <c r="DO294" s="37"/>
      <c r="DP294" s="37"/>
      <c r="DQ294" s="37"/>
      <c r="DR294" s="37"/>
      <c r="DS294" s="37"/>
      <c r="DT294" s="37"/>
    </row>
    <row r="295" spans="1:124" s="31" customFormat="1" ht="18">
      <c r="A295" s="37">
        <v>218</v>
      </c>
      <c r="B295" s="36" t="s">
        <v>5904</v>
      </c>
      <c r="C295" s="36" t="s">
        <v>1341</v>
      </c>
      <c r="D295" s="37" t="s">
        <v>5903</v>
      </c>
      <c r="E295" s="37" t="s">
        <v>5902</v>
      </c>
      <c r="F295" s="37" t="str">
        <f>IF(ISERROR(FIND('ヒアリングシート（記入例あり）'!$C$22,物質リスト!D295)),"",ROW())</f>
        <v/>
      </c>
      <c r="G295" s="37" t="e" cm="1">
        <f t="array" ref="G295">INDEX(D:D,SMALL(F:F,ROW(D295)))</f>
        <v>#NUM!</v>
      </c>
      <c r="H295" s="38" t="s">
        <v>10798</v>
      </c>
      <c r="I295" s="37" t="s">
        <v>223</v>
      </c>
      <c r="J295" s="37" t="s">
        <v>1158</v>
      </c>
      <c r="K295" s="37" t="s">
        <v>360</v>
      </c>
      <c r="L295" s="37" t="s">
        <v>5901</v>
      </c>
      <c r="M295" s="37">
        <v>45.08</v>
      </c>
      <c r="N295" s="43" t="s">
        <v>5900</v>
      </c>
      <c r="O295" s="36" t="s">
        <v>5899</v>
      </c>
      <c r="P295" s="37" t="s">
        <v>1154</v>
      </c>
      <c r="Q295" s="36"/>
      <c r="R295" s="37" t="s">
        <v>5898</v>
      </c>
      <c r="S295" s="36" t="s">
        <v>10933</v>
      </c>
      <c r="T295" s="36">
        <v>1.84</v>
      </c>
      <c r="U295" s="36" t="s">
        <v>5897</v>
      </c>
      <c r="V295" s="37">
        <v>-0.38</v>
      </c>
      <c r="W295" s="37">
        <v>1</v>
      </c>
      <c r="X295" s="36" t="s">
        <v>432</v>
      </c>
      <c r="Y295" s="36" t="s">
        <v>5896</v>
      </c>
      <c r="Z295" s="36" t="s">
        <v>10934</v>
      </c>
      <c r="AA295" s="37" t="s">
        <v>5895</v>
      </c>
      <c r="AB295" s="37" t="s">
        <v>209</v>
      </c>
      <c r="AC295" s="37" t="s">
        <v>5894</v>
      </c>
      <c r="AD295" s="41" t="s">
        <v>206</v>
      </c>
      <c r="AE295" s="41" t="s">
        <v>206</v>
      </c>
      <c r="AF295" s="41" t="s">
        <v>540</v>
      </c>
      <c r="AG295" s="41" t="s">
        <v>206</v>
      </c>
      <c r="AH295" s="41" t="s">
        <v>206</v>
      </c>
      <c r="AI295" s="41" t="s">
        <v>206</v>
      </c>
      <c r="AJ295" s="41" t="s">
        <v>377</v>
      </c>
      <c r="AK295" s="41" t="s">
        <v>377</v>
      </c>
      <c r="AL295" s="41" t="s">
        <v>201</v>
      </c>
      <c r="AM295" s="41" t="s">
        <v>377</v>
      </c>
      <c r="AN295" s="41" t="s">
        <v>201</v>
      </c>
      <c r="AO295" s="41" t="s">
        <v>201</v>
      </c>
      <c r="AP295" s="41" t="s">
        <v>201</v>
      </c>
      <c r="AQ295" s="41" t="s">
        <v>1207</v>
      </c>
      <c r="AR295" s="41" t="s">
        <v>426</v>
      </c>
      <c r="AS295" s="41" t="s">
        <v>206</v>
      </c>
      <c r="AT295" s="37" t="s">
        <v>1234</v>
      </c>
      <c r="AU295" s="37" t="s">
        <v>5893</v>
      </c>
      <c r="AV295" s="37" t="s">
        <v>5892</v>
      </c>
      <c r="AW295" s="37"/>
      <c r="AX295" s="37" t="s">
        <v>5891</v>
      </c>
      <c r="AY295" s="37"/>
      <c r="AZ295" s="37"/>
      <c r="BA295" s="37" t="s">
        <v>5890</v>
      </c>
      <c r="BB295" s="37" t="s">
        <v>5889</v>
      </c>
      <c r="BC295" s="37">
        <v>3.2</v>
      </c>
      <c r="BD295" s="37" t="s">
        <v>5888</v>
      </c>
      <c r="BE295" s="37">
        <v>27088</v>
      </c>
      <c r="BF295" s="37">
        <v>94517</v>
      </c>
      <c r="BG295" s="37">
        <v>121605</v>
      </c>
      <c r="BH295" s="37" t="s">
        <v>5887</v>
      </c>
      <c r="BI295" s="37">
        <v>2</v>
      </c>
      <c r="BJ295" s="37">
        <v>0</v>
      </c>
      <c r="BK295" s="37">
        <v>0</v>
      </c>
      <c r="BL295" s="37">
        <v>0</v>
      </c>
      <c r="BM295" s="37">
        <v>0</v>
      </c>
      <c r="BN295" s="37">
        <v>0</v>
      </c>
      <c r="BO295" s="37">
        <v>2900</v>
      </c>
      <c r="BP295" s="37">
        <v>0</v>
      </c>
      <c r="BQ295" s="37">
        <v>142900</v>
      </c>
      <c r="BR295" s="37">
        <v>0</v>
      </c>
      <c r="BS295" s="37">
        <v>0</v>
      </c>
      <c r="BT295" s="37">
        <v>2900</v>
      </c>
      <c r="BU295" s="37">
        <v>142900</v>
      </c>
      <c r="BV295" s="37">
        <v>2</v>
      </c>
      <c r="BW295" s="37">
        <v>0</v>
      </c>
      <c r="BX295" s="37">
        <v>0</v>
      </c>
      <c r="BY295" s="37">
        <v>0</v>
      </c>
      <c r="BZ295" s="37">
        <v>0</v>
      </c>
      <c r="CA295" s="37">
        <v>0</v>
      </c>
      <c r="CB295" s="37">
        <v>2900</v>
      </c>
      <c r="CC295" s="37">
        <v>1</v>
      </c>
      <c r="CD295" s="37">
        <v>120</v>
      </c>
      <c r="CE295" s="37">
        <v>0</v>
      </c>
      <c r="CF295" s="37">
        <v>0</v>
      </c>
      <c r="CG295" s="37">
        <v>0</v>
      </c>
      <c r="CH295" s="37">
        <v>120</v>
      </c>
      <c r="CI295" s="37">
        <v>33000</v>
      </c>
      <c r="CJ295" s="37">
        <v>1</v>
      </c>
      <c r="CK295" s="37">
        <v>1.7</v>
      </c>
      <c r="CL295" s="37">
        <v>0</v>
      </c>
      <c r="CM295" s="37">
        <v>0</v>
      </c>
      <c r="CN295" s="37">
        <v>0</v>
      </c>
      <c r="CO295" s="37">
        <v>1.7</v>
      </c>
      <c r="CP295" s="37">
        <v>2439</v>
      </c>
      <c r="CQ295" s="37">
        <v>0.3</v>
      </c>
      <c r="CR295" s="37">
        <v>98.4</v>
      </c>
      <c r="CS295" s="37">
        <v>0</v>
      </c>
      <c r="CT295" s="37">
        <v>1.3</v>
      </c>
      <c r="CU295" s="37" t="s">
        <v>5886</v>
      </c>
      <c r="CV295" s="37"/>
      <c r="CW295" s="37"/>
      <c r="CX295" s="37"/>
      <c r="CY295" s="37"/>
      <c r="CZ295" s="37"/>
      <c r="DA295" s="37" t="s">
        <v>5885</v>
      </c>
      <c r="DB295" s="37" t="s">
        <v>5884</v>
      </c>
      <c r="DC295" s="37" t="s">
        <v>5883</v>
      </c>
      <c r="DD295" s="37" t="s">
        <v>5882</v>
      </c>
      <c r="DE295" s="37" t="s">
        <v>5881</v>
      </c>
      <c r="DF295" s="37"/>
      <c r="DG295" s="37"/>
      <c r="DH295" s="37"/>
      <c r="DI295" s="37" t="s">
        <v>5880</v>
      </c>
      <c r="DJ295" s="37"/>
      <c r="DK295" s="37"/>
      <c r="DL295" s="37">
        <v>0.01</v>
      </c>
      <c r="DM295" s="37"/>
      <c r="DN295" s="37"/>
      <c r="DO295" s="37"/>
      <c r="DP295" s="37">
        <v>7.6</v>
      </c>
      <c r="DQ295" s="37"/>
      <c r="DR295" s="37"/>
      <c r="DS295" s="37">
        <v>7.6</v>
      </c>
      <c r="DT295" s="37">
        <v>7.61</v>
      </c>
    </row>
    <row r="296" spans="1:124" s="31" customFormat="1" ht="16.5">
      <c r="A296" s="37">
        <v>219</v>
      </c>
      <c r="B296" s="36" t="s">
        <v>5879</v>
      </c>
      <c r="C296" s="36" t="s">
        <v>5878</v>
      </c>
      <c r="D296" s="37" t="s">
        <v>5877</v>
      </c>
      <c r="E296" s="37" t="s">
        <v>5876</v>
      </c>
      <c r="F296" s="37" t="str">
        <f>IF(ISERROR(FIND('ヒアリングシート（記入例あり）'!$C$22,物質リスト!D296)),"",ROW())</f>
        <v/>
      </c>
      <c r="G296" s="37" t="e" cm="1">
        <f t="array" ref="G296">INDEX(D:D,SMALL(F:F,ROW(D296)))</f>
        <v>#NUM!</v>
      </c>
      <c r="H296" s="38" t="s">
        <v>10798</v>
      </c>
      <c r="I296" s="37" t="s">
        <v>223</v>
      </c>
      <c r="J296" s="37" t="s">
        <v>360</v>
      </c>
      <c r="K296" s="37" t="s">
        <v>360</v>
      </c>
      <c r="L296" s="37" t="s">
        <v>5875</v>
      </c>
      <c r="M296" s="37">
        <v>94.2</v>
      </c>
      <c r="N296" s="37" t="s">
        <v>5874</v>
      </c>
      <c r="O296" s="36" t="s">
        <v>5873</v>
      </c>
      <c r="P296" s="37" t="s">
        <v>217</v>
      </c>
      <c r="Q296" s="36" t="s">
        <v>5872</v>
      </c>
      <c r="R296" s="37"/>
      <c r="S296" s="36" t="s">
        <v>5871</v>
      </c>
      <c r="T296" s="36"/>
      <c r="U296" s="36" t="s">
        <v>5870</v>
      </c>
      <c r="V296" s="37">
        <v>1.77</v>
      </c>
      <c r="W296" s="37">
        <v>1</v>
      </c>
      <c r="X296" s="36"/>
      <c r="Y296" s="36"/>
      <c r="Z296" s="36" t="s">
        <v>5869</v>
      </c>
      <c r="AA296" s="37" t="s">
        <v>5868</v>
      </c>
      <c r="AB296" s="37" t="s">
        <v>5867</v>
      </c>
      <c r="AC296" s="37" t="s">
        <v>5866</v>
      </c>
      <c r="AD296" s="37" t="s">
        <v>378</v>
      </c>
      <c r="AE296" s="37" t="s">
        <v>2416</v>
      </c>
      <c r="AF296" s="37" t="s">
        <v>378</v>
      </c>
      <c r="AG296" s="37" t="s">
        <v>378</v>
      </c>
      <c r="AH296" s="37" t="s">
        <v>378</v>
      </c>
      <c r="AI296" s="37" t="s">
        <v>378</v>
      </c>
      <c r="AJ296" s="37" t="s">
        <v>205</v>
      </c>
      <c r="AK296" s="37" t="s">
        <v>250</v>
      </c>
      <c r="AL296" s="37" t="s">
        <v>203</v>
      </c>
      <c r="AM296" s="37" t="s">
        <v>203</v>
      </c>
      <c r="AN296" s="37" t="s">
        <v>201</v>
      </c>
      <c r="AO296" s="37" t="s">
        <v>205</v>
      </c>
      <c r="AP296" s="37" t="s">
        <v>201</v>
      </c>
      <c r="AQ296" s="37" t="s">
        <v>5865</v>
      </c>
      <c r="AR296" s="37" t="s">
        <v>5864</v>
      </c>
      <c r="AS296" s="37" t="s">
        <v>201</v>
      </c>
      <c r="AT296" s="37" t="s">
        <v>5863</v>
      </c>
      <c r="AU296" s="37" t="s">
        <v>3190</v>
      </c>
      <c r="AV296" s="37" t="s">
        <v>5862</v>
      </c>
      <c r="AW296" s="37"/>
      <c r="AX296" s="37"/>
      <c r="AY296" s="37"/>
      <c r="AZ296" s="37"/>
      <c r="BA296" s="37"/>
      <c r="BB296" s="37"/>
      <c r="BC296" s="37"/>
      <c r="BD296" s="37"/>
      <c r="BE296" s="37">
        <v>570</v>
      </c>
      <c r="BF296" s="37">
        <v>0</v>
      </c>
      <c r="BG296" s="37">
        <v>570</v>
      </c>
      <c r="BH296" s="37" t="s">
        <v>5861</v>
      </c>
      <c r="BI296" s="37"/>
      <c r="BJ296" s="37"/>
      <c r="BK296" s="37"/>
      <c r="BL296" s="37"/>
      <c r="BM296" s="37"/>
      <c r="BN296" s="37"/>
      <c r="BO296" s="37"/>
      <c r="BP296" s="37"/>
      <c r="BQ296" s="37"/>
      <c r="BR296" s="37"/>
      <c r="BS296" s="37"/>
      <c r="BT296" s="37"/>
      <c r="BU296" s="37"/>
      <c r="BV296" s="37">
        <v>1</v>
      </c>
      <c r="BW296" s="37">
        <v>0</v>
      </c>
      <c r="BX296" s="37">
        <v>0</v>
      </c>
      <c r="BY296" s="37">
        <v>0</v>
      </c>
      <c r="BZ296" s="37">
        <v>0</v>
      </c>
      <c r="CA296" s="37">
        <v>0</v>
      </c>
      <c r="CB296" s="37">
        <v>61000</v>
      </c>
      <c r="CC296" s="37"/>
      <c r="CD296" s="37"/>
      <c r="CE296" s="37"/>
      <c r="CF296" s="37"/>
      <c r="CG296" s="37"/>
      <c r="CH296" s="37"/>
      <c r="CI296" s="37"/>
      <c r="CJ296" s="37">
        <v>0</v>
      </c>
      <c r="CK296" s="37">
        <v>0</v>
      </c>
      <c r="CL296" s="37">
        <v>0</v>
      </c>
      <c r="CM296" s="37">
        <v>0</v>
      </c>
      <c r="CN296" s="37">
        <v>0</v>
      </c>
      <c r="CO296" s="37">
        <v>0</v>
      </c>
      <c r="CP296" s="37">
        <v>0</v>
      </c>
      <c r="CQ296" s="37"/>
      <c r="CR296" s="37"/>
      <c r="CS296" s="37"/>
      <c r="CT296" s="37"/>
      <c r="CU296" s="37"/>
      <c r="CV296" s="37"/>
      <c r="CW296" s="37"/>
      <c r="CX296" s="37"/>
      <c r="CY296" s="37"/>
      <c r="CZ296" s="37"/>
      <c r="DA296" s="37"/>
      <c r="DB296" s="37"/>
      <c r="DC296" s="37"/>
      <c r="DD296" s="37"/>
      <c r="DE296" s="37"/>
      <c r="DF296" s="37"/>
      <c r="DG296" s="37"/>
      <c r="DH296" s="37"/>
      <c r="DI296" s="37"/>
      <c r="DJ296" s="37"/>
      <c r="DK296" s="37"/>
      <c r="DL296" s="37"/>
      <c r="DM296" s="37"/>
      <c r="DN296" s="37"/>
      <c r="DO296" s="37"/>
      <c r="DP296" s="37"/>
      <c r="DQ296" s="37"/>
      <c r="DR296" s="37"/>
      <c r="DS296" s="37"/>
      <c r="DT296" s="37"/>
    </row>
    <row r="297" spans="1:124" s="29" customFormat="1" ht="18">
      <c r="A297" s="37">
        <v>220</v>
      </c>
      <c r="B297" s="36" t="s">
        <v>5860</v>
      </c>
      <c r="C297" s="36" t="s">
        <v>453</v>
      </c>
      <c r="D297" s="37" t="s">
        <v>5859</v>
      </c>
      <c r="E297" s="36" t="s">
        <v>5858</v>
      </c>
      <c r="F297" s="37" t="str">
        <f>IF(ISERROR(FIND('ヒアリングシート（記入例あり）'!$C$22,物質リスト!D297)),"",ROW())</f>
        <v/>
      </c>
      <c r="G297" s="37" t="e" cm="1">
        <f t="array" ref="G297">INDEX(D:D,SMALL(F:F,ROW(D297)))</f>
        <v>#NUM!</v>
      </c>
      <c r="H297" s="38" t="s">
        <v>10796</v>
      </c>
      <c r="I297" s="37" t="s">
        <v>223</v>
      </c>
      <c r="J297" s="37"/>
      <c r="K297" s="37" t="s">
        <v>221</v>
      </c>
      <c r="L297" s="37" t="s">
        <v>5857</v>
      </c>
      <c r="M297" s="37">
        <v>143.19999999999999</v>
      </c>
      <c r="N297" s="37" t="s">
        <v>5856</v>
      </c>
      <c r="O297" s="36" t="s">
        <v>5855</v>
      </c>
      <c r="P297" s="37" t="s">
        <v>259</v>
      </c>
      <c r="Q297" s="36" t="s">
        <v>5854</v>
      </c>
      <c r="R297" s="37"/>
      <c r="S297" s="36" t="s">
        <v>10810</v>
      </c>
      <c r="T297" s="36"/>
      <c r="U297" s="36" t="s">
        <v>5853</v>
      </c>
      <c r="V297" s="37">
        <v>-2.41</v>
      </c>
      <c r="W297" s="37">
        <v>1</v>
      </c>
      <c r="X297" s="36"/>
      <c r="Y297" s="36"/>
      <c r="Z297" s="36" t="s">
        <v>5852</v>
      </c>
      <c r="AA297" s="37" t="s">
        <v>5851</v>
      </c>
      <c r="AB297" s="37" t="s">
        <v>1019</v>
      </c>
      <c r="AC297" s="37" t="s">
        <v>209</v>
      </c>
      <c r="AD297" s="37" t="s">
        <v>207</v>
      </c>
      <c r="AE297" s="37" t="s">
        <v>203</v>
      </c>
      <c r="AF297" s="37" t="s">
        <v>206</v>
      </c>
      <c r="AG297" s="37" t="s">
        <v>206</v>
      </c>
      <c r="AH297" s="37" t="s">
        <v>201</v>
      </c>
      <c r="AI297" s="37" t="s">
        <v>201</v>
      </c>
      <c r="AJ297" s="37" t="s">
        <v>205</v>
      </c>
      <c r="AK297" s="37" t="s">
        <v>201</v>
      </c>
      <c r="AL297" s="37" t="s">
        <v>201</v>
      </c>
      <c r="AM297" s="37" t="s">
        <v>201</v>
      </c>
      <c r="AN297" s="37" t="s">
        <v>201</v>
      </c>
      <c r="AO297" s="37" t="s">
        <v>201</v>
      </c>
      <c r="AP297" s="37" t="s">
        <v>201</v>
      </c>
      <c r="AQ297" s="37" t="s">
        <v>5850</v>
      </c>
      <c r="AR297" s="37" t="s">
        <v>5850</v>
      </c>
      <c r="AS297" s="37" t="s">
        <v>201</v>
      </c>
      <c r="AT297" s="37" t="s">
        <v>5849</v>
      </c>
      <c r="AU297" s="37" t="s">
        <v>5848</v>
      </c>
      <c r="AV297" s="37" t="s">
        <v>209</v>
      </c>
      <c r="AW297" s="37"/>
      <c r="AX297" s="37"/>
      <c r="AY297" s="37"/>
      <c r="AZ297" s="37"/>
      <c r="BA297" s="37"/>
      <c r="BB297" s="37"/>
      <c r="BC297" s="37"/>
      <c r="BD297" s="37"/>
      <c r="BE297" s="37">
        <v>2</v>
      </c>
      <c r="BF297" s="37">
        <v>1762</v>
      </c>
      <c r="BG297" s="37">
        <v>1764</v>
      </c>
      <c r="BH297" s="37" t="s">
        <v>5847</v>
      </c>
      <c r="BI297" s="37"/>
      <c r="BJ297" s="37"/>
      <c r="BK297" s="37"/>
      <c r="BL297" s="37"/>
      <c r="BM297" s="37"/>
      <c r="BN297" s="37"/>
      <c r="BO297" s="37"/>
      <c r="BP297" s="37"/>
      <c r="BQ297" s="37"/>
      <c r="BR297" s="37"/>
      <c r="BS297" s="37"/>
      <c r="BT297" s="37"/>
      <c r="BU297" s="37"/>
      <c r="BV297" s="37">
        <v>0</v>
      </c>
      <c r="BW297" s="37">
        <v>0</v>
      </c>
      <c r="BX297" s="37">
        <v>0</v>
      </c>
      <c r="BY297" s="37">
        <v>0</v>
      </c>
      <c r="BZ297" s="37">
        <v>0</v>
      </c>
      <c r="CA297" s="37">
        <v>0</v>
      </c>
      <c r="CB297" s="37">
        <v>4100</v>
      </c>
      <c r="CC297" s="37">
        <v>1</v>
      </c>
      <c r="CD297" s="37">
        <v>0</v>
      </c>
      <c r="CE297" s="37">
        <v>0</v>
      </c>
      <c r="CF297" s="37">
        <v>0</v>
      </c>
      <c r="CG297" s="37">
        <v>0</v>
      </c>
      <c r="CH297" s="37">
        <v>0</v>
      </c>
      <c r="CI297" s="37">
        <v>140870</v>
      </c>
      <c r="CJ297" s="37">
        <v>0</v>
      </c>
      <c r="CK297" s="37">
        <v>0</v>
      </c>
      <c r="CL297" s="37">
        <v>0</v>
      </c>
      <c r="CM297" s="37">
        <v>0</v>
      </c>
      <c r="CN297" s="37">
        <v>0</v>
      </c>
      <c r="CO297" s="37">
        <v>0</v>
      </c>
      <c r="CP297" s="37">
        <v>0</v>
      </c>
      <c r="CQ297" s="37"/>
      <c r="CR297" s="37"/>
      <c r="CS297" s="37"/>
      <c r="CT297" s="37"/>
      <c r="CU297" s="37"/>
      <c r="CV297" s="37"/>
      <c r="CW297" s="37"/>
      <c r="CX297" s="37"/>
      <c r="CY297" s="37"/>
      <c r="CZ297" s="37"/>
      <c r="DA297" s="37"/>
      <c r="DB297" s="37"/>
      <c r="DC297" s="37"/>
      <c r="DD297" s="37"/>
      <c r="DE297" s="37"/>
      <c r="DF297" s="37"/>
      <c r="DG297" s="37"/>
      <c r="DH297" s="37"/>
      <c r="DI297" s="37"/>
      <c r="DJ297" s="37"/>
      <c r="DK297" s="37"/>
      <c r="DL297" s="37"/>
      <c r="DM297" s="37"/>
      <c r="DN297" s="37"/>
      <c r="DO297" s="37"/>
      <c r="DP297" s="37"/>
      <c r="DQ297" s="37"/>
      <c r="DR297" s="37"/>
      <c r="DS297" s="37"/>
      <c r="DT297" s="37"/>
    </row>
    <row r="298" spans="1:124" s="31" customFormat="1" ht="16.5">
      <c r="A298" s="37">
        <v>221</v>
      </c>
      <c r="B298" s="36" t="s">
        <v>5846</v>
      </c>
      <c r="C298" s="36" t="s">
        <v>410</v>
      </c>
      <c r="D298" s="37" t="s">
        <v>5845</v>
      </c>
      <c r="E298" s="37" t="s">
        <v>5844</v>
      </c>
      <c r="F298" s="37" t="str">
        <f>IF(ISERROR(FIND('ヒアリングシート（記入例あり）'!$C$22,物質リスト!D298)),"",ROW())</f>
        <v/>
      </c>
      <c r="G298" s="37" t="e" cm="1">
        <f t="array" ref="G298">INDEX(D:D,SMALL(F:F,ROW(D298)))</f>
        <v>#NUM!</v>
      </c>
      <c r="H298" s="38" t="s">
        <v>10800</v>
      </c>
      <c r="I298" s="37" t="s">
        <v>223</v>
      </c>
      <c r="J298" s="37" t="s">
        <v>360</v>
      </c>
      <c r="K298" s="37" t="s">
        <v>360</v>
      </c>
      <c r="L298" s="37" t="s">
        <v>5843</v>
      </c>
      <c r="M298" s="37">
        <v>410.53</v>
      </c>
      <c r="N298" s="37" t="s">
        <v>2463</v>
      </c>
      <c r="O298" s="36" t="s">
        <v>5842</v>
      </c>
      <c r="P298" s="37" t="s">
        <v>217</v>
      </c>
      <c r="Q298" s="36" t="s">
        <v>5841</v>
      </c>
      <c r="R298" s="37"/>
      <c r="S298" s="36" t="s">
        <v>5840</v>
      </c>
      <c r="T298" s="36"/>
      <c r="U298" s="36" t="s">
        <v>5839</v>
      </c>
      <c r="V298" s="37">
        <v>4.22</v>
      </c>
      <c r="W298" s="37">
        <v>2</v>
      </c>
      <c r="X298" s="36"/>
      <c r="Y298" s="36"/>
      <c r="Z298" s="36" t="s">
        <v>5838</v>
      </c>
      <c r="AA298" s="37" t="s">
        <v>3743</v>
      </c>
      <c r="AB298" s="37" t="s">
        <v>715</v>
      </c>
      <c r="AC298" s="37" t="s">
        <v>5837</v>
      </c>
      <c r="AD298" s="37" t="s">
        <v>378</v>
      </c>
      <c r="AE298" s="37" t="s">
        <v>203</v>
      </c>
      <c r="AF298" s="37" t="s">
        <v>206</v>
      </c>
      <c r="AG298" s="37" t="s">
        <v>201</v>
      </c>
      <c r="AH298" s="37" t="s">
        <v>206</v>
      </c>
      <c r="AI298" s="37" t="s">
        <v>205</v>
      </c>
      <c r="AJ298" s="37" t="s">
        <v>203</v>
      </c>
      <c r="AK298" s="37" t="s">
        <v>250</v>
      </c>
      <c r="AL298" s="37" t="s">
        <v>201</v>
      </c>
      <c r="AM298" s="37" t="s">
        <v>203</v>
      </c>
      <c r="AN298" s="37" t="s">
        <v>203</v>
      </c>
      <c r="AO298" s="37" t="s">
        <v>203</v>
      </c>
      <c r="AP298" s="37" t="s">
        <v>203</v>
      </c>
      <c r="AQ298" s="37" t="s">
        <v>2547</v>
      </c>
      <c r="AR298" s="37" t="s">
        <v>201</v>
      </c>
      <c r="AS298" s="37" t="s">
        <v>201</v>
      </c>
      <c r="AT298" s="37" t="s">
        <v>5836</v>
      </c>
      <c r="AU298" s="37" t="s">
        <v>5588</v>
      </c>
      <c r="AV298" s="37" t="s">
        <v>248</v>
      </c>
      <c r="AW298" s="37" t="s">
        <v>5835</v>
      </c>
      <c r="AX298" s="37"/>
      <c r="AY298" s="37"/>
      <c r="AZ298" s="37"/>
      <c r="BA298" s="37"/>
      <c r="BB298" s="37"/>
      <c r="BC298" s="37"/>
      <c r="BD298" s="37"/>
      <c r="BE298" s="37">
        <v>0</v>
      </c>
      <c r="BF298" s="37">
        <v>71</v>
      </c>
      <c r="BG298" s="37">
        <v>71</v>
      </c>
      <c r="BH298" s="37" t="s">
        <v>5834</v>
      </c>
      <c r="BI298" s="37"/>
      <c r="BJ298" s="37"/>
      <c r="BK298" s="37"/>
      <c r="BL298" s="37"/>
      <c r="BM298" s="37"/>
      <c r="BN298" s="37"/>
      <c r="BO298" s="37"/>
      <c r="BP298" s="37"/>
      <c r="BQ298" s="37"/>
      <c r="BR298" s="37"/>
      <c r="BS298" s="37"/>
      <c r="BT298" s="37"/>
      <c r="BU298" s="37"/>
      <c r="BV298" s="37">
        <v>0</v>
      </c>
      <c r="BW298" s="37">
        <v>0</v>
      </c>
      <c r="BX298" s="37">
        <v>0</v>
      </c>
      <c r="BY298" s="37">
        <v>0</v>
      </c>
      <c r="BZ298" s="37">
        <v>0</v>
      </c>
      <c r="CA298" s="37">
        <v>0</v>
      </c>
      <c r="CB298" s="37">
        <v>0</v>
      </c>
      <c r="CC298" s="37"/>
      <c r="CD298" s="37"/>
      <c r="CE298" s="37"/>
      <c r="CF298" s="37"/>
      <c r="CG298" s="37"/>
      <c r="CH298" s="37"/>
      <c r="CI298" s="37"/>
      <c r="CJ298" s="37">
        <v>0</v>
      </c>
      <c r="CK298" s="37">
        <v>0</v>
      </c>
      <c r="CL298" s="37">
        <v>0</v>
      </c>
      <c r="CM298" s="37">
        <v>0</v>
      </c>
      <c r="CN298" s="37">
        <v>0</v>
      </c>
      <c r="CO298" s="37">
        <v>0</v>
      </c>
      <c r="CP298" s="37">
        <v>0</v>
      </c>
      <c r="CQ298" s="37"/>
      <c r="CR298" s="37"/>
      <c r="CS298" s="37"/>
      <c r="CT298" s="37"/>
      <c r="CU298" s="37"/>
      <c r="CV298" s="37"/>
      <c r="CW298" s="37"/>
      <c r="CX298" s="37"/>
      <c r="CY298" s="37"/>
      <c r="CZ298" s="37"/>
      <c r="DA298" s="37"/>
      <c r="DB298" s="37"/>
      <c r="DC298" s="37"/>
      <c r="DD298" s="37"/>
      <c r="DE298" s="37"/>
      <c r="DF298" s="37"/>
      <c r="DG298" s="37"/>
      <c r="DH298" s="37"/>
      <c r="DI298" s="37"/>
      <c r="DJ298" s="37"/>
      <c r="DK298" s="37"/>
      <c r="DL298" s="37"/>
      <c r="DM298" s="37"/>
      <c r="DN298" s="37"/>
      <c r="DO298" s="37"/>
      <c r="DP298" s="37"/>
      <c r="DQ298" s="37"/>
      <c r="DR298" s="37"/>
      <c r="DS298" s="37"/>
      <c r="DT298" s="37"/>
    </row>
    <row r="299" spans="1:124" s="31" customFormat="1" ht="16.5">
      <c r="A299" s="37">
        <v>222</v>
      </c>
      <c r="B299" s="36" t="s">
        <v>5833</v>
      </c>
      <c r="C299" s="36" t="s">
        <v>410</v>
      </c>
      <c r="D299" s="37" t="s">
        <v>5832</v>
      </c>
      <c r="E299" s="37" t="s">
        <v>5831</v>
      </c>
      <c r="F299" s="37" t="str">
        <f>IF(ISERROR(FIND('ヒアリングシート（記入例あり）'!$C$22,物質リスト!D299)),"",ROW())</f>
        <v/>
      </c>
      <c r="G299" s="37" t="e" cm="1">
        <f t="array" ref="G299">INDEX(D:D,SMALL(F:F,ROW(D299)))</f>
        <v>#NUM!</v>
      </c>
      <c r="H299" s="38" t="s">
        <v>10797</v>
      </c>
      <c r="I299" s="37" t="s">
        <v>223</v>
      </c>
      <c r="J299" s="37" t="s">
        <v>360</v>
      </c>
      <c r="K299" s="37" t="s">
        <v>221</v>
      </c>
      <c r="L299" s="37" t="s">
        <v>5830</v>
      </c>
      <c r="M299" s="37">
        <v>253.36</v>
      </c>
      <c r="N299" s="37" t="s">
        <v>5829</v>
      </c>
      <c r="O299" s="36" t="s">
        <v>5828</v>
      </c>
      <c r="P299" s="37" t="s">
        <v>259</v>
      </c>
      <c r="Q299" s="36" t="s">
        <v>209</v>
      </c>
      <c r="R299" s="37"/>
      <c r="S299" s="36" t="s">
        <v>5827</v>
      </c>
      <c r="T299" s="36"/>
      <c r="U299" s="36" t="s">
        <v>3570</v>
      </c>
      <c r="V299" s="37">
        <v>3.28</v>
      </c>
      <c r="W299" s="37">
        <v>2</v>
      </c>
      <c r="X299" s="36"/>
      <c r="Y299" s="36"/>
      <c r="Z299" s="36" t="s">
        <v>5826</v>
      </c>
      <c r="AA299" s="37" t="s">
        <v>5825</v>
      </c>
      <c r="AB299" s="37" t="s">
        <v>5824</v>
      </c>
      <c r="AC299" s="37" t="s">
        <v>5823</v>
      </c>
      <c r="AD299" s="37" t="s">
        <v>207</v>
      </c>
      <c r="AE299" s="37" t="s">
        <v>251</v>
      </c>
      <c r="AF299" s="37" t="s">
        <v>206</v>
      </c>
      <c r="AG299" s="37" t="s">
        <v>201</v>
      </c>
      <c r="AH299" s="37" t="s">
        <v>201</v>
      </c>
      <c r="AI299" s="37" t="s">
        <v>201</v>
      </c>
      <c r="AJ299" s="37" t="s">
        <v>203</v>
      </c>
      <c r="AK299" s="37" t="s">
        <v>203</v>
      </c>
      <c r="AL299" s="37" t="s">
        <v>201</v>
      </c>
      <c r="AM299" s="37" t="s">
        <v>203</v>
      </c>
      <c r="AN299" s="37" t="s">
        <v>205</v>
      </c>
      <c r="AO299" s="37" t="s">
        <v>203</v>
      </c>
      <c r="AP299" s="37" t="s">
        <v>203</v>
      </c>
      <c r="AQ299" s="37" t="s">
        <v>5822</v>
      </c>
      <c r="AR299" s="37" t="s">
        <v>2431</v>
      </c>
      <c r="AS299" s="37" t="s">
        <v>201</v>
      </c>
      <c r="AT299" s="37" t="s">
        <v>323</v>
      </c>
      <c r="AU299" s="37" t="s">
        <v>3972</v>
      </c>
      <c r="AV299" s="37" t="s">
        <v>582</v>
      </c>
      <c r="AW299" s="37"/>
      <c r="AX299" s="37"/>
      <c r="AY299" s="37"/>
      <c r="AZ299" s="37"/>
      <c r="BA299" s="37"/>
      <c r="BB299" s="37"/>
      <c r="BC299" s="37"/>
      <c r="BD299" s="37"/>
      <c r="BE299" s="37">
        <v>0</v>
      </c>
      <c r="BF299" s="37">
        <v>0</v>
      </c>
      <c r="BG299" s="37">
        <v>0</v>
      </c>
      <c r="BH299" s="37" t="s">
        <v>744</v>
      </c>
      <c r="BI299" s="37"/>
      <c r="BJ299" s="37"/>
      <c r="BK299" s="37"/>
      <c r="BL299" s="37"/>
      <c r="BM299" s="37"/>
      <c r="BN299" s="37"/>
      <c r="BO299" s="37"/>
      <c r="BP299" s="37"/>
      <c r="BQ299" s="37"/>
      <c r="BR299" s="37"/>
      <c r="BS299" s="37"/>
      <c r="BT299" s="37"/>
      <c r="BU299" s="37"/>
      <c r="BV299" s="37">
        <v>0</v>
      </c>
      <c r="BW299" s="37">
        <v>0</v>
      </c>
      <c r="BX299" s="37">
        <v>0</v>
      </c>
      <c r="BY299" s="37">
        <v>0</v>
      </c>
      <c r="BZ299" s="37">
        <v>0</v>
      </c>
      <c r="CA299" s="37">
        <v>0</v>
      </c>
      <c r="CB299" s="37">
        <v>0</v>
      </c>
      <c r="CC299" s="37"/>
      <c r="CD299" s="37"/>
      <c r="CE299" s="37"/>
      <c r="CF299" s="37"/>
      <c r="CG299" s="37"/>
      <c r="CH299" s="37"/>
      <c r="CI299" s="37"/>
      <c r="CJ299" s="37">
        <v>0</v>
      </c>
      <c r="CK299" s="37">
        <v>0</v>
      </c>
      <c r="CL299" s="37">
        <v>0</v>
      </c>
      <c r="CM299" s="37">
        <v>0</v>
      </c>
      <c r="CN299" s="37">
        <v>0</v>
      </c>
      <c r="CO299" s="37">
        <v>0</v>
      </c>
      <c r="CP299" s="37">
        <v>0</v>
      </c>
      <c r="CQ299" s="37"/>
      <c r="CR299" s="37"/>
      <c r="CS299" s="37"/>
      <c r="CT299" s="37"/>
      <c r="CU299" s="37"/>
      <c r="CV299" s="37"/>
      <c r="CW299" s="37"/>
      <c r="CX299" s="37"/>
      <c r="CY299" s="37"/>
      <c r="CZ299" s="37"/>
      <c r="DA299" s="37"/>
      <c r="DB299" s="37"/>
      <c r="DC299" s="37"/>
      <c r="DD299" s="37"/>
      <c r="DE299" s="37"/>
      <c r="DF299" s="37"/>
      <c r="DG299" s="37"/>
      <c r="DH299" s="37"/>
      <c r="DI299" s="37"/>
      <c r="DJ299" s="37"/>
      <c r="DK299" s="37"/>
      <c r="DL299" s="37"/>
      <c r="DM299" s="37"/>
      <c r="DN299" s="37"/>
      <c r="DO299" s="37"/>
      <c r="DP299" s="37"/>
      <c r="DQ299" s="37"/>
      <c r="DR299" s="37"/>
      <c r="DS299" s="37"/>
      <c r="DT299" s="37"/>
    </row>
    <row r="300" spans="1:124" s="31" customFormat="1" ht="16.5">
      <c r="A300" s="37">
        <v>223</v>
      </c>
      <c r="B300" s="36" t="s">
        <v>5821</v>
      </c>
      <c r="C300" s="36" t="s">
        <v>1599</v>
      </c>
      <c r="D300" s="37" t="s">
        <v>5820</v>
      </c>
      <c r="E300" s="37" t="s">
        <v>5819</v>
      </c>
      <c r="F300" s="37" t="str">
        <f>IF(ISERROR(FIND('ヒアリングシート（記入例あり）'!$C$22,物質リスト!D300)),"",ROW())</f>
        <v/>
      </c>
      <c r="G300" s="37" t="e" cm="1">
        <f t="array" ref="G300">INDEX(D:D,SMALL(F:F,ROW(D300)))</f>
        <v>#NUM!</v>
      </c>
      <c r="H300" s="38" t="s">
        <v>10797</v>
      </c>
      <c r="I300" s="37" t="s">
        <v>223</v>
      </c>
      <c r="J300" s="37" t="s">
        <v>222</v>
      </c>
      <c r="K300" s="37" t="s">
        <v>221</v>
      </c>
      <c r="L300" s="37" t="s">
        <v>5818</v>
      </c>
      <c r="M300" s="37">
        <v>213.4</v>
      </c>
      <c r="N300" s="37" t="s">
        <v>5817</v>
      </c>
      <c r="O300" s="36" t="s">
        <v>1949</v>
      </c>
      <c r="P300" s="37" t="s">
        <v>217</v>
      </c>
      <c r="Q300" s="36"/>
      <c r="R300" s="37" t="s">
        <v>5816</v>
      </c>
      <c r="S300" s="36" t="s">
        <v>5815</v>
      </c>
      <c r="T300" s="36" t="s">
        <v>5814</v>
      </c>
      <c r="U300" s="36" t="s">
        <v>5813</v>
      </c>
      <c r="V300" s="37">
        <v>5.5</v>
      </c>
      <c r="W300" s="37">
        <v>2</v>
      </c>
      <c r="X300" s="36" t="s">
        <v>432</v>
      </c>
      <c r="Y300" s="36"/>
      <c r="Z300" s="36" t="s">
        <v>5812</v>
      </c>
      <c r="AA300" s="37" t="s">
        <v>429</v>
      </c>
      <c r="AB300" s="37" t="s">
        <v>4335</v>
      </c>
      <c r="AC300" s="37" t="s">
        <v>209</v>
      </c>
      <c r="AD300" s="41" t="s">
        <v>207</v>
      </c>
      <c r="AE300" s="41" t="s">
        <v>203</v>
      </c>
      <c r="AF300" s="41" t="s">
        <v>206</v>
      </c>
      <c r="AG300" s="41" t="s">
        <v>201</v>
      </c>
      <c r="AH300" s="41" t="s">
        <v>201</v>
      </c>
      <c r="AI300" s="41" t="s">
        <v>201</v>
      </c>
      <c r="AJ300" s="41" t="s">
        <v>377</v>
      </c>
      <c r="AK300" s="41" t="s">
        <v>377</v>
      </c>
      <c r="AL300" s="41" t="s">
        <v>201</v>
      </c>
      <c r="AM300" s="41" t="s">
        <v>201</v>
      </c>
      <c r="AN300" s="41" t="s">
        <v>203</v>
      </c>
      <c r="AO300" s="41" t="s">
        <v>201</v>
      </c>
      <c r="AP300" s="41" t="s">
        <v>205</v>
      </c>
      <c r="AQ300" s="41" t="s">
        <v>201</v>
      </c>
      <c r="AR300" s="41" t="s">
        <v>201</v>
      </c>
      <c r="AS300" s="41" t="s">
        <v>201</v>
      </c>
      <c r="AT300" s="37"/>
      <c r="AU300" s="37"/>
      <c r="AV300" s="37"/>
      <c r="AW300" s="37"/>
      <c r="AX300" s="37"/>
      <c r="AY300" s="37" t="s">
        <v>245</v>
      </c>
      <c r="AZ300" s="37"/>
      <c r="BA300" s="37" t="s">
        <v>5811</v>
      </c>
      <c r="BB300" s="37" t="s">
        <v>5810</v>
      </c>
      <c r="BC300" s="37">
        <v>76</v>
      </c>
      <c r="BD300" s="37">
        <v>5600</v>
      </c>
      <c r="BE300" s="37">
        <v>70</v>
      </c>
      <c r="BF300" s="37">
        <v>79</v>
      </c>
      <c r="BG300" s="37">
        <v>149</v>
      </c>
      <c r="BH300" s="37" t="s">
        <v>5809</v>
      </c>
      <c r="BI300" s="37">
        <v>1</v>
      </c>
      <c r="BJ300" s="37">
        <v>0</v>
      </c>
      <c r="BK300" s="37">
        <v>0</v>
      </c>
      <c r="BL300" s="37">
        <v>0</v>
      </c>
      <c r="BM300" s="37">
        <v>0</v>
      </c>
      <c r="BN300" s="37">
        <v>0</v>
      </c>
      <c r="BO300" s="37">
        <v>0</v>
      </c>
      <c r="BP300" s="37">
        <v>0</v>
      </c>
      <c r="BQ300" s="37">
        <v>5800</v>
      </c>
      <c r="BR300" s="37">
        <v>0</v>
      </c>
      <c r="BS300" s="37">
        <v>0</v>
      </c>
      <c r="BT300" s="37">
        <v>0</v>
      </c>
      <c r="BU300" s="37">
        <v>5800</v>
      </c>
      <c r="BV300" s="37">
        <v>4</v>
      </c>
      <c r="BW300" s="37">
        <v>0</v>
      </c>
      <c r="BX300" s="37">
        <v>0</v>
      </c>
      <c r="BY300" s="37">
        <v>0</v>
      </c>
      <c r="BZ300" s="37">
        <v>0</v>
      </c>
      <c r="CA300" s="37">
        <v>0</v>
      </c>
      <c r="CB300" s="37">
        <v>106200</v>
      </c>
      <c r="CC300" s="37"/>
      <c r="CD300" s="37"/>
      <c r="CE300" s="37"/>
      <c r="CF300" s="37"/>
      <c r="CG300" s="37"/>
      <c r="CH300" s="37"/>
      <c r="CI300" s="37"/>
      <c r="CJ300" s="37">
        <v>0</v>
      </c>
      <c r="CK300" s="37">
        <v>0</v>
      </c>
      <c r="CL300" s="37">
        <v>0</v>
      </c>
      <c r="CM300" s="37">
        <v>0</v>
      </c>
      <c r="CN300" s="37">
        <v>0</v>
      </c>
      <c r="CO300" s="37">
        <v>0</v>
      </c>
      <c r="CP300" s="37">
        <v>0</v>
      </c>
      <c r="CQ300" s="37">
        <v>75.2</v>
      </c>
      <c r="CR300" s="37">
        <v>5.6</v>
      </c>
      <c r="CS300" s="37">
        <v>16.3</v>
      </c>
      <c r="CT300" s="37">
        <v>2.8</v>
      </c>
      <c r="CU300" s="37"/>
      <c r="CV300" s="37"/>
      <c r="CW300" s="37"/>
      <c r="CX300" s="37"/>
      <c r="CY300" s="37"/>
      <c r="CZ300" s="37"/>
      <c r="DA300" s="37" t="s">
        <v>5808</v>
      </c>
      <c r="DB300" s="37" t="s">
        <v>5807</v>
      </c>
      <c r="DC300" s="37"/>
      <c r="DD300" s="37"/>
      <c r="DE300" s="37"/>
      <c r="DF300" s="37"/>
      <c r="DG300" s="37"/>
      <c r="DH300" s="37"/>
      <c r="DI300" s="37"/>
      <c r="DJ300" s="37"/>
      <c r="DK300" s="37"/>
      <c r="DL300" s="37"/>
      <c r="DM300" s="37"/>
      <c r="DN300" s="37"/>
      <c r="DO300" s="37"/>
      <c r="DP300" s="37"/>
      <c r="DQ300" s="37"/>
      <c r="DR300" s="37"/>
      <c r="DS300" s="37"/>
      <c r="DT300" s="37"/>
    </row>
    <row r="301" spans="1:124" s="31" customFormat="1" ht="18">
      <c r="A301" s="37">
        <v>224</v>
      </c>
      <c r="B301" s="36" t="s">
        <v>5806</v>
      </c>
      <c r="C301" s="36" t="s">
        <v>609</v>
      </c>
      <c r="D301" s="37" t="s">
        <v>5805</v>
      </c>
      <c r="E301" s="37" t="s">
        <v>5804</v>
      </c>
      <c r="F301" s="37" t="str">
        <f>IF(ISERROR(FIND('ヒアリングシート（記入例あり）'!$C$22,物質リスト!D301)),"",ROW())</f>
        <v/>
      </c>
      <c r="G301" s="37" t="e" cm="1">
        <f t="array" ref="G301">INDEX(D:D,SMALL(F:F,ROW(D301)))</f>
        <v>#NUM!</v>
      </c>
      <c r="H301" s="38" t="s">
        <v>10797</v>
      </c>
      <c r="I301" s="37" t="s">
        <v>223</v>
      </c>
      <c r="J301" s="37" t="s">
        <v>406</v>
      </c>
      <c r="K301" s="37" t="s">
        <v>221</v>
      </c>
      <c r="L301" s="37" t="s">
        <v>5803</v>
      </c>
      <c r="M301" s="37">
        <v>229.46</v>
      </c>
      <c r="N301" s="37" t="s">
        <v>5802</v>
      </c>
      <c r="O301" s="36" t="s">
        <v>5801</v>
      </c>
      <c r="P301" s="37" t="s">
        <v>259</v>
      </c>
      <c r="Q301" s="36"/>
      <c r="R301" s="37" t="s">
        <v>5154</v>
      </c>
      <c r="S301" s="36" t="s">
        <v>10935</v>
      </c>
      <c r="T301" s="36" t="s">
        <v>5800</v>
      </c>
      <c r="U301" s="36" t="s">
        <v>5799</v>
      </c>
      <c r="V301" s="37">
        <v>4.67</v>
      </c>
      <c r="W301" s="37">
        <v>2</v>
      </c>
      <c r="X301" s="36"/>
      <c r="Y301" s="36"/>
      <c r="Z301" s="36" t="s">
        <v>5798</v>
      </c>
      <c r="AA301" s="37" t="s">
        <v>5797</v>
      </c>
      <c r="AB301" s="37" t="s">
        <v>209</v>
      </c>
      <c r="AC301" s="37" t="s">
        <v>209</v>
      </c>
      <c r="AD301" s="41" t="s">
        <v>207</v>
      </c>
      <c r="AE301" s="41" t="s">
        <v>201</v>
      </c>
      <c r="AF301" s="41" t="s">
        <v>206</v>
      </c>
      <c r="AG301" s="41" t="s">
        <v>206</v>
      </c>
      <c r="AH301" s="41" t="s">
        <v>201</v>
      </c>
      <c r="AI301" s="41" t="s">
        <v>201</v>
      </c>
      <c r="AJ301" s="41" t="s">
        <v>201</v>
      </c>
      <c r="AK301" s="41" t="s">
        <v>204</v>
      </c>
      <c r="AL301" s="41" t="s">
        <v>201</v>
      </c>
      <c r="AM301" s="41" t="s">
        <v>203</v>
      </c>
      <c r="AN301" s="41" t="s">
        <v>201</v>
      </c>
      <c r="AO301" s="41" t="s">
        <v>201</v>
      </c>
      <c r="AP301" s="41" t="s">
        <v>201</v>
      </c>
      <c r="AQ301" s="41" t="s">
        <v>201</v>
      </c>
      <c r="AR301" s="41" t="s">
        <v>201</v>
      </c>
      <c r="AS301" s="41" t="s">
        <v>201</v>
      </c>
      <c r="AT301" s="37" t="s">
        <v>5005</v>
      </c>
      <c r="AU301" s="37" t="s">
        <v>199</v>
      </c>
      <c r="AV301" s="37" t="s">
        <v>2948</v>
      </c>
      <c r="AW301" s="37" t="s">
        <v>5796</v>
      </c>
      <c r="AX301" s="37"/>
      <c r="AY301" s="37" t="s">
        <v>245</v>
      </c>
      <c r="AZ301" s="37"/>
      <c r="BA301" s="37" t="s">
        <v>5795</v>
      </c>
      <c r="BB301" s="37" t="s">
        <v>5794</v>
      </c>
      <c r="BC301" s="37"/>
      <c r="BD301" s="37"/>
      <c r="BE301" s="37">
        <v>1907</v>
      </c>
      <c r="BF301" s="37">
        <v>31005</v>
      </c>
      <c r="BG301" s="37">
        <v>32912</v>
      </c>
      <c r="BH301" s="37" t="s">
        <v>5793</v>
      </c>
      <c r="BI301" s="37">
        <v>9</v>
      </c>
      <c r="BJ301" s="37">
        <v>0</v>
      </c>
      <c r="BK301" s="37">
        <v>2</v>
      </c>
      <c r="BL301" s="37">
        <v>0</v>
      </c>
      <c r="BM301" s="37">
        <v>0</v>
      </c>
      <c r="BN301" s="37">
        <v>88.7</v>
      </c>
      <c r="BO301" s="37">
        <v>1020</v>
      </c>
      <c r="BP301" s="37">
        <v>14500</v>
      </c>
      <c r="BQ301" s="37">
        <v>708500</v>
      </c>
      <c r="BR301" s="37">
        <v>0</v>
      </c>
      <c r="BS301" s="37">
        <v>2</v>
      </c>
      <c r="BT301" s="37">
        <v>1108.7</v>
      </c>
      <c r="BU301" s="37">
        <v>723000</v>
      </c>
      <c r="BV301" s="37">
        <v>4</v>
      </c>
      <c r="BW301" s="37">
        <v>0</v>
      </c>
      <c r="BX301" s="37">
        <v>75</v>
      </c>
      <c r="BY301" s="37">
        <v>0</v>
      </c>
      <c r="BZ301" s="37">
        <v>0</v>
      </c>
      <c r="CA301" s="37">
        <v>75</v>
      </c>
      <c r="CB301" s="37">
        <v>101500</v>
      </c>
      <c r="CC301" s="37">
        <v>4</v>
      </c>
      <c r="CD301" s="37">
        <v>0</v>
      </c>
      <c r="CE301" s="37">
        <v>0</v>
      </c>
      <c r="CF301" s="37">
        <v>0</v>
      </c>
      <c r="CG301" s="37">
        <v>0</v>
      </c>
      <c r="CH301" s="37">
        <v>0</v>
      </c>
      <c r="CI301" s="37">
        <v>97680</v>
      </c>
      <c r="CJ301" s="37">
        <v>2</v>
      </c>
      <c r="CK301" s="37">
        <v>0</v>
      </c>
      <c r="CL301" s="37">
        <v>0</v>
      </c>
      <c r="CM301" s="37">
        <v>0</v>
      </c>
      <c r="CN301" s="37">
        <v>0</v>
      </c>
      <c r="CO301" s="37">
        <v>0</v>
      </c>
      <c r="CP301" s="37">
        <v>42922</v>
      </c>
      <c r="CQ301" s="37">
        <v>0</v>
      </c>
      <c r="CR301" s="37">
        <v>40.4</v>
      </c>
      <c r="CS301" s="37">
        <v>0</v>
      </c>
      <c r="CT301" s="37">
        <v>59.6</v>
      </c>
      <c r="CU301" s="37"/>
      <c r="CV301" s="37"/>
      <c r="CW301" s="37"/>
      <c r="CX301" s="37"/>
      <c r="CY301" s="37"/>
      <c r="CZ301" s="37"/>
      <c r="DA301" s="37"/>
      <c r="DB301" s="37"/>
      <c r="DC301" s="37"/>
      <c r="DD301" s="37"/>
      <c r="DE301" s="37"/>
      <c r="DF301" s="37"/>
      <c r="DG301" s="37"/>
      <c r="DH301" s="37"/>
      <c r="DI301" s="37"/>
      <c r="DJ301" s="37"/>
      <c r="DK301" s="37"/>
      <c r="DL301" s="37"/>
      <c r="DM301" s="37"/>
      <c r="DN301" s="37"/>
      <c r="DO301" s="37"/>
      <c r="DP301" s="37"/>
      <c r="DQ301" s="37"/>
      <c r="DR301" s="37"/>
      <c r="DS301" s="37"/>
      <c r="DT301" s="37"/>
    </row>
    <row r="302" spans="1:124" s="31" customFormat="1" ht="16.5">
      <c r="A302" s="37">
        <v>225</v>
      </c>
      <c r="B302" s="36" t="s">
        <v>5792</v>
      </c>
      <c r="C302" s="36" t="s">
        <v>410</v>
      </c>
      <c r="D302" s="37" t="s">
        <v>5791</v>
      </c>
      <c r="E302" s="37" t="s">
        <v>5790</v>
      </c>
      <c r="F302" s="37" t="str">
        <f>IF(ISERROR(FIND('ヒアリングシート（記入例あり）'!$C$22,物質リスト!D302)),"",ROW())</f>
        <v/>
      </c>
      <c r="G302" s="37" t="e" cm="1">
        <f t="array" ref="G302">INDEX(D:D,SMALL(F:F,ROW(D302)))</f>
        <v>#NUM!</v>
      </c>
      <c r="H302" s="38" t="s">
        <v>10798</v>
      </c>
      <c r="I302" s="37" t="s">
        <v>223</v>
      </c>
      <c r="J302" s="37" t="s">
        <v>360</v>
      </c>
      <c r="K302" s="37" t="s">
        <v>360</v>
      </c>
      <c r="L302" s="37" t="s">
        <v>5789</v>
      </c>
      <c r="M302" s="37">
        <v>257.44</v>
      </c>
      <c r="N302" s="37" t="s">
        <v>5788</v>
      </c>
      <c r="O302" s="36" t="s">
        <v>5787</v>
      </c>
      <c r="P302" s="37" t="s">
        <v>259</v>
      </c>
      <c r="Q302" s="36" t="s">
        <v>5786</v>
      </c>
      <c r="R302" s="37"/>
      <c r="S302" s="36" t="s">
        <v>5785</v>
      </c>
      <c r="T302" s="36"/>
      <c r="U302" s="36" t="s">
        <v>5784</v>
      </c>
      <c r="V302" s="37">
        <v>0.51</v>
      </c>
      <c r="W302" s="37">
        <v>1</v>
      </c>
      <c r="X302" s="36"/>
      <c r="Y302" s="36"/>
      <c r="Z302" s="36" t="s">
        <v>5783</v>
      </c>
      <c r="AA302" s="37" t="s">
        <v>5782</v>
      </c>
      <c r="AB302" s="37" t="s">
        <v>5781</v>
      </c>
      <c r="AC302" s="37" t="s">
        <v>5780</v>
      </c>
      <c r="AD302" s="41" t="s">
        <v>207</v>
      </c>
      <c r="AE302" s="41" t="s">
        <v>203</v>
      </c>
      <c r="AF302" s="41" t="s">
        <v>206</v>
      </c>
      <c r="AG302" s="41" t="s">
        <v>206</v>
      </c>
      <c r="AH302" s="41" t="s">
        <v>378</v>
      </c>
      <c r="AI302" s="41" t="s">
        <v>378</v>
      </c>
      <c r="AJ302" s="41" t="s">
        <v>203</v>
      </c>
      <c r="AK302" s="41" t="s">
        <v>204</v>
      </c>
      <c r="AL302" s="41" t="s">
        <v>201</v>
      </c>
      <c r="AM302" s="41" t="s">
        <v>377</v>
      </c>
      <c r="AN302" s="41" t="s">
        <v>291</v>
      </c>
      <c r="AO302" s="41" t="s">
        <v>201</v>
      </c>
      <c r="AP302" s="41" t="s">
        <v>291</v>
      </c>
      <c r="AQ302" s="41" t="s">
        <v>5779</v>
      </c>
      <c r="AR302" s="41" t="s">
        <v>5778</v>
      </c>
      <c r="AS302" s="41" t="s">
        <v>201</v>
      </c>
      <c r="AT302" s="37" t="s">
        <v>5110</v>
      </c>
      <c r="AU302" s="37" t="s">
        <v>5777</v>
      </c>
      <c r="AV302" s="37" t="s">
        <v>5776</v>
      </c>
      <c r="AW302" s="37"/>
      <c r="AX302" s="37"/>
      <c r="AY302" s="37"/>
      <c r="AZ302" s="37"/>
      <c r="BA302" s="37"/>
      <c r="BB302" s="37"/>
      <c r="BC302" s="37"/>
      <c r="BD302" s="37"/>
      <c r="BE302" s="37">
        <v>0</v>
      </c>
      <c r="BF302" s="37">
        <v>621</v>
      </c>
      <c r="BG302" s="37">
        <v>621</v>
      </c>
      <c r="BH302" s="37" t="s">
        <v>744</v>
      </c>
      <c r="BI302" s="37"/>
      <c r="BJ302" s="37"/>
      <c r="BK302" s="37"/>
      <c r="BL302" s="37"/>
      <c r="BM302" s="37"/>
      <c r="BN302" s="37"/>
      <c r="BO302" s="37"/>
      <c r="BP302" s="37"/>
      <c r="BQ302" s="37"/>
      <c r="BR302" s="37"/>
      <c r="BS302" s="37"/>
      <c r="BT302" s="37"/>
      <c r="BU302" s="37"/>
      <c r="BV302" s="37">
        <v>0</v>
      </c>
      <c r="BW302" s="37">
        <v>0</v>
      </c>
      <c r="BX302" s="37">
        <v>0</v>
      </c>
      <c r="BY302" s="37">
        <v>0</v>
      </c>
      <c r="BZ302" s="37">
        <v>0</v>
      </c>
      <c r="CA302" s="37">
        <v>0</v>
      </c>
      <c r="CB302" s="37">
        <v>0</v>
      </c>
      <c r="CC302" s="37"/>
      <c r="CD302" s="37"/>
      <c r="CE302" s="37"/>
      <c r="CF302" s="37"/>
      <c r="CG302" s="37"/>
      <c r="CH302" s="37"/>
      <c r="CI302" s="37"/>
      <c r="CJ302" s="37">
        <v>0</v>
      </c>
      <c r="CK302" s="37">
        <v>0</v>
      </c>
      <c r="CL302" s="37">
        <v>0</v>
      </c>
      <c r="CM302" s="37">
        <v>0</v>
      </c>
      <c r="CN302" s="37">
        <v>0</v>
      </c>
      <c r="CO302" s="37">
        <v>0</v>
      </c>
      <c r="CP302" s="37">
        <v>0</v>
      </c>
      <c r="CQ302" s="37"/>
      <c r="CR302" s="37"/>
      <c r="CS302" s="37"/>
      <c r="CT302" s="37"/>
      <c r="CU302" s="37"/>
      <c r="CV302" s="37"/>
      <c r="CW302" s="37"/>
      <c r="CX302" s="37"/>
      <c r="CY302" s="37"/>
      <c r="CZ302" s="37"/>
      <c r="DA302" s="37"/>
      <c r="DB302" s="37"/>
      <c r="DC302" s="37"/>
      <c r="DD302" s="37"/>
      <c r="DE302" s="37"/>
      <c r="DF302" s="37"/>
      <c r="DG302" s="37"/>
      <c r="DH302" s="37"/>
      <c r="DI302" s="37"/>
      <c r="DJ302" s="37"/>
      <c r="DK302" s="37"/>
      <c r="DL302" s="37"/>
      <c r="DM302" s="37"/>
      <c r="DN302" s="37"/>
      <c r="DO302" s="37"/>
      <c r="DP302" s="37"/>
      <c r="DQ302" s="37"/>
      <c r="DR302" s="37"/>
      <c r="DS302" s="37"/>
      <c r="DT302" s="37"/>
    </row>
    <row r="303" spans="1:124" s="31" customFormat="1" ht="18">
      <c r="A303" s="37">
        <v>226</v>
      </c>
      <c r="B303" s="36" t="s">
        <v>5775</v>
      </c>
      <c r="C303" s="36" t="s">
        <v>1657</v>
      </c>
      <c r="D303" s="37" t="s">
        <v>5774</v>
      </c>
      <c r="E303" s="37" t="s">
        <v>5773</v>
      </c>
      <c r="F303" s="37" t="str">
        <f>IF(ISERROR(FIND('ヒアリングシート（記入例あり）'!$C$22,物質リスト!D303)),"",ROW())</f>
        <v/>
      </c>
      <c r="G303" s="37" t="e" cm="1">
        <f t="array" ref="G303">INDEX(D:D,SMALL(F:F,ROW(D303)))</f>
        <v>#NUM!</v>
      </c>
      <c r="H303" s="38" t="s">
        <v>10798</v>
      </c>
      <c r="I303" s="37" t="s">
        <v>223</v>
      </c>
      <c r="J303" s="37" t="s">
        <v>1158</v>
      </c>
      <c r="K303" s="37" t="s">
        <v>360</v>
      </c>
      <c r="L303" s="37" t="s">
        <v>5772</v>
      </c>
      <c r="M303" s="37">
        <v>60.1</v>
      </c>
      <c r="N303" s="37" t="s">
        <v>5771</v>
      </c>
      <c r="O303" s="36" t="s">
        <v>5770</v>
      </c>
      <c r="P303" s="37" t="s">
        <v>217</v>
      </c>
      <c r="Q303" s="36"/>
      <c r="R303" s="37"/>
      <c r="S303" s="36" t="s">
        <v>10936</v>
      </c>
      <c r="T303" s="36" t="s">
        <v>5769</v>
      </c>
      <c r="U303" s="36" t="s">
        <v>5768</v>
      </c>
      <c r="V303" s="37">
        <v>-1.19</v>
      </c>
      <c r="W303" s="37">
        <v>1</v>
      </c>
      <c r="X303" s="36"/>
      <c r="Y303" s="36"/>
      <c r="Z303" s="36" t="s">
        <v>10821</v>
      </c>
      <c r="AA303" s="37" t="s">
        <v>5767</v>
      </c>
      <c r="AB303" s="37" t="s">
        <v>5766</v>
      </c>
      <c r="AC303" s="37" t="s">
        <v>5765</v>
      </c>
      <c r="AD303" s="41" t="s">
        <v>378</v>
      </c>
      <c r="AE303" s="41" t="s">
        <v>207</v>
      </c>
      <c r="AF303" s="41" t="s">
        <v>206</v>
      </c>
      <c r="AG303" s="41" t="s">
        <v>205</v>
      </c>
      <c r="AH303" s="41" t="s">
        <v>201</v>
      </c>
      <c r="AI303" s="41" t="s">
        <v>201</v>
      </c>
      <c r="AJ303" s="41" t="s">
        <v>205</v>
      </c>
      <c r="AK303" s="41" t="s">
        <v>205</v>
      </c>
      <c r="AL303" s="41" t="s">
        <v>201</v>
      </c>
      <c r="AM303" s="41" t="s">
        <v>201</v>
      </c>
      <c r="AN303" s="41" t="s">
        <v>205</v>
      </c>
      <c r="AO303" s="41" t="s">
        <v>205</v>
      </c>
      <c r="AP303" s="41" t="s">
        <v>201</v>
      </c>
      <c r="AQ303" s="41" t="s">
        <v>1206</v>
      </c>
      <c r="AR303" s="41" t="s">
        <v>5764</v>
      </c>
      <c r="AS303" s="41" t="s">
        <v>201</v>
      </c>
      <c r="AT303" s="37" t="s">
        <v>5763</v>
      </c>
      <c r="AU303" s="37" t="s">
        <v>5762</v>
      </c>
      <c r="AV303" s="37" t="s">
        <v>1504</v>
      </c>
      <c r="AW303" s="37" t="s">
        <v>3269</v>
      </c>
      <c r="AX303" s="37" t="s">
        <v>1641</v>
      </c>
      <c r="AY303" s="37"/>
      <c r="AZ303" s="37"/>
      <c r="BA303" s="37"/>
      <c r="BB303" s="37"/>
      <c r="BC303" s="37"/>
      <c r="BD303" s="37"/>
      <c r="BE303" s="37">
        <v>15</v>
      </c>
      <c r="BF303" s="37">
        <v>1</v>
      </c>
      <c r="BG303" s="37">
        <v>16</v>
      </c>
      <c r="BH303" s="37" t="s">
        <v>5761</v>
      </c>
      <c r="BI303" s="37"/>
      <c r="BJ303" s="37"/>
      <c r="BK303" s="37"/>
      <c r="BL303" s="37"/>
      <c r="BM303" s="37"/>
      <c r="BN303" s="37"/>
      <c r="BO303" s="37"/>
      <c r="BP303" s="37"/>
      <c r="BQ303" s="37"/>
      <c r="BR303" s="37"/>
      <c r="BS303" s="37"/>
      <c r="BT303" s="37"/>
      <c r="BU303" s="37"/>
      <c r="BV303" s="37">
        <v>1</v>
      </c>
      <c r="BW303" s="37">
        <v>0</v>
      </c>
      <c r="BX303" s="37">
        <v>0</v>
      </c>
      <c r="BY303" s="37">
        <v>0</v>
      </c>
      <c r="BZ303" s="37">
        <v>0</v>
      </c>
      <c r="CA303" s="37">
        <v>0</v>
      </c>
      <c r="CB303" s="37">
        <v>1300</v>
      </c>
      <c r="CC303" s="37"/>
      <c r="CD303" s="37"/>
      <c r="CE303" s="37"/>
      <c r="CF303" s="37"/>
      <c r="CG303" s="37"/>
      <c r="CH303" s="37"/>
      <c r="CI303" s="37"/>
      <c r="CJ303" s="37">
        <v>0</v>
      </c>
      <c r="CK303" s="37">
        <v>0</v>
      </c>
      <c r="CL303" s="37">
        <v>0</v>
      </c>
      <c r="CM303" s="37">
        <v>0</v>
      </c>
      <c r="CN303" s="37">
        <v>0</v>
      </c>
      <c r="CO303" s="37">
        <v>0</v>
      </c>
      <c r="CP303" s="37">
        <v>0</v>
      </c>
      <c r="CQ303" s="37"/>
      <c r="CR303" s="37"/>
      <c r="CS303" s="37"/>
      <c r="CT303" s="37"/>
      <c r="CU303" s="37"/>
      <c r="CV303" s="37"/>
      <c r="CW303" s="37"/>
      <c r="CX303" s="37"/>
      <c r="CY303" s="37"/>
      <c r="CZ303" s="37"/>
      <c r="DA303" s="37"/>
      <c r="DB303" s="37"/>
      <c r="DC303" s="37"/>
      <c r="DD303" s="37"/>
      <c r="DE303" s="37"/>
      <c r="DF303" s="37"/>
      <c r="DG303" s="37"/>
      <c r="DH303" s="37"/>
      <c r="DI303" s="37"/>
      <c r="DJ303" s="37"/>
      <c r="DK303" s="37"/>
      <c r="DL303" s="37"/>
      <c r="DM303" s="37"/>
      <c r="DN303" s="37"/>
      <c r="DO303" s="37"/>
      <c r="DP303" s="37"/>
      <c r="DQ303" s="37"/>
      <c r="DR303" s="37"/>
      <c r="DS303" s="37"/>
      <c r="DT303" s="37"/>
    </row>
    <row r="304" spans="1:124" s="31" customFormat="1" ht="16.5">
      <c r="A304" s="37">
        <v>227</v>
      </c>
      <c r="B304" s="36" t="s">
        <v>5760</v>
      </c>
      <c r="C304" s="36" t="s">
        <v>5759</v>
      </c>
      <c r="D304" s="37" t="s">
        <v>5758</v>
      </c>
      <c r="E304" s="37" t="s">
        <v>5757</v>
      </c>
      <c r="F304" s="37" t="str">
        <f>IF(ISERROR(FIND('ヒアリングシート（記入例あり）'!$C$22,物質リスト!D304)),"",ROW())</f>
        <v/>
      </c>
      <c r="G304" s="37" t="e" cm="1">
        <f t="array" ref="G304">INDEX(D:D,SMALL(F:F,ROW(D304)))</f>
        <v>#NUM!</v>
      </c>
      <c r="H304" s="38" t="s">
        <v>10796</v>
      </c>
      <c r="I304" s="37" t="s">
        <v>223</v>
      </c>
      <c r="J304" s="37" t="s">
        <v>222</v>
      </c>
      <c r="K304" s="37" t="s">
        <v>221</v>
      </c>
      <c r="L304" s="37" t="s">
        <v>5756</v>
      </c>
      <c r="M304" s="37">
        <v>257.16000000000003</v>
      </c>
      <c r="N304" s="37" t="s">
        <v>5755</v>
      </c>
      <c r="O304" s="36" t="s">
        <v>2759</v>
      </c>
      <c r="P304" s="37" t="s">
        <v>259</v>
      </c>
      <c r="Q304" s="36" t="s">
        <v>1354</v>
      </c>
      <c r="R304" s="37">
        <v>1.24</v>
      </c>
      <c r="S304" s="36" t="s">
        <v>5754</v>
      </c>
      <c r="T304" s="36"/>
      <c r="U304" s="36" t="s">
        <v>5753</v>
      </c>
      <c r="V304" s="37">
        <v>-4.22</v>
      </c>
      <c r="W304" s="37">
        <v>1</v>
      </c>
      <c r="X304" s="36"/>
      <c r="Y304" s="36"/>
      <c r="Z304" s="36" t="s">
        <v>5752</v>
      </c>
      <c r="AA304" s="37" t="s">
        <v>3131</v>
      </c>
      <c r="AB304" s="37" t="s">
        <v>5751</v>
      </c>
      <c r="AC304" s="37" t="s">
        <v>5750</v>
      </c>
      <c r="AD304" s="41" t="s">
        <v>378</v>
      </c>
      <c r="AE304" s="41" t="s">
        <v>205</v>
      </c>
      <c r="AF304" s="41" t="s">
        <v>206</v>
      </c>
      <c r="AG304" s="41" t="s">
        <v>206</v>
      </c>
      <c r="AH304" s="41" t="s">
        <v>377</v>
      </c>
      <c r="AI304" s="41" t="s">
        <v>377</v>
      </c>
      <c r="AJ304" s="41" t="s">
        <v>205</v>
      </c>
      <c r="AK304" s="41" t="s">
        <v>204</v>
      </c>
      <c r="AL304" s="41" t="s">
        <v>201</v>
      </c>
      <c r="AM304" s="41" t="s">
        <v>203</v>
      </c>
      <c r="AN304" s="41" t="s">
        <v>203</v>
      </c>
      <c r="AO304" s="41" t="s">
        <v>203</v>
      </c>
      <c r="AP304" s="41" t="s">
        <v>203</v>
      </c>
      <c r="AQ304" s="41" t="s">
        <v>5749</v>
      </c>
      <c r="AR304" s="41" t="s">
        <v>4669</v>
      </c>
      <c r="AS304" s="41" t="s">
        <v>201</v>
      </c>
      <c r="AT304" s="37" t="s">
        <v>5748</v>
      </c>
      <c r="AU304" s="37" t="s">
        <v>5747</v>
      </c>
      <c r="AV304" s="37" t="s">
        <v>5641</v>
      </c>
      <c r="AW304" s="37"/>
      <c r="AX304" s="37"/>
      <c r="AY304" s="37"/>
      <c r="AZ304" s="37"/>
      <c r="BA304" s="37"/>
      <c r="BB304" s="37"/>
      <c r="BC304" s="37"/>
      <c r="BD304" s="37"/>
      <c r="BE304" s="37">
        <v>0</v>
      </c>
      <c r="BF304" s="37">
        <v>0</v>
      </c>
      <c r="BG304" s="37">
        <v>0</v>
      </c>
      <c r="BH304" s="37" t="s">
        <v>5746</v>
      </c>
      <c r="BI304" s="37"/>
      <c r="BJ304" s="37"/>
      <c r="BK304" s="37"/>
      <c r="BL304" s="37"/>
      <c r="BM304" s="37"/>
      <c r="BN304" s="37"/>
      <c r="BO304" s="37"/>
      <c r="BP304" s="37"/>
      <c r="BQ304" s="37"/>
      <c r="BR304" s="37"/>
      <c r="BS304" s="37"/>
      <c r="BT304" s="37"/>
      <c r="BU304" s="37"/>
      <c r="BV304" s="37">
        <v>0</v>
      </c>
      <c r="BW304" s="37">
        <v>0</v>
      </c>
      <c r="BX304" s="37">
        <v>0</v>
      </c>
      <c r="BY304" s="37">
        <v>0</v>
      </c>
      <c r="BZ304" s="37">
        <v>0</v>
      </c>
      <c r="CA304" s="37">
        <v>0</v>
      </c>
      <c r="CB304" s="37">
        <v>0</v>
      </c>
      <c r="CC304" s="37"/>
      <c r="CD304" s="37"/>
      <c r="CE304" s="37"/>
      <c r="CF304" s="37"/>
      <c r="CG304" s="37"/>
      <c r="CH304" s="37"/>
      <c r="CI304" s="37"/>
      <c r="CJ304" s="37">
        <v>0</v>
      </c>
      <c r="CK304" s="37">
        <v>0</v>
      </c>
      <c r="CL304" s="37">
        <v>0</v>
      </c>
      <c r="CM304" s="37">
        <v>0</v>
      </c>
      <c r="CN304" s="37">
        <v>0</v>
      </c>
      <c r="CO304" s="37">
        <v>0</v>
      </c>
      <c r="CP304" s="37">
        <v>0</v>
      </c>
      <c r="CQ304" s="37"/>
      <c r="CR304" s="37"/>
      <c r="CS304" s="37"/>
      <c r="CT304" s="37"/>
      <c r="CU304" s="37"/>
      <c r="CV304" s="37"/>
      <c r="CW304" s="37"/>
      <c r="CX304" s="37"/>
      <c r="CY304" s="37"/>
      <c r="CZ304" s="37"/>
      <c r="DA304" s="37"/>
      <c r="DB304" s="37"/>
      <c r="DC304" s="37"/>
      <c r="DD304" s="37"/>
      <c r="DE304" s="37"/>
      <c r="DF304" s="37"/>
      <c r="DG304" s="37"/>
      <c r="DH304" s="37"/>
      <c r="DI304" s="37"/>
      <c r="DJ304" s="37"/>
      <c r="DK304" s="37"/>
      <c r="DL304" s="37"/>
      <c r="DM304" s="37"/>
      <c r="DN304" s="37"/>
      <c r="DO304" s="37"/>
      <c r="DP304" s="37"/>
      <c r="DQ304" s="37"/>
      <c r="DR304" s="37"/>
      <c r="DS304" s="37"/>
      <c r="DT304" s="37"/>
    </row>
    <row r="305" spans="1:124" s="31" customFormat="1" ht="16.5">
      <c r="A305" s="37">
        <v>228</v>
      </c>
      <c r="B305" s="36" t="s">
        <v>5745</v>
      </c>
      <c r="C305" s="36" t="s">
        <v>453</v>
      </c>
      <c r="D305" s="37" t="s">
        <v>5744</v>
      </c>
      <c r="E305" s="37" t="s">
        <v>5743</v>
      </c>
      <c r="F305" s="37" t="str">
        <f>IF(ISERROR(FIND('ヒアリングシート（記入例あり）'!$C$22,物質リスト!D305)),"",ROW())</f>
        <v/>
      </c>
      <c r="G305" s="37" t="e" cm="1">
        <f t="array" ref="G305">INDEX(D:D,SMALL(F:F,ROW(D305)))</f>
        <v>#NUM!</v>
      </c>
      <c r="H305" s="38" t="s">
        <v>10797</v>
      </c>
      <c r="I305" s="37" t="s">
        <v>223</v>
      </c>
      <c r="J305" s="37" t="s">
        <v>222</v>
      </c>
      <c r="K305" s="37" t="s">
        <v>221</v>
      </c>
      <c r="L305" s="37" t="s">
        <v>5742</v>
      </c>
      <c r="M305" s="37">
        <v>264.27999999999997</v>
      </c>
      <c r="N305" s="37" t="s">
        <v>5741</v>
      </c>
      <c r="O305" s="36" t="s">
        <v>5740</v>
      </c>
      <c r="P305" s="37" t="s">
        <v>259</v>
      </c>
      <c r="Q305" s="36" t="s">
        <v>5739</v>
      </c>
      <c r="R305" s="37"/>
      <c r="S305" s="36" t="s">
        <v>5738</v>
      </c>
      <c r="T305" s="36"/>
      <c r="U305" s="36" t="s">
        <v>5737</v>
      </c>
      <c r="V305" s="37">
        <v>4.49</v>
      </c>
      <c r="W305" s="37">
        <v>2</v>
      </c>
      <c r="X305" s="36"/>
      <c r="Y305" s="36"/>
      <c r="Z305" s="36" t="s">
        <v>5736</v>
      </c>
      <c r="AA305" s="37" t="s">
        <v>209</v>
      </c>
      <c r="AB305" s="37" t="s">
        <v>209</v>
      </c>
      <c r="AC305" s="37" t="s">
        <v>209</v>
      </c>
      <c r="AD305" s="37" t="s">
        <v>201</v>
      </c>
      <c r="AE305" s="37" t="s">
        <v>201</v>
      </c>
      <c r="AF305" s="37" t="s">
        <v>206</v>
      </c>
      <c r="AG305" s="37" t="s">
        <v>201</v>
      </c>
      <c r="AH305" s="37" t="s">
        <v>201</v>
      </c>
      <c r="AI305" s="37" t="s">
        <v>206</v>
      </c>
      <c r="AJ305" s="37" t="s">
        <v>201</v>
      </c>
      <c r="AK305" s="37" t="s">
        <v>201</v>
      </c>
      <c r="AL305" s="37" t="s">
        <v>201</v>
      </c>
      <c r="AM305" s="37" t="s">
        <v>201</v>
      </c>
      <c r="AN305" s="37" t="s">
        <v>201</v>
      </c>
      <c r="AO305" s="37" t="s">
        <v>201</v>
      </c>
      <c r="AP305" s="37" t="s">
        <v>201</v>
      </c>
      <c r="AQ305" s="37" t="s">
        <v>201</v>
      </c>
      <c r="AR305" s="37" t="s">
        <v>201</v>
      </c>
      <c r="AS305" s="37" t="s">
        <v>201</v>
      </c>
      <c r="AT305" s="37" t="s">
        <v>1505</v>
      </c>
      <c r="AU305" s="37" t="s">
        <v>1505</v>
      </c>
      <c r="AV305" s="37" t="s">
        <v>1505</v>
      </c>
      <c r="AW305" s="37"/>
      <c r="AX305" s="37"/>
      <c r="AY305" s="37"/>
      <c r="AZ305" s="37"/>
      <c r="BA305" s="37"/>
      <c r="BB305" s="37"/>
      <c r="BC305" s="37"/>
      <c r="BD305" s="37"/>
      <c r="BE305" s="37">
        <v>0</v>
      </c>
      <c r="BF305" s="37">
        <v>31</v>
      </c>
      <c r="BG305" s="37">
        <v>31</v>
      </c>
      <c r="BH305" s="37" t="s">
        <v>5735</v>
      </c>
      <c r="BI305" s="37"/>
      <c r="BJ305" s="37"/>
      <c r="BK305" s="37"/>
      <c r="BL305" s="37"/>
      <c r="BM305" s="37"/>
      <c r="BN305" s="37"/>
      <c r="BO305" s="37"/>
      <c r="BP305" s="37"/>
      <c r="BQ305" s="37"/>
      <c r="BR305" s="37"/>
      <c r="BS305" s="37"/>
      <c r="BT305" s="37"/>
      <c r="BU305" s="37"/>
      <c r="BV305" s="37">
        <v>0</v>
      </c>
      <c r="BW305" s="37">
        <v>0</v>
      </c>
      <c r="BX305" s="37">
        <v>0</v>
      </c>
      <c r="BY305" s="37">
        <v>0</v>
      </c>
      <c r="BZ305" s="37">
        <v>0</v>
      </c>
      <c r="CA305" s="37">
        <v>0</v>
      </c>
      <c r="CB305" s="37">
        <v>0</v>
      </c>
      <c r="CC305" s="37">
        <v>1</v>
      </c>
      <c r="CD305" s="37">
        <v>0</v>
      </c>
      <c r="CE305" s="37">
        <v>0</v>
      </c>
      <c r="CF305" s="37">
        <v>0</v>
      </c>
      <c r="CG305" s="37">
        <v>0</v>
      </c>
      <c r="CH305" s="37">
        <v>0</v>
      </c>
      <c r="CI305" s="37">
        <v>3700</v>
      </c>
      <c r="CJ305" s="37">
        <v>0</v>
      </c>
      <c r="CK305" s="37">
        <v>0</v>
      </c>
      <c r="CL305" s="37">
        <v>0</v>
      </c>
      <c r="CM305" s="37">
        <v>0</v>
      </c>
      <c r="CN305" s="37">
        <v>0</v>
      </c>
      <c r="CO305" s="37">
        <v>0</v>
      </c>
      <c r="CP305" s="37">
        <v>0</v>
      </c>
      <c r="CQ305" s="37"/>
      <c r="CR305" s="37"/>
      <c r="CS305" s="37"/>
      <c r="CT305" s="37"/>
      <c r="CU305" s="37"/>
      <c r="CV305" s="37"/>
      <c r="CW305" s="37"/>
      <c r="CX305" s="37"/>
      <c r="CY305" s="37"/>
      <c r="CZ305" s="37"/>
      <c r="DA305" s="37"/>
      <c r="DB305" s="37"/>
      <c r="DC305" s="37"/>
      <c r="DD305" s="37"/>
      <c r="DE305" s="37"/>
      <c r="DF305" s="37"/>
      <c r="DG305" s="37"/>
      <c r="DH305" s="37"/>
      <c r="DI305" s="37"/>
      <c r="DJ305" s="37"/>
      <c r="DK305" s="37"/>
      <c r="DL305" s="37"/>
      <c r="DM305" s="37"/>
      <c r="DN305" s="37"/>
      <c r="DO305" s="37"/>
      <c r="DP305" s="37"/>
      <c r="DQ305" s="37"/>
      <c r="DR305" s="37"/>
      <c r="DS305" s="37"/>
      <c r="DT305" s="37"/>
    </row>
    <row r="306" spans="1:124" s="31" customFormat="1" ht="16.5">
      <c r="A306" s="37">
        <v>229</v>
      </c>
      <c r="B306" s="36" t="s">
        <v>5734</v>
      </c>
      <c r="C306" s="36" t="s">
        <v>453</v>
      </c>
      <c r="D306" s="37" t="s">
        <v>5733</v>
      </c>
      <c r="E306" s="37" t="s">
        <v>5732</v>
      </c>
      <c r="F306" s="37" t="str">
        <f>IF(ISERROR(FIND('ヒアリングシート（記入例あり）'!$C$22,物質リスト!D306)),"",ROW())</f>
        <v/>
      </c>
      <c r="G306" s="37" t="e" cm="1">
        <f t="array" ref="G306">INDEX(D:D,SMALL(F:F,ROW(D306)))</f>
        <v>#NUM!</v>
      </c>
      <c r="H306" s="38" t="s">
        <v>10796</v>
      </c>
      <c r="I306" s="37" t="s">
        <v>223</v>
      </c>
      <c r="J306" s="37"/>
      <c r="K306" s="37" t="s">
        <v>221</v>
      </c>
      <c r="L306" s="37" t="s">
        <v>5731</v>
      </c>
      <c r="M306" s="37">
        <v>342.39</v>
      </c>
      <c r="N306" s="37" t="s">
        <v>5730</v>
      </c>
      <c r="O306" s="36" t="s">
        <v>5729</v>
      </c>
      <c r="P306" s="37" t="s">
        <v>259</v>
      </c>
      <c r="Q306" s="36"/>
      <c r="R306" s="37" t="s">
        <v>5728</v>
      </c>
      <c r="S306" s="36" t="s">
        <v>5727</v>
      </c>
      <c r="T306" s="36"/>
      <c r="U306" s="36" t="s">
        <v>5726</v>
      </c>
      <c r="V306" s="37">
        <v>1.5</v>
      </c>
      <c r="W306" s="37">
        <v>1</v>
      </c>
      <c r="X306" s="36"/>
      <c r="Y306" s="36"/>
      <c r="Z306" s="36" t="s">
        <v>5725</v>
      </c>
      <c r="AA306" s="37" t="s">
        <v>5724</v>
      </c>
      <c r="AB306" s="37" t="s">
        <v>5723</v>
      </c>
      <c r="AC306" s="37" t="s">
        <v>5722</v>
      </c>
      <c r="AD306" s="37" t="s">
        <v>203</v>
      </c>
      <c r="AE306" s="37" t="s">
        <v>203</v>
      </c>
      <c r="AF306" s="37" t="s">
        <v>206</v>
      </c>
      <c r="AG306" s="37" t="s">
        <v>201</v>
      </c>
      <c r="AH306" s="37" t="s">
        <v>207</v>
      </c>
      <c r="AI306" s="37" t="s">
        <v>206</v>
      </c>
      <c r="AJ306" s="37" t="s">
        <v>203</v>
      </c>
      <c r="AK306" s="37" t="s">
        <v>203</v>
      </c>
      <c r="AL306" s="37" t="s">
        <v>201</v>
      </c>
      <c r="AM306" s="37" t="s">
        <v>377</v>
      </c>
      <c r="AN306" s="37" t="s">
        <v>203</v>
      </c>
      <c r="AO306" s="37" t="s">
        <v>203</v>
      </c>
      <c r="AP306" s="37" t="s">
        <v>203</v>
      </c>
      <c r="AQ306" s="37" t="s">
        <v>201</v>
      </c>
      <c r="AR306" s="37" t="s">
        <v>5721</v>
      </c>
      <c r="AS306" s="37" t="s">
        <v>201</v>
      </c>
      <c r="AT306" s="37" t="s">
        <v>209</v>
      </c>
      <c r="AU306" s="37" t="s">
        <v>5720</v>
      </c>
      <c r="AV306" s="37" t="s">
        <v>5719</v>
      </c>
      <c r="AW306" s="37"/>
      <c r="AX306" s="37"/>
      <c r="AY306" s="37"/>
      <c r="AZ306" s="37"/>
      <c r="BA306" s="37"/>
      <c r="BB306" s="37"/>
      <c r="BC306" s="37"/>
      <c r="BD306" s="37"/>
      <c r="BE306" s="37">
        <v>0</v>
      </c>
      <c r="BF306" s="37">
        <v>7164</v>
      </c>
      <c r="BG306" s="37">
        <v>7164</v>
      </c>
      <c r="BH306" s="37" t="s">
        <v>711</v>
      </c>
      <c r="BI306" s="37"/>
      <c r="BJ306" s="37"/>
      <c r="BK306" s="37"/>
      <c r="BL306" s="37"/>
      <c r="BM306" s="37"/>
      <c r="BN306" s="37"/>
      <c r="BO306" s="37"/>
      <c r="BP306" s="37"/>
      <c r="BQ306" s="37"/>
      <c r="BR306" s="37"/>
      <c r="BS306" s="37"/>
      <c r="BT306" s="37"/>
      <c r="BU306" s="37"/>
      <c r="BV306" s="37">
        <v>0</v>
      </c>
      <c r="BW306" s="37">
        <v>0</v>
      </c>
      <c r="BX306" s="37">
        <v>0</v>
      </c>
      <c r="BY306" s="37">
        <v>0</v>
      </c>
      <c r="BZ306" s="37">
        <v>0</v>
      </c>
      <c r="CA306" s="37">
        <v>0</v>
      </c>
      <c r="CB306" s="37">
        <v>0</v>
      </c>
      <c r="CC306" s="37"/>
      <c r="CD306" s="37"/>
      <c r="CE306" s="37"/>
      <c r="CF306" s="37"/>
      <c r="CG306" s="37"/>
      <c r="CH306" s="37"/>
      <c r="CI306" s="37"/>
      <c r="CJ306" s="37">
        <v>0</v>
      </c>
      <c r="CK306" s="37">
        <v>0</v>
      </c>
      <c r="CL306" s="37">
        <v>0</v>
      </c>
      <c r="CM306" s="37">
        <v>0</v>
      </c>
      <c r="CN306" s="37">
        <v>0</v>
      </c>
      <c r="CO306" s="37">
        <v>0</v>
      </c>
      <c r="CP306" s="37">
        <v>0</v>
      </c>
      <c r="CQ306" s="37"/>
      <c r="CR306" s="37"/>
      <c r="CS306" s="37"/>
      <c r="CT306" s="37"/>
      <c r="CU306" s="37"/>
      <c r="CV306" s="37"/>
      <c r="CW306" s="37"/>
      <c r="CX306" s="37"/>
      <c r="CY306" s="37"/>
      <c r="CZ306" s="37"/>
      <c r="DA306" s="37"/>
      <c r="DB306" s="37"/>
      <c r="DC306" s="37"/>
      <c r="DD306" s="37"/>
      <c r="DE306" s="37"/>
      <c r="DF306" s="37"/>
      <c r="DG306" s="37"/>
      <c r="DH306" s="37"/>
      <c r="DI306" s="37"/>
      <c r="DJ306" s="37"/>
      <c r="DK306" s="37"/>
      <c r="DL306" s="37"/>
      <c r="DM306" s="37"/>
      <c r="DN306" s="37"/>
      <c r="DO306" s="37"/>
      <c r="DP306" s="37"/>
      <c r="DQ306" s="37"/>
      <c r="DR306" s="37"/>
      <c r="DS306" s="37"/>
      <c r="DT306" s="37"/>
    </row>
    <row r="307" spans="1:124" s="31" customFormat="1" ht="18">
      <c r="A307" s="37">
        <v>230</v>
      </c>
      <c r="B307" s="36" t="s">
        <v>5718</v>
      </c>
      <c r="C307" s="36" t="s">
        <v>5717</v>
      </c>
      <c r="D307" s="37" t="s">
        <v>5716</v>
      </c>
      <c r="E307" s="37" t="s">
        <v>5715</v>
      </c>
      <c r="F307" s="37" t="str">
        <f>IF(ISERROR(FIND('ヒアリングシート（記入例あり）'!$C$22,物質リスト!D307)),"",ROW())</f>
        <v/>
      </c>
      <c r="G307" s="37" t="e" cm="1">
        <f t="array" ref="G307">INDEX(D:D,SMALL(F:F,ROW(D307)))</f>
        <v>#NUM!</v>
      </c>
      <c r="H307" s="38" t="s">
        <v>10797</v>
      </c>
      <c r="I307" s="37" t="s">
        <v>223</v>
      </c>
      <c r="J307" s="37" t="s">
        <v>222</v>
      </c>
      <c r="K307" s="37" t="s">
        <v>221</v>
      </c>
      <c r="L307" s="37" t="s">
        <v>5714</v>
      </c>
      <c r="M307" s="37">
        <v>268.39999999999998</v>
      </c>
      <c r="N307" s="37" t="s">
        <v>5713</v>
      </c>
      <c r="O307" s="36">
        <v>369.67</v>
      </c>
      <c r="P307" s="37" t="s">
        <v>259</v>
      </c>
      <c r="Q307" s="36"/>
      <c r="R307" s="37" t="s">
        <v>5712</v>
      </c>
      <c r="S307" s="36" t="s">
        <v>10937</v>
      </c>
      <c r="T307" s="36">
        <v>10.98</v>
      </c>
      <c r="U307" s="36" t="s">
        <v>5711</v>
      </c>
      <c r="V307" s="37">
        <v>4.68</v>
      </c>
      <c r="W307" s="37">
        <v>2</v>
      </c>
      <c r="X307" s="36"/>
      <c r="Y307" s="36" t="s">
        <v>212</v>
      </c>
      <c r="Z307" s="36" t="s">
        <v>5710</v>
      </c>
      <c r="AA307" s="37" t="s">
        <v>5709</v>
      </c>
      <c r="AB307" s="37" t="s">
        <v>5708</v>
      </c>
      <c r="AC307" s="37" t="s">
        <v>209</v>
      </c>
      <c r="AD307" s="41" t="s">
        <v>207</v>
      </c>
      <c r="AE307" s="41" t="s">
        <v>203</v>
      </c>
      <c r="AF307" s="41" t="s">
        <v>206</v>
      </c>
      <c r="AG307" s="41" t="s">
        <v>201</v>
      </c>
      <c r="AH307" s="41" t="s">
        <v>201</v>
      </c>
      <c r="AI307" s="41" t="s">
        <v>201</v>
      </c>
      <c r="AJ307" s="41" t="s">
        <v>203</v>
      </c>
      <c r="AK307" s="41" t="s">
        <v>250</v>
      </c>
      <c r="AL307" s="41" t="s">
        <v>201</v>
      </c>
      <c r="AM307" s="41" t="s">
        <v>377</v>
      </c>
      <c r="AN307" s="41" t="s">
        <v>203</v>
      </c>
      <c r="AO307" s="41" t="s">
        <v>201</v>
      </c>
      <c r="AP307" s="41" t="s">
        <v>203</v>
      </c>
      <c r="AQ307" s="41" t="s">
        <v>1256</v>
      </c>
      <c r="AR307" s="41" t="s">
        <v>600</v>
      </c>
      <c r="AS307" s="41" t="s">
        <v>201</v>
      </c>
      <c r="AT307" s="37" t="s">
        <v>5707</v>
      </c>
      <c r="AU307" s="37" t="s">
        <v>5706</v>
      </c>
      <c r="AV307" s="37" t="s">
        <v>5705</v>
      </c>
      <c r="AW307" s="37" t="s">
        <v>285</v>
      </c>
      <c r="AX307" s="37"/>
      <c r="AY307" s="37"/>
      <c r="AZ307" s="37"/>
      <c r="BA307" s="37" t="s">
        <v>5704</v>
      </c>
      <c r="BB307" s="37" t="s">
        <v>5703</v>
      </c>
      <c r="BC307" s="37">
        <v>570</v>
      </c>
      <c r="BD307" s="37" t="s">
        <v>10938</v>
      </c>
      <c r="BE307" s="37">
        <v>73</v>
      </c>
      <c r="BF307" s="37">
        <v>207426</v>
      </c>
      <c r="BG307" s="37">
        <v>207499</v>
      </c>
      <c r="BH307" s="37" t="s">
        <v>5702</v>
      </c>
      <c r="BI307" s="37">
        <v>3</v>
      </c>
      <c r="BJ307" s="37">
        <v>3.1</v>
      </c>
      <c r="BK307" s="37">
        <v>0</v>
      </c>
      <c r="BL307" s="37">
        <v>0</v>
      </c>
      <c r="BM307" s="37">
        <v>0</v>
      </c>
      <c r="BN307" s="37">
        <v>0</v>
      </c>
      <c r="BO307" s="37">
        <v>570</v>
      </c>
      <c r="BP307" s="37">
        <v>0</v>
      </c>
      <c r="BQ307" s="37">
        <v>227000</v>
      </c>
      <c r="BR307" s="37">
        <v>0</v>
      </c>
      <c r="BS307" s="37">
        <v>3.1</v>
      </c>
      <c r="BT307" s="37">
        <v>570</v>
      </c>
      <c r="BU307" s="37">
        <v>227000</v>
      </c>
      <c r="BV307" s="37">
        <v>3</v>
      </c>
      <c r="BW307" s="37">
        <v>0</v>
      </c>
      <c r="BX307" s="37">
        <v>0</v>
      </c>
      <c r="BY307" s="37">
        <v>0</v>
      </c>
      <c r="BZ307" s="37">
        <v>0</v>
      </c>
      <c r="CA307" s="37">
        <v>0</v>
      </c>
      <c r="CB307" s="37">
        <v>1306600</v>
      </c>
      <c r="CC307" s="37">
        <v>3</v>
      </c>
      <c r="CD307" s="37">
        <v>0</v>
      </c>
      <c r="CE307" s="37">
        <v>0</v>
      </c>
      <c r="CF307" s="37">
        <v>0</v>
      </c>
      <c r="CG307" s="37">
        <v>0</v>
      </c>
      <c r="CH307" s="37">
        <v>0</v>
      </c>
      <c r="CI307" s="37">
        <v>119400</v>
      </c>
      <c r="CJ307" s="37">
        <v>2</v>
      </c>
      <c r="CK307" s="37">
        <v>0</v>
      </c>
      <c r="CL307" s="37">
        <v>0</v>
      </c>
      <c r="CM307" s="37">
        <v>0</v>
      </c>
      <c r="CN307" s="37">
        <v>0</v>
      </c>
      <c r="CO307" s="37">
        <v>0</v>
      </c>
      <c r="CP307" s="37">
        <v>225347</v>
      </c>
      <c r="CQ307" s="37">
        <v>0</v>
      </c>
      <c r="CR307" s="37">
        <v>0.2</v>
      </c>
      <c r="CS307" s="37">
        <v>97.7</v>
      </c>
      <c r="CT307" s="37">
        <v>2.1</v>
      </c>
      <c r="CU307" s="37" t="s">
        <v>5701</v>
      </c>
      <c r="CV307" s="37"/>
      <c r="CW307" s="37"/>
      <c r="CX307" s="37"/>
      <c r="CY307" s="37"/>
      <c r="CZ307" s="37"/>
      <c r="DA307" s="37" t="s">
        <v>5700</v>
      </c>
      <c r="DB307" s="37" t="s">
        <v>5699</v>
      </c>
      <c r="DC307" s="37" t="s">
        <v>5698</v>
      </c>
      <c r="DD307" s="37"/>
      <c r="DE307" s="37" t="s">
        <v>5697</v>
      </c>
      <c r="DF307" s="37"/>
      <c r="DG307" s="37"/>
      <c r="DH307" s="37"/>
      <c r="DI307" s="37" t="s">
        <v>5696</v>
      </c>
      <c r="DJ307" s="37"/>
      <c r="DK307" s="37"/>
      <c r="DL307" s="37">
        <v>7.2000000000000002E-5</v>
      </c>
      <c r="DM307" s="37"/>
      <c r="DN307" s="37"/>
      <c r="DO307" s="37"/>
      <c r="DP307" s="37">
        <v>1.8E-5</v>
      </c>
      <c r="DQ307" s="37"/>
      <c r="DR307" s="37"/>
      <c r="DS307" s="37">
        <v>1.8E-5</v>
      </c>
      <c r="DT307" s="37">
        <v>9.0000000000000006E-5</v>
      </c>
    </row>
    <row r="308" spans="1:124" s="31" customFormat="1" ht="18">
      <c r="A308" s="37">
        <v>231</v>
      </c>
      <c r="B308" s="36" t="s">
        <v>5695</v>
      </c>
      <c r="C308" s="36" t="s">
        <v>226</v>
      </c>
      <c r="D308" s="37" t="s">
        <v>5694</v>
      </c>
      <c r="E308" s="37" t="s">
        <v>5693</v>
      </c>
      <c r="F308" s="37" t="str">
        <f>IF(ISERROR(FIND('ヒアリングシート（記入例あり）'!$C$22,物質リスト!D308)),"",ROW())</f>
        <v/>
      </c>
      <c r="G308" s="37" t="e" cm="1">
        <f t="array" ref="G308">INDEX(D:D,SMALL(F:F,ROW(D308)))</f>
        <v>#NUM!</v>
      </c>
      <c r="H308" s="38" t="s">
        <v>10796</v>
      </c>
      <c r="I308" s="37" t="s">
        <v>223</v>
      </c>
      <c r="J308" s="37" t="s">
        <v>222</v>
      </c>
      <c r="K308" s="37" t="s">
        <v>221</v>
      </c>
      <c r="L308" s="37" t="s">
        <v>5692</v>
      </c>
      <c r="M308" s="37">
        <v>212.28</v>
      </c>
      <c r="N308" s="37" t="s">
        <v>5691</v>
      </c>
      <c r="O308" s="36" t="s">
        <v>334</v>
      </c>
      <c r="P308" s="37" t="s">
        <v>259</v>
      </c>
      <c r="Q308" s="36"/>
      <c r="R308" s="37"/>
      <c r="S308" s="36" t="s">
        <v>10939</v>
      </c>
      <c r="T308" s="36" t="s">
        <v>5690</v>
      </c>
      <c r="U308" s="36" t="s">
        <v>5689</v>
      </c>
      <c r="V308" s="37">
        <v>2.34</v>
      </c>
      <c r="W308" s="37">
        <v>1</v>
      </c>
      <c r="X308" s="36"/>
      <c r="Y308" s="36"/>
      <c r="Z308" s="36" t="s">
        <v>5688</v>
      </c>
      <c r="AA308" s="37" t="s">
        <v>5687</v>
      </c>
      <c r="AB308" s="37" t="s">
        <v>209</v>
      </c>
      <c r="AC308" s="37" t="s">
        <v>209</v>
      </c>
      <c r="AD308" s="41" t="s">
        <v>207</v>
      </c>
      <c r="AE308" s="41" t="s">
        <v>201</v>
      </c>
      <c r="AF308" s="41" t="s">
        <v>206</v>
      </c>
      <c r="AG308" s="41" t="s">
        <v>206</v>
      </c>
      <c r="AH308" s="41" t="s">
        <v>201</v>
      </c>
      <c r="AI308" s="41" t="s">
        <v>201</v>
      </c>
      <c r="AJ308" s="41" t="s">
        <v>203</v>
      </c>
      <c r="AK308" s="41" t="s">
        <v>201</v>
      </c>
      <c r="AL308" s="41" t="s">
        <v>201</v>
      </c>
      <c r="AM308" s="41" t="s">
        <v>201</v>
      </c>
      <c r="AN308" s="41" t="s">
        <v>205</v>
      </c>
      <c r="AO308" s="41" t="s">
        <v>291</v>
      </c>
      <c r="AP308" s="41" t="s">
        <v>201</v>
      </c>
      <c r="AQ308" s="41" t="s">
        <v>201</v>
      </c>
      <c r="AR308" s="41" t="s">
        <v>5686</v>
      </c>
      <c r="AS308" s="41" t="s">
        <v>201</v>
      </c>
      <c r="AT308" s="37" t="s">
        <v>200</v>
      </c>
      <c r="AU308" s="37" t="s">
        <v>5685</v>
      </c>
      <c r="AV308" s="37" t="s">
        <v>286</v>
      </c>
      <c r="AW308" s="37" t="s">
        <v>5684</v>
      </c>
      <c r="AX308" s="37"/>
      <c r="AY308" s="37"/>
      <c r="AZ308" s="37"/>
      <c r="BA308" s="37"/>
      <c r="BB308" s="37"/>
      <c r="BC308" s="37"/>
      <c r="BD308" s="37"/>
      <c r="BE308" s="37">
        <v>0</v>
      </c>
      <c r="BF308" s="37">
        <v>76</v>
      </c>
      <c r="BG308" s="37">
        <v>76</v>
      </c>
      <c r="BH308" s="37" t="s">
        <v>5683</v>
      </c>
      <c r="BI308" s="37">
        <v>1</v>
      </c>
      <c r="BJ308" s="37">
        <v>0</v>
      </c>
      <c r="BK308" s="37">
        <v>0</v>
      </c>
      <c r="BL308" s="37">
        <v>0</v>
      </c>
      <c r="BM308" s="37">
        <v>0</v>
      </c>
      <c r="BN308" s="37">
        <v>6.7</v>
      </c>
      <c r="BO308" s="37">
        <v>69</v>
      </c>
      <c r="BP308" s="37">
        <v>0</v>
      </c>
      <c r="BQ308" s="37">
        <v>15000</v>
      </c>
      <c r="BR308" s="37">
        <v>0</v>
      </c>
      <c r="BS308" s="37">
        <v>0</v>
      </c>
      <c r="BT308" s="37">
        <v>75.7</v>
      </c>
      <c r="BU308" s="37">
        <v>15000</v>
      </c>
      <c r="BV308" s="37">
        <v>0</v>
      </c>
      <c r="BW308" s="37">
        <v>0</v>
      </c>
      <c r="BX308" s="37">
        <v>0</v>
      </c>
      <c r="BY308" s="37">
        <v>0</v>
      </c>
      <c r="BZ308" s="37">
        <v>0</v>
      </c>
      <c r="CA308" s="37">
        <v>0</v>
      </c>
      <c r="CB308" s="37">
        <v>0</v>
      </c>
      <c r="CC308" s="37"/>
      <c r="CD308" s="37"/>
      <c r="CE308" s="37"/>
      <c r="CF308" s="37"/>
      <c r="CG308" s="37"/>
      <c r="CH308" s="37"/>
      <c r="CI308" s="37"/>
      <c r="CJ308" s="37">
        <v>0</v>
      </c>
      <c r="CK308" s="37">
        <v>0</v>
      </c>
      <c r="CL308" s="37">
        <v>0</v>
      </c>
      <c r="CM308" s="37">
        <v>0</v>
      </c>
      <c r="CN308" s="37">
        <v>0</v>
      </c>
      <c r="CO308" s="37">
        <v>0</v>
      </c>
      <c r="CP308" s="37">
        <v>0</v>
      </c>
      <c r="CQ308" s="37"/>
      <c r="CR308" s="37"/>
      <c r="CS308" s="37"/>
      <c r="CT308" s="37"/>
      <c r="CU308" s="37"/>
      <c r="CV308" s="37"/>
      <c r="CW308" s="37"/>
      <c r="CX308" s="37"/>
      <c r="CY308" s="37"/>
      <c r="CZ308" s="37"/>
      <c r="DA308" s="37"/>
      <c r="DB308" s="37"/>
      <c r="DC308" s="37"/>
      <c r="DD308" s="37"/>
      <c r="DE308" s="37"/>
      <c r="DF308" s="37"/>
      <c r="DG308" s="37"/>
      <c r="DH308" s="37"/>
      <c r="DI308" s="37"/>
      <c r="DJ308" s="37"/>
      <c r="DK308" s="37"/>
      <c r="DL308" s="37"/>
      <c r="DM308" s="37"/>
      <c r="DN308" s="37"/>
      <c r="DO308" s="37"/>
      <c r="DP308" s="37"/>
      <c r="DQ308" s="37"/>
      <c r="DR308" s="37"/>
      <c r="DS308" s="37"/>
      <c r="DT308" s="37"/>
    </row>
    <row r="309" spans="1:124" s="31" customFormat="1" ht="16.5">
      <c r="A309" s="37">
        <v>232</v>
      </c>
      <c r="B309" s="36" t="s">
        <v>5682</v>
      </c>
      <c r="C309" s="36" t="s">
        <v>1491</v>
      </c>
      <c r="D309" s="37" t="s">
        <v>5681</v>
      </c>
      <c r="E309" s="37" t="s">
        <v>5680</v>
      </c>
      <c r="F309" s="37" t="str">
        <f>IF(ISERROR(FIND('ヒアリングシート（記入例あり）'!$C$22,物質リスト!D309)),"",ROW())</f>
        <v/>
      </c>
      <c r="G309" s="37" t="e" cm="1">
        <f t="array" ref="G309">INDEX(D:D,SMALL(F:F,ROW(D309)))</f>
        <v>#NUM!</v>
      </c>
      <c r="H309" s="38" t="s">
        <v>10798</v>
      </c>
      <c r="I309" s="37" t="s">
        <v>223</v>
      </c>
      <c r="J309" s="37" t="s">
        <v>360</v>
      </c>
      <c r="K309" s="37" t="s">
        <v>360</v>
      </c>
      <c r="L309" s="37" t="s">
        <v>5679</v>
      </c>
      <c r="M309" s="37">
        <v>73.099999999999994</v>
      </c>
      <c r="N309" s="37" t="s">
        <v>5678</v>
      </c>
      <c r="O309" s="36" t="s">
        <v>5677</v>
      </c>
      <c r="P309" s="37" t="s">
        <v>217</v>
      </c>
      <c r="Q309" s="36" t="s">
        <v>5676</v>
      </c>
      <c r="R309" s="37"/>
      <c r="S309" s="36" t="s">
        <v>5675</v>
      </c>
      <c r="T309" s="36" t="s">
        <v>5674</v>
      </c>
      <c r="U309" s="36" t="s">
        <v>5673</v>
      </c>
      <c r="V309" s="37">
        <v>-1.01</v>
      </c>
      <c r="W309" s="37">
        <v>1</v>
      </c>
      <c r="X309" s="36" t="s">
        <v>432</v>
      </c>
      <c r="Y309" s="36" t="s">
        <v>212</v>
      </c>
      <c r="Z309" s="36" t="s">
        <v>5672</v>
      </c>
      <c r="AA309" s="37" t="s">
        <v>5671</v>
      </c>
      <c r="AB309" s="37" t="s">
        <v>253</v>
      </c>
      <c r="AC309" s="37" t="s">
        <v>5670</v>
      </c>
      <c r="AD309" s="41" t="s">
        <v>203</v>
      </c>
      <c r="AE309" s="41" t="s">
        <v>203</v>
      </c>
      <c r="AF309" s="41" t="s">
        <v>206</v>
      </c>
      <c r="AG309" s="41" t="s">
        <v>378</v>
      </c>
      <c r="AH309" s="41" t="s">
        <v>201</v>
      </c>
      <c r="AI309" s="41" t="s">
        <v>201</v>
      </c>
      <c r="AJ309" s="41" t="s">
        <v>203</v>
      </c>
      <c r="AK309" s="41" t="s">
        <v>377</v>
      </c>
      <c r="AL309" s="41" t="s">
        <v>201</v>
      </c>
      <c r="AM309" s="41" t="s">
        <v>201</v>
      </c>
      <c r="AN309" s="41" t="s">
        <v>205</v>
      </c>
      <c r="AO309" s="41" t="s">
        <v>291</v>
      </c>
      <c r="AP309" s="41" t="s">
        <v>291</v>
      </c>
      <c r="AQ309" s="41" t="s">
        <v>5669</v>
      </c>
      <c r="AR309" s="41" t="s">
        <v>5519</v>
      </c>
      <c r="AS309" s="41" t="s">
        <v>201</v>
      </c>
      <c r="AT309" s="37" t="s">
        <v>488</v>
      </c>
      <c r="AU309" s="37" t="s">
        <v>5668</v>
      </c>
      <c r="AV309" s="37" t="s">
        <v>2096</v>
      </c>
      <c r="AW309" s="37"/>
      <c r="AX309" s="37" t="s">
        <v>5667</v>
      </c>
      <c r="AY309" s="37" t="s">
        <v>321</v>
      </c>
      <c r="AZ309" s="37" t="s">
        <v>320</v>
      </c>
      <c r="BA309" s="37" t="s">
        <v>5666</v>
      </c>
      <c r="BB309" s="37" t="s">
        <v>5665</v>
      </c>
      <c r="BC309" s="37" t="s">
        <v>5664</v>
      </c>
      <c r="BD309" s="37"/>
      <c r="BE309" s="40">
        <v>2054405</v>
      </c>
      <c r="BF309" s="37">
        <v>7427467</v>
      </c>
      <c r="BG309" s="37">
        <v>9481871</v>
      </c>
      <c r="BH309" s="37" t="s">
        <v>5663</v>
      </c>
      <c r="BI309" s="37">
        <v>28</v>
      </c>
      <c r="BJ309" s="37">
        <v>2115.3000000000002</v>
      </c>
      <c r="BK309" s="37">
        <v>0</v>
      </c>
      <c r="BL309" s="37">
        <v>0</v>
      </c>
      <c r="BM309" s="37">
        <v>0</v>
      </c>
      <c r="BN309" s="37">
        <v>95.6</v>
      </c>
      <c r="BO309" s="37">
        <v>272855.8</v>
      </c>
      <c r="BP309" s="37">
        <v>0</v>
      </c>
      <c r="BQ309" s="37">
        <v>3496700</v>
      </c>
      <c r="BR309" s="37">
        <v>48000</v>
      </c>
      <c r="BS309" s="37">
        <v>2115.3000000000002</v>
      </c>
      <c r="BT309" s="37">
        <v>272951.39999999997</v>
      </c>
      <c r="BU309" s="37">
        <v>3544700</v>
      </c>
      <c r="BV309" s="37">
        <v>11</v>
      </c>
      <c r="BW309" s="37">
        <v>72496.399999999994</v>
      </c>
      <c r="BX309" s="37">
        <v>1237</v>
      </c>
      <c r="BY309" s="37">
        <v>0</v>
      </c>
      <c r="BZ309" s="37">
        <v>0</v>
      </c>
      <c r="CA309" s="37">
        <v>73733.399999999994</v>
      </c>
      <c r="CB309" s="37">
        <v>5402600</v>
      </c>
      <c r="CC309" s="37">
        <v>24</v>
      </c>
      <c r="CD309" s="37">
        <v>275263</v>
      </c>
      <c r="CE309" s="37">
        <v>430</v>
      </c>
      <c r="CF309" s="37">
        <v>0</v>
      </c>
      <c r="CG309" s="37">
        <v>0</v>
      </c>
      <c r="CH309" s="37">
        <v>275693</v>
      </c>
      <c r="CI309" s="37">
        <v>1209670</v>
      </c>
      <c r="CJ309" s="37">
        <v>12</v>
      </c>
      <c r="CK309" s="37">
        <v>999.2</v>
      </c>
      <c r="CL309" s="37">
        <v>0</v>
      </c>
      <c r="CM309" s="37">
        <v>0</v>
      </c>
      <c r="CN309" s="37">
        <v>0</v>
      </c>
      <c r="CO309" s="37">
        <v>999.2</v>
      </c>
      <c r="CP309" s="37">
        <v>1027646</v>
      </c>
      <c r="CQ309" s="37">
        <v>1.3</v>
      </c>
      <c r="CR309" s="37">
        <v>97.6</v>
      </c>
      <c r="CS309" s="37">
        <v>0.3</v>
      </c>
      <c r="CT309" s="37">
        <v>0.8</v>
      </c>
      <c r="CU309" s="37" t="s">
        <v>5662</v>
      </c>
      <c r="CV309" s="37"/>
      <c r="CW309" s="37"/>
      <c r="CX309" s="37"/>
      <c r="CY309" s="37" t="s">
        <v>5661</v>
      </c>
      <c r="CZ309" s="37"/>
      <c r="DA309" s="37" t="s">
        <v>5660</v>
      </c>
      <c r="DB309" s="37" t="s">
        <v>5659</v>
      </c>
      <c r="DC309" s="37"/>
      <c r="DD309" s="37" t="s">
        <v>5658</v>
      </c>
      <c r="DE309" s="37" t="s">
        <v>5657</v>
      </c>
      <c r="DF309" s="37"/>
      <c r="DG309" s="37"/>
      <c r="DH309" s="37" t="s">
        <v>5656</v>
      </c>
      <c r="DI309" s="37">
        <v>0.1</v>
      </c>
      <c r="DJ309" s="37" t="s">
        <v>5655</v>
      </c>
      <c r="DK309" s="37"/>
      <c r="DL309" s="37">
        <v>0.14000000000000001</v>
      </c>
      <c r="DM309" s="37"/>
      <c r="DN309" s="37"/>
      <c r="DO309" s="37">
        <v>4.0000000000000001E-3</v>
      </c>
      <c r="DP309" s="37"/>
      <c r="DQ309" s="37">
        <v>4</v>
      </c>
      <c r="DR309" s="37"/>
      <c r="DS309" s="37">
        <v>4.0039999999999996</v>
      </c>
      <c r="DT309" s="37">
        <v>4.1440000000000001</v>
      </c>
    </row>
    <row r="310" spans="1:124" s="31" customFormat="1" ht="16.5">
      <c r="A310" s="37">
        <v>233</v>
      </c>
      <c r="B310" s="36" t="s">
        <v>5654</v>
      </c>
      <c r="C310" s="36" t="s">
        <v>410</v>
      </c>
      <c r="D310" s="37" t="s">
        <v>5653</v>
      </c>
      <c r="E310" s="37" t="s">
        <v>5652</v>
      </c>
      <c r="F310" s="37" t="str">
        <f>IF(ISERROR(FIND('ヒアリングシート（記入例あり）'!$C$22,物質リスト!D310)),"",ROW())</f>
        <v/>
      </c>
      <c r="G310" s="37" t="e" cm="1">
        <f t="array" ref="G310">INDEX(D:D,SMALL(F:F,ROW(D310)))</f>
        <v>#NUM!</v>
      </c>
      <c r="H310" s="38" t="s">
        <v>10800</v>
      </c>
      <c r="I310" s="37" t="s">
        <v>223</v>
      </c>
      <c r="J310" s="37" t="s">
        <v>360</v>
      </c>
      <c r="K310" s="37" t="s">
        <v>360</v>
      </c>
      <c r="L310" s="37" t="s">
        <v>5651</v>
      </c>
      <c r="M310" s="37">
        <v>320.36</v>
      </c>
      <c r="N310" s="37" t="s">
        <v>5650</v>
      </c>
      <c r="O310" s="36" t="s">
        <v>5649</v>
      </c>
      <c r="P310" s="37" t="s">
        <v>217</v>
      </c>
      <c r="Q310" s="36"/>
      <c r="R310" s="37"/>
      <c r="S310" s="36" t="s">
        <v>5648</v>
      </c>
      <c r="T310" s="36"/>
      <c r="U310" s="36" t="s">
        <v>5647</v>
      </c>
      <c r="V310" s="37">
        <v>3.69</v>
      </c>
      <c r="W310" s="37">
        <v>2</v>
      </c>
      <c r="X310" s="36"/>
      <c r="Y310" s="36"/>
      <c r="Z310" s="36" t="s">
        <v>5646</v>
      </c>
      <c r="AA310" s="37" t="s">
        <v>5645</v>
      </c>
      <c r="AB310" s="37" t="s">
        <v>5644</v>
      </c>
      <c r="AC310" s="37" t="s">
        <v>5643</v>
      </c>
      <c r="AD310" s="37" t="s">
        <v>378</v>
      </c>
      <c r="AE310" s="37" t="s">
        <v>251</v>
      </c>
      <c r="AF310" s="37" t="s">
        <v>206</v>
      </c>
      <c r="AG310" s="37" t="s">
        <v>201</v>
      </c>
      <c r="AH310" s="37" t="s">
        <v>207</v>
      </c>
      <c r="AI310" s="37" t="s">
        <v>207</v>
      </c>
      <c r="AJ310" s="37" t="s">
        <v>203</v>
      </c>
      <c r="AK310" s="37" t="s">
        <v>203</v>
      </c>
      <c r="AL310" s="37" t="s">
        <v>201</v>
      </c>
      <c r="AM310" s="37" t="s">
        <v>203</v>
      </c>
      <c r="AN310" s="37" t="s">
        <v>203</v>
      </c>
      <c r="AO310" s="37" t="s">
        <v>203</v>
      </c>
      <c r="AP310" s="37" t="s">
        <v>205</v>
      </c>
      <c r="AQ310" s="37" t="s">
        <v>2547</v>
      </c>
      <c r="AR310" s="37" t="s">
        <v>2628</v>
      </c>
      <c r="AS310" s="37" t="s">
        <v>201</v>
      </c>
      <c r="AT310" s="37" t="s">
        <v>957</v>
      </c>
      <c r="AU310" s="37" t="s">
        <v>5642</v>
      </c>
      <c r="AV310" s="37" t="s">
        <v>5641</v>
      </c>
      <c r="AW310" s="37"/>
      <c r="AX310" s="37"/>
      <c r="AY310" s="37"/>
      <c r="AZ310" s="37"/>
      <c r="BA310" s="37"/>
      <c r="BB310" s="37"/>
      <c r="BC310" s="37"/>
      <c r="BD310" s="37"/>
      <c r="BE310" s="37">
        <v>0</v>
      </c>
      <c r="BF310" s="37">
        <v>321</v>
      </c>
      <c r="BG310" s="37">
        <v>321</v>
      </c>
      <c r="BH310" s="37" t="s">
        <v>5640</v>
      </c>
      <c r="BI310" s="37"/>
      <c r="BJ310" s="37"/>
      <c r="BK310" s="37"/>
      <c r="BL310" s="37"/>
      <c r="BM310" s="37"/>
      <c r="BN310" s="37"/>
      <c r="BO310" s="37"/>
      <c r="BP310" s="37"/>
      <c r="BQ310" s="37"/>
      <c r="BR310" s="37"/>
      <c r="BS310" s="37"/>
      <c r="BT310" s="37"/>
      <c r="BU310" s="37"/>
      <c r="BV310" s="37">
        <v>0</v>
      </c>
      <c r="BW310" s="37">
        <v>0</v>
      </c>
      <c r="BX310" s="37">
        <v>0</v>
      </c>
      <c r="BY310" s="37">
        <v>0</v>
      </c>
      <c r="BZ310" s="37">
        <v>0</v>
      </c>
      <c r="CA310" s="37">
        <v>0</v>
      </c>
      <c r="CB310" s="37">
        <v>0</v>
      </c>
      <c r="CC310" s="37">
        <v>1</v>
      </c>
      <c r="CD310" s="37">
        <v>0</v>
      </c>
      <c r="CE310" s="37">
        <v>0</v>
      </c>
      <c r="CF310" s="37">
        <v>0</v>
      </c>
      <c r="CG310" s="37">
        <v>0</v>
      </c>
      <c r="CH310" s="37">
        <v>0</v>
      </c>
      <c r="CI310" s="37">
        <v>7300</v>
      </c>
      <c r="CJ310" s="37">
        <v>0</v>
      </c>
      <c r="CK310" s="37">
        <v>0</v>
      </c>
      <c r="CL310" s="37">
        <v>0</v>
      </c>
      <c r="CM310" s="37">
        <v>0</v>
      </c>
      <c r="CN310" s="37">
        <v>0</v>
      </c>
      <c r="CO310" s="37">
        <v>0</v>
      </c>
      <c r="CP310" s="37">
        <v>0</v>
      </c>
      <c r="CQ310" s="37"/>
      <c r="CR310" s="37"/>
      <c r="CS310" s="37"/>
      <c r="CT310" s="37"/>
      <c r="CU310" s="37"/>
      <c r="CV310" s="37"/>
      <c r="CW310" s="37"/>
      <c r="CX310" s="37"/>
      <c r="CY310" s="37"/>
      <c r="CZ310" s="37"/>
      <c r="DA310" s="37"/>
      <c r="DB310" s="37"/>
      <c r="DC310" s="37"/>
      <c r="DD310" s="37"/>
      <c r="DE310" s="37"/>
      <c r="DF310" s="37"/>
      <c r="DG310" s="37"/>
      <c r="DH310" s="37"/>
      <c r="DI310" s="37"/>
      <c r="DJ310" s="37"/>
      <c r="DK310" s="37"/>
      <c r="DL310" s="37"/>
      <c r="DM310" s="37"/>
      <c r="DN310" s="37"/>
      <c r="DO310" s="37"/>
      <c r="DP310" s="37"/>
      <c r="DQ310" s="37"/>
      <c r="DR310" s="37"/>
      <c r="DS310" s="37"/>
      <c r="DT310" s="37"/>
    </row>
    <row r="311" spans="1:124" s="31" customFormat="1" ht="16.5">
      <c r="A311" s="37">
        <v>234</v>
      </c>
      <c r="B311" s="36" t="s">
        <v>5639</v>
      </c>
      <c r="C311" s="36" t="s">
        <v>410</v>
      </c>
      <c r="D311" s="37" t="s">
        <v>5638</v>
      </c>
      <c r="E311" s="37" t="s">
        <v>5637</v>
      </c>
      <c r="F311" s="37" t="str">
        <f>IF(ISERROR(FIND('ヒアリングシート（記入例あり）'!$C$22,物質リスト!D311)),"",ROW())</f>
        <v/>
      </c>
      <c r="G311" s="37" t="e" cm="1">
        <f t="array" ref="G311">INDEX(D:D,SMALL(F:F,ROW(D311)))</f>
        <v>#NUM!</v>
      </c>
      <c r="H311" s="38" t="s">
        <v>10744</v>
      </c>
      <c r="I311" s="37" t="s">
        <v>407</v>
      </c>
      <c r="J311" s="37" t="s">
        <v>1158</v>
      </c>
      <c r="K311" s="37" t="s">
        <v>360</v>
      </c>
      <c r="L311" s="37" t="s">
        <v>5636</v>
      </c>
      <c r="M311" s="37">
        <v>159.80799999999999</v>
      </c>
      <c r="N311" s="37" t="s">
        <v>5635</v>
      </c>
      <c r="O311" s="36" t="s">
        <v>5634</v>
      </c>
      <c r="P311" s="37" t="s">
        <v>217</v>
      </c>
      <c r="Q311" s="36" t="s">
        <v>5633</v>
      </c>
      <c r="R311" s="37"/>
      <c r="S311" s="36" t="s">
        <v>5632</v>
      </c>
      <c r="T311" s="36"/>
      <c r="U311" s="36" t="s">
        <v>209</v>
      </c>
      <c r="V311" s="37"/>
      <c r="W311" s="37"/>
      <c r="X311" s="36"/>
      <c r="Y311" s="36"/>
      <c r="Z311" s="36" t="s">
        <v>5631</v>
      </c>
      <c r="AA311" s="37" t="s">
        <v>5630</v>
      </c>
      <c r="AB311" s="37" t="s">
        <v>209</v>
      </c>
      <c r="AC311" s="37" t="s">
        <v>5629</v>
      </c>
      <c r="AD311" s="41" t="s">
        <v>203</v>
      </c>
      <c r="AE311" s="41" t="s">
        <v>201</v>
      </c>
      <c r="AF311" s="41" t="s">
        <v>206</v>
      </c>
      <c r="AG311" s="41" t="s">
        <v>205</v>
      </c>
      <c r="AH311" s="41" t="s">
        <v>201</v>
      </c>
      <c r="AI311" s="41" t="s">
        <v>201</v>
      </c>
      <c r="AJ311" s="41" t="s">
        <v>377</v>
      </c>
      <c r="AK311" s="41" t="s">
        <v>377</v>
      </c>
      <c r="AL311" s="41" t="s">
        <v>201</v>
      </c>
      <c r="AM311" s="41" t="s">
        <v>201</v>
      </c>
      <c r="AN311" s="41" t="s">
        <v>201</v>
      </c>
      <c r="AO311" s="41" t="s">
        <v>201</v>
      </c>
      <c r="AP311" s="41" t="s">
        <v>201</v>
      </c>
      <c r="AQ311" s="41" t="s">
        <v>663</v>
      </c>
      <c r="AR311" s="41" t="s">
        <v>5628</v>
      </c>
      <c r="AS311" s="41" t="s">
        <v>201</v>
      </c>
      <c r="AT311" s="37" t="s">
        <v>1393</v>
      </c>
      <c r="AU311" s="37" t="s">
        <v>5627</v>
      </c>
      <c r="AV311" s="37" t="s">
        <v>209</v>
      </c>
      <c r="AW311" s="37"/>
      <c r="AX311" s="37"/>
      <c r="AY311" s="37"/>
      <c r="AZ311" s="37"/>
      <c r="BA311" s="37"/>
      <c r="BB311" s="37"/>
      <c r="BC311" s="37"/>
      <c r="BD311" s="37"/>
      <c r="BE311" s="37">
        <v>1940</v>
      </c>
      <c r="BF311" s="37">
        <v>1242</v>
      </c>
      <c r="BG311" s="37">
        <v>3182</v>
      </c>
      <c r="BH311" s="37" t="s">
        <v>5626</v>
      </c>
      <c r="BI311" s="37"/>
      <c r="BJ311" s="37"/>
      <c r="BK311" s="37"/>
      <c r="BL311" s="37"/>
      <c r="BM311" s="37"/>
      <c r="BN311" s="37"/>
      <c r="BO311" s="37"/>
      <c r="BP311" s="37"/>
      <c r="BQ311" s="37"/>
      <c r="BR311" s="37"/>
      <c r="BS311" s="37"/>
      <c r="BT311" s="37"/>
      <c r="BU311" s="37"/>
      <c r="BV311" s="37">
        <v>1</v>
      </c>
      <c r="BW311" s="37">
        <v>0</v>
      </c>
      <c r="BX311" s="37">
        <v>0</v>
      </c>
      <c r="BY311" s="37">
        <v>0</v>
      </c>
      <c r="BZ311" s="37">
        <v>0</v>
      </c>
      <c r="CA311" s="37">
        <v>0</v>
      </c>
      <c r="CB311" s="37">
        <v>9000</v>
      </c>
      <c r="CC311" s="37">
        <v>4</v>
      </c>
      <c r="CD311" s="37">
        <v>0</v>
      </c>
      <c r="CE311" s="37">
        <v>1</v>
      </c>
      <c r="CF311" s="37">
        <v>0</v>
      </c>
      <c r="CG311" s="37">
        <v>0</v>
      </c>
      <c r="CH311" s="37">
        <v>1</v>
      </c>
      <c r="CI311" s="37">
        <v>24200</v>
      </c>
      <c r="CJ311" s="37">
        <v>1</v>
      </c>
      <c r="CK311" s="37">
        <v>0.8</v>
      </c>
      <c r="CL311" s="37">
        <v>0</v>
      </c>
      <c r="CM311" s="37">
        <v>0</v>
      </c>
      <c r="CN311" s="37">
        <v>0</v>
      </c>
      <c r="CO311" s="37">
        <v>0.8</v>
      </c>
      <c r="CP311" s="37">
        <v>13000</v>
      </c>
      <c r="CQ311" s="37"/>
      <c r="CR311" s="37"/>
      <c r="CS311" s="37"/>
      <c r="CT311" s="37"/>
      <c r="CU311" s="37"/>
      <c r="CV311" s="37"/>
      <c r="CW311" s="37"/>
      <c r="CX311" s="37"/>
      <c r="CY311" s="37"/>
      <c r="CZ311" s="37"/>
      <c r="DA311" s="37"/>
      <c r="DB311" s="37"/>
      <c r="DC311" s="37"/>
      <c r="DD311" s="37"/>
      <c r="DE311" s="37"/>
      <c r="DF311" s="37"/>
      <c r="DG311" s="37"/>
      <c r="DH311" s="37"/>
      <c r="DI311" s="37"/>
      <c r="DJ311" s="37"/>
      <c r="DK311" s="37"/>
      <c r="DL311" s="37"/>
      <c r="DM311" s="37"/>
      <c r="DN311" s="37"/>
      <c r="DO311" s="37"/>
      <c r="DP311" s="37"/>
      <c r="DQ311" s="37"/>
      <c r="DR311" s="37"/>
      <c r="DS311" s="37"/>
      <c r="DT311" s="37"/>
    </row>
    <row r="312" spans="1:124" s="33" customFormat="1" ht="16.5">
      <c r="A312" s="37">
        <v>235</v>
      </c>
      <c r="B312" s="36" t="s">
        <v>1455</v>
      </c>
      <c r="C312" s="36"/>
      <c r="D312" s="37" t="s">
        <v>5625</v>
      </c>
      <c r="E312" s="37" t="s">
        <v>5624</v>
      </c>
      <c r="F312" s="37" t="str">
        <f>IF(ISERROR(FIND('ヒアリングシート（記入例あり）'!$C$22,物質リスト!D312)),"",ROW())</f>
        <v/>
      </c>
      <c r="G312" s="37" t="e" cm="1">
        <f t="array" ref="G312">INDEX(D:D,SMALL(F:F,ROW(D312)))</f>
        <v>#NUM!</v>
      </c>
      <c r="H312" s="38" t="s">
        <v>10744</v>
      </c>
      <c r="I312" s="37" t="s">
        <v>407</v>
      </c>
      <c r="J312" s="37"/>
      <c r="K312" s="37"/>
      <c r="L312" s="37"/>
      <c r="M312" s="37"/>
      <c r="N312" s="37"/>
      <c r="O312" s="36"/>
      <c r="P312" s="37"/>
      <c r="Q312" s="36"/>
      <c r="R312" s="37"/>
      <c r="S312" s="36"/>
      <c r="T312" s="36"/>
      <c r="U312" s="36"/>
      <c r="V312" s="37"/>
      <c r="W312" s="37"/>
      <c r="X312" s="36"/>
      <c r="Y312" s="36"/>
      <c r="Z312" s="36"/>
      <c r="AA312" s="37"/>
      <c r="AB312" s="37"/>
      <c r="AC312" s="37"/>
      <c r="AD312" s="37"/>
      <c r="AE312" s="37"/>
      <c r="AF312" s="37"/>
      <c r="AG312" s="37"/>
      <c r="AH312" s="37"/>
      <c r="AI312" s="37"/>
      <c r="AJ312" s="37"/>
      <c r="AK312" s="37"/>
      <c r="AL312" s="37"/>
      <c r="AM312" s="37"/>
      <c r="AN312" s="37"/>
      <c r="AO312" s="37"/>
      <c r="AP312" s="37"/>
      <c r="AQ312" s="37"/>
      <c r="AR312" s="37"/>
      <c r="AS312" s="37"/>
      <c r="AT312" s="37"/>
      <c r="AU312" s="37"/>
      <c r="AV312" s="37"/>
      <c r="AW312" s="37"/>
      <c r="AX312" s="37"/>
      <c r="AY312" s="37"/>
      <c r="AZ312" s="37"/>
      <c r="BA312" s="37"/>
      <c r="BB312" s="37"/>
      <c r="BC312" s="37"/>
      <c r="BD312" s="37"/>
      <c r="BE312" s="37">
        <v>22</v>
      </c>
      <c r="BF312" s="37">
        <v>26301</v>
      </c>
      <c r="BG312" s="37">
        <v>26323</v>
      </c>
      <c r="BH312" s="37"/>
      <c r="BI312" s="37">
        <v>3</v>
      </c>
      <c r="BJ312" s="37">
        <v>0</v>
      </c>
      <c r="BK312" s="37">
        <v>22</v>
      </c>
      <c r="BL312" s="37">
        <v>0</v>
      </c>
      <c r="BM312" s="37">
        <v>0</v>
      </c>
      <c r="BN312" s="37">
        <v>23</v>
      </c>
      <c r="BO312" s="37">
        <v>3.7</v>
      </c>
      <c r="BP312" s="37">
        <v>0</v>
      </c>
      <c r="BQ312" s="37">
        <v>11500</v>
      </c>
      <c r="BR312" s="37">
        <v>0</v>
      </c>
      <c r="BS312" s="37">
        <v>22</v>
      </c>
      <c r="BT312" s="37">
        <v>26.7</v>
      </c>
      <c r="BU312" s="37">
        <v>11500</v>
      </c>
      <c r="BV312" s="37">
        <v>4</v>
      </c>
      <c r="BW312" s="37">
        <v>0</v>
      </c>
      <c r="BX312" s="37">
        <v>0</v>
      </c>
      <c r="BY312" s="37">
        <v>0</v>
      </c>
      <c r="BZ312" s="37">
        <v>0</v>
      </c>
      <c r="CA312" s="37">
        <v>0</v>
      </c>
      <c r="CB312" s="37">
        <v>6000</v>
      </c>
      <c r="CC312" s="37">
        <v>6</v>
      </c>
      <c r="CD312" s="37">
        <v>0</v>
      </c>
      <c r="CE312" s="37">
        <v>0</v>
      </c>
      <c r="CF312" s="37">
        <v>0</v>
      </c>
      <c r="CG312" s="37">
        <v>0</v>
      </c>
      <c r="CH312" s="37">
        <v>0</v>
      </c>
      <c r="CI312" s="37">
        <v>78000</v>
      </c>
      <c r="CJ312" s="37">
        <v>2</v>
      </c>
      <c r="CK312" s="37">
        <v>0</v>
      </c>
      <c r="CL312" s="37">
        <v>0</v>
      </c>
      <c r="CM312" s="37">
        <v>0</v>
      </c>
      <c r="CN312" s="37">
        <v>0</v>
      </c>
      <c r="CO312" s="37">
        <v>0</v>
      </c>
      <c r="CP312" s="37">
        <v>22882</v>
      </c>
      <c r="CQ312" s="37"/>
      <c r="CR312" s="37"/>
      <c r="CS312" s="37"/>
      <c r="CT312" s="37"/>
      <c r="CU312" s="37"/>
      <c r="CV312" s="37"/>
      <c r="CW312" s="37"/>
      <c r="CX312" s="37"/>
      <c r="CY312" s="37"/>
      <c r="CZ312" s="37"/>
      <c r="DA312" s="37"/>
      <c r="DB312" s="37"/>
      <c r="DC312" s="37"/>
      <c r="DD312" s="37"/>
      <c r="DE312" s="37"/>
      <c r="DF312" s="37"/>
      <c r="DG312" s="37"/>
      <c r="DH312" s="37"/>
      <c r="DI312" s="37"/>
      <c r="DJ312" s="37"/>
      <c r="DK312" s="37"/>
      <c r="DL312" s="37"/>
      <c r="DM312" s="37"/>
      <c r="DN312" s="37"/>
      <c r="DO312" s="37"/>
      <c r="DP312" s="37"/>
      <c r="DQ312" s="37"/>
      <c r="DR312" s="37"/>
      <c r="DS312" s="37"/>
      <c r="DT312" s="37"/>
    </row>
    <row r="313" spans="1:124" s="31" customFormat="1" ht="16.5">
      <c r="A313" s="37">
        <v>236</v>
      </c>
      <c r="B313" s="36" t="s">
        <v>5623</v>
      </c>
      <c r="C313" s="36" t="s">
        <v>453</v>
      </c>
      <c r="D313" s="37" t="s">
        <v>5622</v>
      </c>
      <c r="E313" s="37" t="s">
        <v>5621</v>
      </c>
      <c r="F313" s="37" t="str">
        <f>IF(ISERROR(FIND('ヒアリングシート（記入例あり）'!$C$22,物質リスト!D313)),"",ROW())</f>
        <v/>
      </c>
      <c r="G313" s="37" t="e" cm="1">
        <f t="array" ref="G313">INDEX(D:D,SMALL(F:F,ROW(D313)))</f>
        <v>#NUM!</v>
      </c>
      <c r="H313" s="38" t="s">
        <v>10797</v>
      </c>
      <c r="I313" s="37" t="s">
        <v>223</v>
      </c>
      <c r="J313" s="37"/>
      <c r="K313" s="37" t="s">
        <v>221</v>
      </c>
      <c r="L313" s="37" t="s">
        <v>5620</v>
      </c>
      <c r="M313" s="37">
        <v>497.11399999999998</v>
      </c>
      <c r="N313" s="37" t="s">
        <v>5619</v>
      </c>
      <c r="O313" s="36" t="s">
        <v>5618</v>
      </c>
      <c r="P313" s="37" t="s">
        <v>259</v>
      </c>
      <c r="Q313" s="36" t="s">
        <v>209</v>
      </c>
      <c r="R313" s="37"/>
      <c r="S313" s="36" t="s">
        <v>5617</v>
      </c>
      <c r="T313" s="36"/>
      <c r="U313" s="36" t="s">
        <v>5616</v>
      </c>
      <c r="V313" s="37">
        <v>6.42</v>
      </c>
      <c r="W313" s="37">
        <v>2</v>
      </c>
      <c r="X313" s="36"/>
      <c r="Y313" s="36"/>
      <c r="Z313" s="36" t="s">
        <v>5615</v>
      </c>
      <c r="AA313" s="37" t="s">
        <v>5614</v>
      </c>
      <c r="AB313" s="37" t="s">
        <v>1032</v>
      </c>
      <c r="AC313" s="37" t="s">
        <v>5613</v>
      </c>
      <c r="AD313" s="37" t="s">
        <v>207</v>
      </c>
      <c r="AE313" s="37" t="s">
        <v>203</v>
      </c>
      <c r="AF313" s="37" t="s">
        <v>206</v>
      </c>
      <c r="AG313" s="37" t="s">
        <v>201</v>
      </c>
      <c r="AH313" s="37" t="s">
        <v>201</v>
      </c>
      <c r="AI313" s="37" t="s">
        <v>206</v>
      </c>
      <c r="AJ313" s="37" t="s">
        <v>203</v>
      </c>
      <c r="AK313" s="37" t="s">
        <v>203</v>
      </c>
      <c r="AL313" s="37" t="s">
        <v>201</v>
      </c>
      <c r="AM313" s="37" t="s">
        <v>377</v>
      </c>
      <c r="AN313" s="37" t="s">
        <v>203</v>
      </c>
      <c r="AO313" s="37" t="s">
        <v>203</v>
      </c>
      <c r="AP313" s="37" t="s">
        <v>203</v>
      </c>
      <c r="AQ313" s="37" t="s">
        <v>201</v>
      </c>
      <c r="AR313" s="37" t="s">
        <v>201</v>
      </c>
      <c r="AS313" s="37" t="s">
        <v>201</v>
      </c>
      <c r="AT313" s="37" t="s">
        <v>5612</v>
      </c>
      <c r="AU313" s="37" t="s">
        <v>209</v>
      </c>
      <c r="AV313" s="37" t="s">
        <v>527</v>
      </c>
      <c r="AW313" s="37"/>
      <c r="AX313" s="37"/>
      <c r="AY313" s="37"/>
      <c r="AZ313" s="37"/>
      <c r="BA313" s="37"/>
      <c r="BB313" s="37"/>
      <c r="BC313" s="37"/>
      <c r="BD313" s="37"/>
      <c r="BE313" s="37">
        <v>4</v>
      </c>
      <c r="BF313" s="37">
        <v>71</v>
      </c>
      <c r="BG313" s="37">
        <v>75</v>
      </c>
      <c r="BH313" s="37" t="s">
        <v>1030</v>
      </c>
      <c r="BI313" s="37"/>
      <c r="BJ313" s="37"/>
      <c r="BK313" s="37"/>
      <c r="BL313" s="37"/>
      <c r="BM313" s="37"/>
      <c r="BN313" s="37"/>
      <c r="BO313" s="37"/>
      <c r="BP313" s="37"/>
      <c r="BQ313" s="37"/>
      <c r="BR313" s="37"/>
      <c r="BS313" s="37"/>
      <c r="BT313" s="37"/>
      <c r="BU313" s="37"/>
      <c r="BV313" s="37">
        <v>0</v>
      </c>
      <c r="BW313" s="37">
        <v>0</v>
      </c>
      <c r="BX313" s="37">
        <v>0</v>
      </c>
      <c r="BY313" s="37">
        <v>0</v>
      </c>
      <c r="BZ313" s="37">
        <v>0</v>
      </c>
      <c r="CA313" s="37">
        <v>0</v>
      </c>
      <c r="CB313" s="37">
        <v>0</v>
      </c>
      <c r="CC313" s="37"/>
      <c r="CD313" s="37"/>
      <c r="CE313" s="37"/>
      <c r="CF313" s="37"/>
      <c r="CG313" s="37"/>
      <c r="CH313" s="37"/>
      <c r="CI313" s="37"/>
      <c r="CJ313" s="37">
        <v>0</v>
      </c>
      <c r="CK313" s="37">
        <v>0</v>
      </c>
      <c r="CL313" s="37">
        <v>0</v>
      </c>
      <c r="CM313" s="37">
        <v>0</v>
      </c>
      <c r="CN313" s="37">
        <v>0</v>
      </c>
      <c r="CO313" s="37">
        <v>0</v>
      </c>
      <c r="CP313" s="37">
        <v>0</v>
      </c>
      <c r="CQ313" s="37"/>
      <c r="CR313" s="37"/>
      <c r="CS313" s="37"/>
      <c r="CT313" s="37"/>
      <c r="CU313" s="37"/>
      <c r="CV313" s="37"/>
      <c r="CW313" s="37"/>
      <c r="CX313" s="37"/>
      <c r="CY313" s="37"/>
      <c r="CZ313" s="37"/>
      <c r="DA313" s="37"/>
      <c r="DB313" s="37"/>
      <c r="DC313" s="37"/>
      <c r="DD313" s="37"/>
      <c r="DE313" s="37"/>
      <c r="DF313" s="37"/>
      <c r="DG313" s="37"/>
      <c r="DH313" s="37"/>
      <c r="DI313" s="37"/>
      <c r="DJ313" s="37"/>
      <c r="DK313" s="37"/>
      <c r="DL313" s="37"/>
      <c r="DM313" s="37"/>
      <c r="DN313" s="37"/>
      <c r="DO313" s="37"/>
      <c r="DP313" s="37"/>
      <c r="DQ313" s="37"/>
      <c r="DR313" s="37"/>
      <c r="DS313" s="37"/>
      <c r="DT313" s="37"/>
    </row>
    <row r="314" spans="1:124" s="33" customFormat="1" ht="16.5">
      <c r="A314" s="37">
        <v>237</v>
      </c>
      <c r="B314" s="36" t="s">
        <v>1455</v>
      </c>
      <c r="C314" s="36"/>
      <c r="D314" s="37" t="s">
        <v>5611</v>
      </c>
      <c r="E314" s="37" t="s">
        <v>5610</v>
      </c>
      <c r="F314" s="37" t="str">
        <f>IF(ISERROR(FIND('ヒアリングシート（記入例あり）'!$C$22,物質リスト!D314)),"",ROW())</f>
        <v/>
      </c>
      <c r="G314" s="37" t="e" cm="1">
        <f t="array" ref="G314">INDEX(D:D,SMALL(F:F,ROW(D314)))</f>
        <v>#NUM!</v>
      </c>
      <c r="H314" s="38" t="s">
        <v>10744</v>
      </c>
      <c r="I314" s="37" t="s">
        <v>407</v>
      </c>
      <c r="J314" s="37"/>
      <c r="K314" s="37"/>
      <c r="L314" s="37"/>
      <c r="M314" s="37"/>
      <c r="N314" s="37"/>
      <c r="O314" s="36"/>
      <c r="P314" s="37"/>
      <c r="Q314" s="36"/>
      <c r="R314" s="37"/>
      <c r="S314" s="36"/>
      <c r="T314" s="36"/>
      <c r="U314" s="36"/>
      <c r="V314" s="37"/>
      <c r="W314" s="37"/>
      <c r="X314" s="36"/>
      <c r="Y314" s="36"/>
      <c r="Z314" s="36"/>
      <c r="AA314" s="37"/>
      <c r="AB314" s="37"/>
      <c r="AC314" s="37"/>
      <c r="AD314" s="37"/>
      <c r="AE314" s="37"/>
      <c r="AF314" s="37"/>
      <c r="AG314" s="37"/>
      <c r="AH314" s="37"/>
      <c r="AI314" s="37"/>
      <c r="AJ314" s="37"/>
      <c r="AK314" s="37"/>
      <c r="AL314" s="37"/>
      <c r="AM314" s="37"/>
      <c r="AN314" s="37"/>
      <c r="AO314" s="37"/>
      <c r="AP314" s="37"/>
      <c r="AQ314" s="37"/>
      <c r="AR314" s="37"/>
      <c r="AS314" s="37"/>
      <c r="AT314" s="37"/>
      <c r="AU314" s="37"/>
      <c r="AV314" s="37"/>
      <c r="AW314" s="37"/>
      <c r="AX314" s="37"/>
      <c r="AY314" s="37"/>
      <c r="AZ314" s="37"/>
      <c r="BA314" s="37"/>
      <c r="BB314" s="37"/>
      <c r="BC314" s="37"/>
      <c r="BD314" s="37"/>
      <c r="BE314" s="37">
        <v>482</v>
      </c>
      <c r="BF314" s="37">
        <v>161</v>
      </c>
      <c r="BG314" s="37">
        <v>643</v>
      </c>
      <c r="BH314" s="37"/>
      <c r="BI314" s="37"/>
      <c r="BJ314" s="37"/>
      <c r="BK314" s="37"/>
      <c r="BL314" s="37"/>
      <c r="BM314" s="37"/>
      <c r="BN314" s="37"/>
      <c r="BO314" s="37"/>
      <c r="BP314" s="37"/>
      <c r="BQ314" s="37"/>
      <c r="BR314" s="37"/>
      <c r="BS314" s="37"/>
      <c r="BT314" s="37"/>
      <c r="BU314" s="37"/>
      <c r="BV314" s="37">
        <v>3</v>
      </c>
      <c r="BW314" s="37">
        <v>0</v>
      </c>
      <c r="BX314" s="37">
        <v>0</v>
      </c>
      <c r="BY314" s="37">
        <v>0</v>
      </c>
      <c r="BZ314" s="37">
        <v>0</v>
      </c>
      <c r="CA314" s="37">
        <v>0</v>
      </c>
      <c r="CB314" s="37">
        <v>0</v>
      </c>
      <c r="CC314" s="37">
        <v>62</v>
      </c>
      <c r="CD314" s="37">
        <v>0</v>
      </c>
      <c r="CE314" s="37">
        <v>6</v>
      </c>
      <c r="CF314" s="37">
        <v>0</v>
      </c>
      <c r="CG314" s="37">
        <v>0</v>
      </c>
      <c r="CH314" s="37">
        <v>6</v>
      </c>
      <c r="CI314" s="37"/>
      <c r="CJ314" s="37">
        <v>0</v>
      </c>
      <c r="CK314" s="37">
        <v>0</v>
      </c>
      <c r="CL314" s="37">
        <v>0</v>
      </c>
      <c r="CM314" s="37">
        <v>0</v>
      </c>
      <c r="CN314" s="37">
        <v>0</v>
      </c>
      <c r="CO314" s="37">
        <v>0</v>
      </c>
      <c r="CP314" s="37">
        <v>0</v>
      </c>
      <c r="CQ314" s="37"/>
      <c r="CR314" s="37"/>
      <c r="CS314" s="37"/>
      <c r="CT314" s="37"/>
      <c r="CU314" s="37"/>
      <c r="CV314" s="37"/>
      <c r="CW314" s="37"/>
      <c r="CX314" s="37"/>
      <c r="CY314" s="37"/>
      <c r="CZ314" s="37"/>
      <c r="DA314" s="37"/>
      <c r="DB314" s="37"/>
      <c r="DC314" s="37"/>
      <c r="DD314" s="37"/>
      <c r="DE314" s="37"/>
      <c r="DF314" s="37"/>
      <c r="DG314" s="37"/>
      <c r="DH314" s="37"/>
      <c r="DI314" s="37"/>
      <c r="DJ314" s="37"/>
      <c r="DK314" s="37"/>
      <c r="DL314" s="37"/>
      <c r="DM314" s="37"/>
      <c r="DN314" s="37"/>
      <c r="DO314" s="37"/>
      <c r="DP314" s="37"/>
      <c r="DQ314" s="37"/>
      <c r="DR314" s="37"/>
      <c r="DS314" s="37"/>
      <c r="DT314" s="37"/>
    </row>
    <row r="315" spans="1:124" s="31" customFormat="1" ht="18">
      <c r="A315" s="37">
        <v>238</v>
      </c>
      <c r="B315" s="36" t="s">
        <v>5609</v>
      </c>
      <c r="C315" s="36" t="s">
        <v>5608</v>
      </c>
      <c r="D315" s="37" t="s">
        <v>5607</v>
      </c>
      <c r="E315" s="37" t="s">
        <v>5606</v>
      </c>
      <c r="F315" s="37" t="str">
        <f>IF(ISERROR(FIND('ヒアリングシート（記入例あり）'!$C$22,物質リスト!D315)),"",ROW())</f>
        <v/>
      </c>
      <c r="G315" s="37" t="e" cm="1">
        <f t="array" ref="G315">INDEX(D:D,SMALL(F:F,ROW(D315)))</f>
        <v>#NUM!</v>
      </c>
      <c r="H315" s="38" t="s">
        <v>10797</v>
      </c>
      <c r="I315" s="37" t="s">
        <v>223</v>
      </c>
      <c r="J315" s="37" t="s">
        <v>222</v>
      </c>
      <c r="K315" s="37" t="s">
        <v>221</v>
      </c>
      <c r="L315" s="37" t="s">
        <v>5605</v>
      </c>
      <c r="M315" s="37" t="s">
        <v>5604</v>
      </c>
      <c r="N315" s="37" t="s">
        <v>5603</v>
      </c>
      <c r="O315" s="36" t="s">
        <v>5602</v>
      </c>
      <c r="P315" s="37" t="s">
        <v>217</v>
      </c>
      <c r="Q315" s="36" t="s">
        <v>5601</v>
      </c>
      <c r="R315" s="37"/>
      <c r="S315" s="36" t="s">
        <v>10940</v>
      </c>
      <c r="T315" s="36" t="s">
        <v>5600</v>
      </c>
      <c r="U315" s="36" t="s">
        <v>5599</v>
      </c>
      <c r="V315" s="37">
        <v>6.1</v>
      </c>
      <c r="W315" s="37">
        <v>2</v>
      </c>
      <c r="X315" s="36"/>
      <c r="Y315" s="36"/>
      <c r="Z315" s="36" t="s">
        <v>5598</v>
      </c>
      <c r="AA315" s="37" t="s">
        <v>5597</v>
      </c>
      <c r="AB315" s="37" t="s">
        <v>5596</v>
      </c>
      <c r="AC315" s="37" t="s">
        <v>5595</v>
      </c>
      <c r="AD315" s="41" t="s">
        <v>203</v>
      </c>
      <c r="AE315" s="41" t="s">
        <v>203</v>
      </c>
      <c r="AF315" s="41" t="s">
        <v>206</v>
      </c>
      <c r="AG315" s="41" t="s">
        <v>201</v>
      </c>
      <c r="AH315" s="41" t="s">
        <v>201</v>
      </c>
      <c r="AI315" s="41" t="s">
        <v>201</v>
      </c>
      <c r="AJ315" s="41" t="s">
        <v>205</v>
      </c>
      <c r="AK315" s="41" t="s">
        <v>203</v>
      </c>
      <c r="AL315" s="41" t="s">
        <v>201</v>
      </c>
      <c r="AM315" s="41" t="s">
        <v>203</v>
      </c>
      <c r="AN315" s="41" t="s">
        <v>203</v>
      </c>
      <c r="AO315" s="41" t="s">
        <v>201</v>
      </c>
      <c r="AP315" s="41" t="s">
        <v>203</v>
      </c>
      <c r="AQ315" s="41" t="s">
        <v>713</v>
      </c>
      <c r="AR315" s="41" t="s">
        <v>729</v>
      </c>
      <c r="AS315" s="41" t="s">
        <v>201</v>
      </c>
      <c r="AT315" s="37" t="s">
        <v>5594</v>
      </c>
      <c r="AU315" s="37" t="s">
        <v>5593</v>
      </c>
      <c r="AV315" s="37" t="s">
        <v>5592</v>
      </c>
      <c r="AW315" s="37" t="s">
        <v>4103</v>
      </c>
      <c r="AX315" s="37" t="s">
        <v>661</v>
      </c>
      <c r="AY315" s="37"/>
      <c r="AZ315" s="37"/>
      <c r="BA315" s="37"/>
      <c r="BB315" s="37"/>
      <c r="BC315" s="37"/>
      <c r="BD315" s="37"/>
      <c r="BE315" s="37">
        <v>0</v>
      </c>
      <c r="BF315" s="37">
        <v>69735</v>
      </c>
      <c r="BG315" s="37">
        <v>69735</v>
      </c>
      <c r="BH315" s="37"/>
      <c r="BI315" s="37"/>
      <c r="BJ315" s="37"/>
      <c r="BK315" s="37"/>
      <c r="BL315" s="37"/>
      <c r="BM315" s="37"/>
      <c r="BN315" s="37"/>
      <c r="BO315" s="37"/>
      <c r="BP315" s="37"/>
      <c r="BQ315" s="37"/>
      <c r="BR315" s="37"/>
      <c r="BS315" s="37"/>
      <c r="BT315" s="37"/>
      <c r="BU315" s="37"/>
      <c r="BV315" s="37">
        <v>3</v>
      </c>
      <c r="BW315" s="37">
        <v>0</v>
      </c>
      <c r="BX315" s="37">
        <v>0</v>
      </c>
      <c r="BY315" s="37">
        <v>0</v>
      </c>
      <c r="BZ315" s="37">
        <v>0</v>
      </c>
      <c r="CA315" s="37">
        <v>0</v>
      </c>
      <c r="CB315" s="37">
        <v>10000</v>
      </c>
      <c r="CC315" s="37"/>
      <c r="CD315" s="37"/>
      <c r="CE315" s="37"/>
      <c r="CF315" s="37"/>
      <c r="CG315" s="37"/>
      <c r="CH315" s="37"/>
      <c r="CI315" s="37"/>
      <c r="CJ315" s="37">
        <v>0</v>
      </c>
      <c r="CK315" s="37">
        <v>0</v>
      </c>
      <c r="CL315" s="37">
        <v>0</v>
      </c>
      <c r="CM315" s="37">
        <v>0</v>
      </c>
      <c r="CN315" s="37">
        <v>0</v>
      </c>
      <c r="CO315" s="37">
        <v>0</v>
      </c>
      <c r="CP315" s="37">
        <v>0</v>
      </c>
      <c r="CQ315" s="37"/>
      <c r="CR315" s="37"/>
      <c r="CS315" s="37"/>
      <c r="CT315" s="37"/>
      <c r="CU315" s="37"/>
      <c r="CV315" s="37"/>
      <c r="CW315" s="37"/>
      <c r="CX315" s="37"/>
      <c r="CY315" s="37"/>
      <c r="CZ315" s="37"/>
      <c r="DA315" s="37"/>
      <c r="DB315" s="37"/>
      <c r="DC315" s="37"/>
      <c r="DD315" s="37"/>
      <c r="DE315" s="37"/>
      <c r="DF315" s="37"/>
      <c r="DG315" s="37"/>
      <c r="DH315" s="37"/>
      <c r="DI315" s="37"/>
      <c r="DJ315" s="37"/>
      <c r="DK315" s="37"/>
      <c r="DL315" s="37"/>
      <c r="DM315" s="37"/>
      <c r="DN315" s="37"/>
      <c r="DO315" s="37"/>
      <c r="DP315" s="37"/>
      <c r="DQ315" s="37"/>
      <c r="DR315" s="37"/>
      <c r="DS315" s="37"/>
      <c r="DT315" s="37"/>
    </row>
    <row r="316" spans="1:124" s="31" customFormat="1" ht="16.5">
      <c r="A316" s="37">
        <v>239</v>
      </c>
      <c r="B316" s="36" t="s">
        <v>1455</v>
      </c>
      <c r="C316" s="36" t="s">
        <v>5591</v>
      </c>
      <c r="D316" s="37" t="s">
        <v>5590</v>
      </c>
      <c r="E316" s="37" t="s">
        <v>5589</v>
      </c>
      <c r="F316" s="37" t="str">
        <f>IF(ISERROR(FIND('ヒアリングシート（記入例あり）'!$C$22,物質リスト!D316)),"",ROW())</f>
        <v/>
      </c>
      <c r="G316" s="37" t="e" cm="1">
        <f t="array" ref="G316">INDEX(D:D,SMALL(F:F,ROW(D316)))</f>
        <v>#NUM!</v>
      </c>
      <c r="H316" s="38" t="s">
        <v>10801</v>
      </c>
      <c r="I316" s="37" t="s">
        <v>223</v>
      </c>
      <c r="J316" s="37"/>
      <c r="K316" s="37"/>
      <c r="L316" s="37"/>
      <c r="M316" s="37"/>
      <c r="N316" s="37"/>
      <c r="O316" s="36"/>
      <c r="P316" s="37"/>
      <c r="Q316" s="36"/>
      <c r="R316" s="37"/>
      <c r="S316" s="36"/>
      <c r="T316" s="36"/>
      <c r="U316" s="36" t="s">
        <v>1539</v>
      </c>
      <c r="V316" s="37">
        <v>3</v>
      </c>
      <c r="W316" s="37">
        <v>2</v>
      </c>
      <c r="X316" s="36"/>
      <c r="Y316" s="36"/>
      <c r="Z316" s="36"/>
      <c r="AA316" s="37"/>
      <c r="AB316" s="37"/>
      <c r="AC316" s="37"/>
      <c r="AD316" s="37"/>
      <c r="AE316" s="37"/>
      <c r="AF316" s="37"/>
      <c r="AG316" s="37"/>
      <c r="AH316" s="37"/>
      <c r="AI316" s="37"/>
      <c r="AJ316" s="37"/>
      <c r="AK316" s="37"/>
      <c r="AL316" s="37"/>
      <c r="AM316" s="37"/>
      <c r="AN316" s="37"/>
      <c r="AO316" s="37" t="s">
        <v>432</v>
      </c>
      <c r="AP316" s="37"/>
      <c r="AQ316" s="37"/>
      <c r="AR316" s="37"/>
      <c r="AS316" s="37"/>
      <c r="AT316" s="37" t="s">
        <v>5588</v>
      </c>
      <c r="AU316" s="37" t="s">
        <v>5587</v>
      </c>
      <c r="AV316" s="37" t="s">
        <v>5586</v>
      </c>
      <c r="AW316" s="37">
        <v>3.8999999999999998E-3</v>
      </c>
      <c r="AX316" s="37"/>
      <c r="AY316" s="37"/>
      <c r="AZ316" s="37"/>
      <c r="BA316" s="37"/>
      <c r="BB316" s="37"/>
      <c r="BC316" s="37"/>
      <c r="BD316" s="37"/>
      <c r="BE316" s="40">
        <v>4757</v>
      </c>
      <c r="BF316" s="37">
        <v>31664</v>
      </c>
      <c r="BG316" s="37">
        <v>36421</v>
      </c>
      <c r="BH316" s="37" t="s">
        <v>5585</v>
      </c>
      <c r="BI316" s="37">
        <v>6</v>
      </c>
      <c r="BJ316" s="37">
        <v>0</v>
      </c>
      <c r="BK316" s="37">
        <v>0</v>
      </c>
      <c r="BL316" s="37">
        <v>0</v>
      </c>
      <c r="BM316" s="37">
        <v>0</v>
      </c>
      <c r="BN316" s="37">
        <v>0</v>
      </c>
      <c r="BO316" s="37">
        <v>563</v>
      </c>
      <c r="BP316" s="37">
        <v>0</v>
      </c>
      <c r="BQ316" s="37">
        <v>114900</v>
      </c>
      <c r="BR316" s="37">
        <v>0</v>
      </c>
      <c r="BS316" s="37">
        <v>0</v>
      </c>
      <c r="BT316" s="37">
        <v>563</v>
      </c>
      <c r="BU316" s="37">
        <v>114900</v>
      </c>
      <c r="BV316" s="37">
        <v>4</v>
      </c>
      <c r="BW316" s="37">
        <v>0.2</v>
      </c>
      <c r="BX316" s="37">
        <v>38</v>
      </c>
      <c r="BY316" s="37">
        <v>0</v>
      </c>
      <c r="BZ316" s="37">
        <v>0</v>
      </c>
      <c r="CA316" s="37">
        <v>38.200000000000003</v>
      </c>
      <c r="CB316" s="37">
        <v>142300</v>
      </c>
      <c r="CC316" s="37">
        <v>17</v>
      </c>
      <c r="CD316" s="37">
        <v>1503</v>
      </c>
      <c r="CE316" s="37">
        <v>0</v>
      </c>
      <c r="CF316" s="37">
        <v>0</v>
      </c>
      <c r="CG316" s="37">
        <v>0</v>
      </c>
      <c r="CH316" s="37">
        <v>1503</v>
      </c>
      <c r="CI316" s="37">
        <v>303700</v>
      </c>
      <c r="CJ316" s="37">
        <v>7</v>
      </c>
      <c r="CK316" s="37">
        <v>0.3</v>
      </c>
      <c r="CL316" s="37">
        <v>0.6</v>
      </c>
      <c r="CM316" s="37">
        <v>0</v>
      </c>
      <c r="CN316" s="37">
        <v>0</v>
      </c>
      <c r="CO316" s="37">
        <v>0.89999999999999991</v>
      </c>
      <c r="CP316" s="37">
        <v>285378</v>
      </c>
      <c r="CQ316" s="37"/>
      <c r="CR316" s="37"/>
      <c r="CS316" s="37"/>
      <c r="CT316" s="37"/>
      <c r="CU316" s="37"/>
      <c r="CV316" s="37"/>
      <c r="CW316" s="37"/>
      <c r="CX316" s="37"/>
      <c r="CY316" s="37"/>
      <c r="CZ316" s="37"/>
      <c r="DA316" s="37" t="s">
        <v>5584</v>
      </c>
      <c r="DB316" s="37" t="s">
        <v>5583</v>
      </c>
      <c r="DC316" s="37" t="s">
        <v>5582</v>
      </c>
      <c r="DD316" s="37" t="s">
        <v>5581</v>
      </c>
      <c r="DE316" s="37"/>
      <c r="DF316" s="37"/>
      <c r="DG316" s="37"/>
      <c r="DH316" s="37"/>
      <c r="DI316" s="37" t="s">
        <v>5580</v>
      </c>
      <c r="DJ316" s="37" t="s">
        <v>5579</v>
      </c>
      <c r="DK316" s="37"/>
      <c r="DL316" s="37"/>
      <c r="DM316" s="37"/>
      <c r="DN316" s="37"/>
      <c r="DO316" s="37"/>
      <c r="DP316" s="37">
        <v>3.8000000000000002E-4</v>
      </c>
      <c r="DQ316" s="37">
        <v>5.0999999999999997E-2</v>
      </c>
      <c r="DR316" s="37"/>
      <c r="DS316" s="37">
        <v>5.0999999999999997E-2</v>
      </c>
      <c r="DT316" s="37">
        <v>5.0999999999999997E-2</v>
      </c>
    </row>
    <row r="317" spans="1:124" s="32" customFormat="1" ht="18">
      <c r="A317" s="37">
        <v>239</v>
      </c>
      <c r="B317" s="36" t="s">
        <v>5578</v>
      </c>
      <c r="C317" s="36" t="s">
        <v>5448</v>
      </c>
      <c r="D317" s="37" t="s">
        <v>5577</v>
      </c>
      <c r="E317" s="37"/>
      <c r="F317" s="37" t="str">
        <f>IF(ISERROR(FIND('ヒアリングシート（記入例あり）'!$C$22,物質リスト!D317)),"",ROW())</f>
        <v/>
      </c>
      <c r="G317" s="37" t="e" cm="1">
        <f t="array" ref="G317">INDEX(D:D,SMALL(F:F,ROW(D317)))</f>
        <v>#NUM!</v>
      </c>
      <c r="H317" s="38" t="s">
        <v>10797</v>
      </c>
      <c r="I317" s="37" t="s">
        <v>223</v>
      </c>
      <c r="J317" s="37" t="s">
        <v>222</v>
      </c>
      <c r="K317" s="37" t="s">
        <v>221</v>
      </c>
      <c r="L317" s="37" t="s">
        <v>5459</v>
      </c>
      <c r="M317" s="37">
        <v>751.79</v>
      </c>
      <c r="N317" s="37" t="s">
        <v>5576</v>
      </c>
      <c r="O317" s="36" t="s">
        <v>5575</v>
      </c>
      <c r="P317" s="37" t="s">
        <v>217</v>
      </c>
      <c r="Q317" s="36"/>
      <c r="R317" s="37" t="s">
        <v>5574</v>
      </c>
      <c r="S317" s="36" t="s">
        <v>10941</v>
      </c>
      <c r="T317" s="36" t="s">
        <v>5458</v>
      </c>
      <c r="U317" s="36" t="s">
        <v>5573</v>
      </c>
      <c r="V317" s="37">
        <v>15</v>
      </c>
      <c r="W317" s="37">
        <v>2</v>
      </c>
      <c r="X317" s="36" t="s">
        <v>5572</v>
      </c>
      <c r="Y317" s="36"/>
      <c r="Z317" s="36" t="s">
        <v>5571</v>
      </c>
      <c r="AA317" s="37" t="s">
        <v>5570</v>
      </c>
      <c r="AB317" s="37" t="s">
        <v>875</v>
      </c>
      <c r="AC317" s="37" t="s">
        <v>209</v>
      </c>
      <c r="AD317" s="41" t="s">
        <v>201</v>
      </c>
      <c r="AE317" s="41" t="s">
        <v>201</v>
      </c>
      <c r="AF317" s="41" t="s">
        <v>201</v>
      </c>
      <c r="AG317" s="41" t="s">
        <v>201</v>
      </c>
      <c r="AH317" s="41" t="s">
        <v>201</v>
      </c>
      <c r="AI317" s="41" t="s">
        <v>201</v>
      </c>
      <c r="AJ317" s="41" t="s">
        <v>201</v>
      </c>
      <c r="AK317" s="37" t="s">
        <v>3406</v>
      </c>
      <c r="AL317" s="41" t="s">
        <v>201</v>
      </c>
      <c r="AM317" s="37" t="s">
        <v>2417</v>
      </c>
      <c r="AN317" s="41" t="s">
        <v>201</v>
      </c>
      <c r="AO317" s="41" t="s">
        <v>201</v>
      </c>
      <c r="AP317" s="41" t="s">
        <v>3395</v>
      </c>
      <c r="AQ317" s="37" t="s">
        <v>5569</v>
      </c>
      <c r="AR317" s="37" t="s">
        <v>5568</v>
      </c>
      <c r="AS317" s="41" t="s">
        <v>201</v>
      </c>
      <c r="AT317" s="37" t="s">
        <v>957</v>
      </c>
      <c r="AU317" s="37" t="s">
        <v>5567</v>
      </c>
      <c r="AV317" s="37" t="s">
        <v>5567</v>
      </c>
      <c r="AW317" s="37"/>
      <c r="AX317" s="37"/>
      <c r="AY317" s="37" t="s">
        <v>5566</v>
      </c>
      <c r="AZ317" s="37"/>
      <c r="BA317" s="37"/>
      <c r="BB317" s="37" t="s">
        <v>5565</v>
      </c>
      <c r="BC317" s="37" t="s">
        <v>5564</v>
      </c>
      <c r="BD317" s="37"/>
      <c r="BE317" s="40"/>
      <c r="BF317" s="37"/>
      <c r="BG317" s="37"/>
      <c r="BH317" s="37" t="s">
        <v>5563</v>
      </c>
      <c r="BI317" s="37"/>
      <c r="BJ317" s="37"/>
      <c r="BK317" s="37"/>
      <c r="BL317" s="37"/>
      <c r="BM317" s="37"/>
      <c r="BN317" s="37"/>
      <c r="BO317" s="37"/>
      <c r="BP317" s="37"/>
      <c r="BQ317" s="37"/>
      <c r="BR317" s="37"/>
      <c r="BS317" s="37"/>
      <c r="BT317" s="37"/>
      <c r="BU317" s="37"/>
      <c r="BV317" s="37"/>
      <c r="BW317" s="37"/>
      <c r="BX317" s="37"/>
      <c r="BY317" s="37"/>
      <c r="BZ317" s="37"/>
      <c r="CA317" s="37"/>
      <c r="CB317" s="37"/>
      <c r="CC317" s="37"/>
      <c r="CD317" s="37"/>
      <c r="CE317" s="37"/>
      <c r="CF317" s="37"/>
      <c r="CG317" s="37"/>
      <c r="CH317" s="37"/>
      <c r="CI317" s="37"/>
      <c r="CJ317" s="37"/>
      <c r="CK317" s="37"/>
      <c r="CL317" s="37"/>
      <c r="CM317" s="37"/>
      <c r="CN317" s="37"/>
      <c r="CO317" s="37"/>
      <c r="CP317" s="37"/>
      <c r="CQ317" s="37"/>
      <c r="CR317" s="37"/>
      <c r="CS317" s="37"/>
      <c r="CT317" s="37"/>
      <c r="CU317" s="37"/>
      <c r="CV317" s="37"/>
      <c r="CW317" s="37"/>
      <c r="CX317" s="37"/>
      <c r="CY317" s="37"/>
      <c r="CZ317" s="37"/>
      <c r="DA317" s="37"/>
      <c r="DB317" s="37"/>
      <c r="DC317" s="37"/>
      <c r="DD317" s="37"/>
      <c r="DE317" s="37"/>
      <c r="DF317" s="37"/>
      <c r="DG317" s="37"/>
      <c r="DH317" s="37"/>
      <c r="DI317" s="37"/>
      <c r="DJ317" s="37"/>
      <c r="DK317" s="37"/>
      <c r="DL317" s="37"/>
      <c r="DM317" s="37"/>
      <c r="DN317" s="37"/>
      <c r="DO317" s="37"/>
      <c r="DP317" s="37"/>
      <c r="DQ317" s="37"/>
      <c r="DR317" s="37"/>
      <c r="DS317" s="37"/>
      <c r="DT317" s="37"/>
    </row>
    <row r="318" spans="1:124" s="31" customFormat="1" ht="18">
      <c r="A318" s="37">
        <v>239</v>
      </c>
      <c r="B318" s="36" t="s">
        <v>5562</v>
      </c>
      <c r="C318" s="36" t="s">
        <v>1801</v>
      </c>
      <c r="D318" s="37" t="s">
        <v>5561</v>
      </c>
      <c r="E318" s="37"/>
      <c r="F318" s="37" t="str">
        <f>IF(ISERROR(FIND('ヒアリングシート（記入例あり）'!$C$22,物質リスト!D318)),"",ROW())</f>
        <v/>
      </c>
      <c r="G318" s="37" t="e" cm="1">
        <f t="array" ref="G318">INDEX(D:D,SMALL(F:F,ROW(D318)))</f>
        <v>#NUM!</v>
      </c>
      <c r="H318" s="38" t="s">
        <v>10798</v>
      </c>
      <c r="I318" s="37" t="s">
        <v>223</v>
      </c>
      <c r="J318" s="37" t="s">
        <v>360</v>
      </c>
      <c r="K318" s="37" t="s">
        <v>360</v>
      </c>
      <c r="L318" s="37" t="s">
        <v>5560</v>
      </c>
      <c r="M318" s="37">
        <v>351.01</v>
      </c>
      <c r="N318" s="37" t="s">
        <v>5559</v>
      </c>
      <c r="O318" s="36" t="s">
        <v>5558</v>
      </c>
      <c r="P318" s="37" t="s">
        <v>217</v>
      </c>
      <c r="Q318" s="36"/>
      <c r="R318" s="37"/>
      <c r="S318" s="36" t="s">
        <v>10942</v>
      </c>
      <c r="T318" s="36" t="s">
        <v>5557</v>
      </c>
      <c r="U318" s="36" t="s">
        <v>5556</v>
      </c>
      <c r="V318" s="37">
        <v>0.81</v>
      </c>
      <c r="W318" s="37">
        <v>1</v>
      </c>
      <c r="X318" s="36"/>
      <c r="Y318" s="36"/>
      <c r="Z318" s="36" t="s">
        <v>5555</v>
      </c>
      <c r="AA318" s="37" t="s">
        <v>5554</v>
      </c>
      <c r="AB318" s="37" t="s">
        <v>5553</v>
      </c>
      <c r="AC318" s="37" t="s">
        <v>209</v>
      </c>
      <c r="AD318" s="41" t="s">
        <v>205</v>
      </c>
      <c r="AE318" s="41" t="s">
        <v>201</v>
      </c>
      <c r="AF318" s="41" t="s">
        <v>206</v>
      </c>
      <c r="AG318" s="41" t="s">
        <v>201</v>
      </c>
      <c r="AH318" s="41" t="s">
        <v>201</v>
      </c>
      <c r="AI318" s="41" t="s">
        <v>201</v>
      </c>
      <c r="AJ318" s="41" t="s">
        <v>201</v>
      </c>
      <c r="AK318" s="41" t="s">
        <v>201</v>
      </c>
      <c r="AL318" s="41" t="s">
        <v>201</v>
      </c>
      <c r="AM318" s="41" t="s">
        <v>201</v>
      </c>
      <c r="AN318" s="41" t="s">
        <v>201</v>
      </c>
      <c r="AO318" s="41" t="s">
        <v>201</v>
      </c>
      <c r="AP318" s="41" t="s">
        <v>291</v>
      </c>
      <c r="AQ318" s="41" t="s">
        <v>201</v>
      </c>
      <c r="AR318" s="41" t="s">
        <v>5552</v>
      </c>
      <c r="AS318" s="41" t="s">
        <v>201</v>
      </c>
      <c r="AT318" s="37" t="s">
        <v>1505</v>
      </c>
      <c r="AU318" s="37" t="s">
        <v>5551</v>
      </c>
      <c r="AV318" s="37" t="s">
        <v>3806</v>
      </c>
      <c r="AW318" s="37" t="s">
        <v>4281</v>
      </c>
      <c r="AX318" s="37"/>
      <c r="AY318" s="37"/>
      <c r="AZ318" s="37"/>
      <c r="BA318" s="37"/>
      <c r="BB318" s="37"/>
      <c r="BC318" s="37"/>
      <c r="BD318" s="37"/>
      <c r="BE318" s="40"/>
      <c r="BF318" s="37"/>
      <c r="BG318" s="37"/>
      <c r="BH318" s="37" t="s">
        <v>209</v>
      </c>
      <c r="BI318" s="37"/>
      <c r="BJ318" s="37"/>
      <c r="BK318" s="37"/>
      <c r="BL318" s="37"/>
      <c r="BM318" s="37"/>
      <c r="BN318" s="37"/>
      <c r="BO318" s="37"/>
      <c r="BP318" s="37"/>
      <c r="BQ318" s="37"/>
      <c r="BR318" s="37"/>
      <c r="BS318" s="37"/>
      <c r="BT318" s="37"/>
      <c r="BU318" s="37"/>
      <c r="BV318" s="37"/>
      <c r="BW318" s="37"/>
      <c r="BX318" s="37"/>
      <c r="BY318" s="37"/>
      <c r="BZ318" s="37"/>
      <c r="CA318" s="37"/>
      <c r="CB318" s="37"/>
      <c r="CC318" s="37"/>
      <c r="CD318" s="37"/>
      <c r="CE318" s="37"/>
      <c r="CF318" s="37"/>
      <c r="CG318" s="37"/>
      <c r="CH318" s="37"/>
      <c r="CI318" s="37"/>
      <c r="CJ318" s="37"/>
      <c r="CK318" s="37"/>
      <c r="CL318" s="37"/>
      <c r="CM318" s="37"/>
      <c r="CN318" s="37"/>
      <c r="CO318" s="37"/>
      <c r="CP318" s="37"/>
      <c r="CQ318" s="37"/>
      <c r="CR318" s="37"/>
      <c r="CS318" s="37"/>
      <c r="CT318" s="37"/>
      <c r="CU318" s="37"/>
      <c r="CV318" s="37"/>
      <c r="CW318" s="37"/>
      <c r="CX318" s="37"/>
      <c r="CY318" s="37"/>
      <c r="CZ318" s="37"/>
      <c r="DA318" s="37"/>
      <c r="DB318" s="37"/>
      <c r="DC318" s="37"/>
      <c r="DD318" s="37"/>
      <c r="DE318" s="37"/>
      <c r="DF318" s="37"/>
      <c r="DG318" s="37"/>
      <c r="DH318" s="37"/>
      <c r="DI318" s="37"/>
      <c r="DJ318" s="37"/>
      <c r="DK318" s="37"/>
      <c r="DL318" s="37"/>
      <c r="DM318" s="37"/>
      <c r="DN318" s="37"/>
      <c r="DO318" s="37"/>
      <c r="DP318" s="37"/>
      <c r="DQ318" s="37"/>
      <c r="DR318" s="37"/>
      <c r="DS318" s="37"/>
      <c r="DT318" s="37"/>
    </row>
    <row r="319" spans="1:124" s="31" customFormat="1" ht="18">
      <c r="A319" s="37">
        <v>239</v>
      </c>
      <c r="B319" s="36" t="s">
        <v>5550</v>
      </c>
      <c r="C319" s="36" t="s">
        <v>1801</v>
      </c>
      <c r="D319" s="37" t="s">
        <v>5549</v>
      </c>
      <c r="E319" s="37"/>
      <c r="F319" s="37" t="str">
        <f>IF(ISERROR(FIND('ヒアリングシート（記入例あり）'!$C$22,物質リスト!D319)),"",ROW())</f>
        <v/>
      </c>
      <c r="G319" s="37" t="e" cm="1">
        <f t="array" ref="G319">INDEX(D:D,SMALL(F:F,ROW(D319)))</f>
        <v>#NUM!</v>
      </c>
      <c r="H319" s="38" t="s">
        <v>10798</v>
      </c>
      <c r="I319" s="37" t="s">
        <v>223</v>
      </c>
      <c r="J319" s="37" t="s">
        <v>360</v>
      </c>
      <c r="K319" s="37" t="s">
        <v>360</v>
      </c>
      <c r="L319" s="37" t="s">
        <v>5548</v>
      </c>
      <c r="M319" s="37">
        <v>303.83</v>
      </c>
      <c r="N319" s="37" t="s">
        <v>5547</v>
      </c>
      <c r="O319" s="36" t="s">
        <v>5546</v>
      </c>
      <c r="P319" s="37" t="s">
        <v>259</v>
      </c>
      <c r="Q319" s="36"/>
      <c r="R319" s="37"/>
      <c r="S319" s="36" t="s">
        <v>10943</v>
      </c>
      <c r="T319" s="36" t="s">
        <v>5545</v>
      </c>
      <c r="U319" s="36" t="s">
        <v>5544</v>
      </c>
      <c r="V319" s="37">
        <v>1.56</v>
      </c>
      <c r="W319" s="37">
        <v>1</v>
      </c>
      <c r="X319" s="36"/>
      <c r="Y319" s="36"/>
      <c r="Z319" s="36" t="s">
        <v>5543</v>
      </c>
      <c r="AA319" s="37" t="s">
        <v>5542</v>
      </c>
      <c r="AB319" s="37" t="s">
        <v>209</v>
      </c>
      <c r="AC319" s="37" t="s">
        <v>5541</v>
      </c>
      <c r="AD319" s="41" t="s">
        <v>378</v>
      </c>
      <c r="AE319" s="41" t="s">
        <v>201</v>
      </c>
      <c r="AF319" s="41" t="s">
        <v>206</v>
      </c>
      <c r="AG319" s="41" t="s">
        <v>206</v>
      </c>
      <c r="AH319" s="41" t="s">
        <v>205</v>
      </c>
      <c r="AI319" s="41" t="s">
        <v>205</v>
      </c>
      <c r="AJ319" s="41" t="s">
        <v>377</v>
      </c>
      <c r="AK319" s="41" t="s">
        <v>377</v>
      </c>
      <c r="AL319" s="41" t="s">
        <v>201</v>
      </c>
      <c r="AM319" s="41" t="s">
        <v>201</v>
      </c>
      <c r="AN319" s="41" t="s">
        <v>205</v>
      </c>
      <c r="AO319" s="41" t="s">
        <v>201</v>
      </c>
      <c r="AP319" s="41" t="s">
        <v>291</v>
      </c>
      <c r="AQ319" s="41" t="s">
        <v>5540</v>
      </c>
      <c r="AR319" s="41" t="s">
        <v>5539</v>
      </c>
      <c r="AS319" s="41" t="s">
        <v>201</v>
      </c>
      <c r="AT319" s="37" t="s">
        <v>1278</v>
      </c>
      <c r="AU319" s="37" t="s">
        <v>2399</v>
      </c>
      <c r="AV319" s="37" t="s">
        <v>1602</v>
      </c>
      <c r="AW319" s="37" t="s">
        <v>1937</v>
      </c>
      <c r="AX319" s="37"/>
      <c r="AY319" s="37"/>
      <c r="AZ319" s="37"/>
      <c r="BA319" s="37"/>
      <c r="BB319" s="37"/>
      <c r="BC319" s="37"/>
      <c r="BD319" s="37"/>
      <c r="BE319" s="40"/>
      <c r="BF319" s="37"/>
      <c r="BG319" s="37"/>
      <c r="BH319" s="37" t="s">
        <v>5538</v>
      </c>
      <c r="BI319" s="37"/>
      <c r="BJ319" s="37"/>
      <c r="BK319" s="37"/>
      <c r="BL319" s="37"/>
      <c r="BM319" s="37"/>
      <c r="BN319" s="37"/>
      <c r="BO319" s="37"/>
      <c r="BP319" s="37"/>
      <c r="BQ319" s="37"/>
      <c r="BR319" s="37"/>
      <c r="BS319" s="37"/>
      <c r="BT319" s="37"/>
      <c r="BU319" s="37"/>
      <c r="BV319" s="37"/>
      <c r="BW319" s="37"/>
      <c r="BX319" s="37"/>
      <c r="BY319" s="37"/>
      <c r="BZ319" s="37"/>
      <c r="CA319" s="37"/>
      <c r="CB319" s="37"/>
      <c r="CC319" s="37"/>
      <c r="CD319" s="37"/>
      <c r="CE319" s="37"/>
      <c r="CF319" s="37"/>
      <c r="CG319" s="37"/>
      <c r="CH319" s="37"/>
      <c r="CI319" s="37"/>
      <c r="CJ319" s="37"/>
      <c r="CK319" s="37"/>
      <c r="CL319" s="37"/>
      <c r="CM319" s="37"/>
      <c r="CN319" s="37"/>
      <c r="CO319" s="37"/>
      <c r="CP319" s="37"/>
      <c r="CQ319" s="37"/>
      <c r="CR319" s="37"/>
      <c r="CS319" s="37"/>
      <c r="CT319" s="37"/>
      <c r="CU319" s="37"/>
      <c r="CV319" s="37"/>
      <c r="CW319" s="37"/>
      <c r="CX319" s="37"/>
      <c r="CY319" s="37"/>
      <c r="CZ319" s="37"/>
      <c r="DA319" s="37"/>
      <c r="DB319" s="37"/>
      <c r="DC319" s="37"/>
      <c r="DD319" s="37"/>
      <c r="DE319" s="37"/>
      <c r="DF319" s="37"/>
      <c r="DG319" s="37"/>
      <c r="DH319" s="37"/>
      <c r="DI319" s="37"/>
      <c r="DJ319" s="37"/>
      <c r="DK319" s="37"/>
      <c r="DL319" s="37"/>
      <c r="DM319" s="37"/>
      <c r="DN319" s="37"/>
      <c r="DO319" s="37"/>
      <c r="DP319" s="37"/>
      <c r="DQ319" s="37"/>
      <c r="DR319" s="37"/>
      <c r="DS319" s="37"/>
      <c r="DT319" s="37"/>
    </row>
    <row r="320" spans="1:124" s="31" customFormat="1" ht="18">
      <c r="A320" s="37">
        <v>239</v>
      </c>
      <c r="B320" s="36" t="s">
        <v>5537</v>
      </c>
      <c r="C320" s="36" t="s">
        <v>5448</v>
      </c>
      <c r="D320" s="37" t="s">
        <v>5536</v>
      </c>
      <c r="E320" s="37"/>
      <c r="F320" s="37" t="str">
        <f>IF(ISERROR(FIND('ヒアリングシート（記入例あり）'!$C$22,物質リスト!D320)),"",ROW())</f>
        <v/>
      </c>
      <c r="G320" s="37" t="e" cm="1">
        <f t="array" ref="G320">INDEX(D:D,SMALL(F:F,ROW(D320)))</f>
        <v>#NUM!</v>
      </c>
      <c r="H320" s="38" t="s">
        <v>10796</v>
      </c>
      <c r="I320" s="37" t="s">
        <v>223</v>
      </c>
      <c r="J320" s="37" t="s">
        <v>360</v>
      </c>
      <c r="K320" s="37" t="s">
        <v>221</v>
      </c>
      <c r="L320" s="37" t="s">
        <v>5535</v>
      </c>
      <c r="M320" s="37">
        <v>743.77</v>
      </c>
      <c r="N320" s="37" t="s">
        <v>5534</v>
      </c>
      <c r="O320" s="36" t="s">
        <v>5533</v>
      </c>
      <c r="P320" s="37" t="s">
        <v>217</v>
      </c>
      <c r="Q320" s="36"/>
      <c r="R320" s="37" t="s">
        <v>5532</v>
      </c>
      <c r="S320" s="36" t="s">
        <v>10944</v>
      </c>
      <c r="T320" s="36" t="s">
        <v>5531</v>
      </c>
      <c r="U320" s="36"/>
      <c r="V320" s="37"/>
      <c r="W320" s="45">
        <v>1</v>
      </c>
      <c r="X320" s="36"/>
      <c r="Y320" s="36"/>
      <c r="Z320" s="36"/>
      <c r="AA320" s="37" t="s">
        <v>5530</v>
      </c>
      <c r="AB320" s="37"/>
      <c r="AC320" s="37"/>
      <c r="AD320" s="37"/>
      <c r="AE320" s="37"/>
      <c r="AF320" s="37"/>
      <c r="AG320" s="37"/>
      <c r="AH320" s="37"/>
      <c r="AI320" s="37"/>
      <c r="AJ320" s="37"/>
      <c r="AK320" s="37"/>
      <c r="AL320" s="37"/>
      <c r="AM320" s="37"/>
      <c r="AN320" s="37"/>
      <c r="AO320" s="37"/>
      <c r="AP320" s="37"/>
      <c r="AQ320" s="37"/>
      <c r="AR320" s="37"/>
      <c r="AS320" s="37"/>
      <c r="AT320" s="37"/>
      <c r="AU320" s="37"/>
      <c r="AV320" s="37"/>
      <c r="AW320" s="37"/>
      <c r="AX320" s="37"/>
      <c r="AY320" s="37"/>
      <c r="AZ320" s="37"/>
      <c r="BA320" s="37"/>
      <c r="BB320" s="37"/>
      <c r="BC320" s="37"/>
      <c r="BD320" s="37"/>
      <c r="BE320" s="40"/>
      <c r="BF320" s="37"/>
      <c r="BG320" s="37"/>
      <c r="BH320" s="37" t="s">
        <v>5469</v>
      </c>
      <c r="BI320" s="37"/>
      <c r="BJ320" s="37"/>
      <c r="BK320" s="37"/>
      <c r="BL320" s="37"/>
      <c r="BM320" s="37"/>
      <c r="BN320" s="37"/>
      <c r="BO320" s="37"/>
      <c r="BP320" s="37"/>
      <c r="BQ320" s="37"/>
      <c r="BR320" s="37"/>
      <c r="BS320" s="37"/>
      <c r="BT320" s="37"/>
      <c r="BU320" s="37"/>
      <c r="BV320" s="37"/>
      <c r="BW320" s="37"/>
      <c r="BX320" s="37"/>
      <c r="BY320" s="37"/>
      <c r="BZ320" s="37"/>
      <c r="CA320" s="37"/>
      <c r="CB320" s="37"/>
      <c r="CC320" s="37"/>
      <c r="CD320" s="37"/>
      <c r="CE320" s="37"/>
      <c r="CF320" s="37"/>
      <c r="CG320" s="37"/>
      <c r="CH320" s="37"/>
      <c r="CI320" s="37"/>
      <c r="CJ320" s="37"/>
      <c r="CK320" s="37"/>
      <c r="CL320" s="37"/>
      <c r="CM320" s="37"/>
      <c r="CN320" s="37"/>
      <c r="CO320" s="37"/>
      <c r="CP320" s="37"/>
      <c r="CQ320" s="37"/>
      <c r="CR320" s="37"/>
      <c r="CS320" s="37"/>
      <c r="CT320" s="37"/>
      <c r="CU320" s="37"/>
      <c r="CV320" s="37"/>
      <c r="CW320" s="37"/>
      <c r="CX320" s="37"/>
      <c r="CY320" s="37"/>
      <c r="CZ320" s="37"/>
      <c r="DA320" s="37"/>
      <c r="DB320" s="37"/>
      <c r="DC320" s="37"/>
      <c r="DD320" s="37"/>
      <c r="DE320" s="37"/>
      <c r="DF320" s="37"/>
      <c r="DG320" s="37"/>
      <c r="DH320" s="37"/>
      <c r="DI320" s="37"/>
      <c r="DJ320" s="37"/>
      <c r="DK320" s="37"/>
      <c r="DL320" s="37"/>
      <c r="DM320" s="37"/>
      <c r="DN320" s="37"/>
      <c r="DO320" s="37"/>
      <c r="DP320" s="37"/>
      <c r="DQ320" s="37"/>
      <c r="DR320" s="37"/>
      <c r="DS320" s="37"/>
      <c r="DT320" s="37"/>
    </row>
    <row r="321" spans="1:124" s="31" customFormat="1" ht="18">
      <c r="A321" s="37">
        <v>239</v>
      </c>
      <c r="B321" s="36" t="s">
        <v>5529</v>
      </c>
      <c r="C321" s="36" t="s">
        <v>1801</v>
      </c>
      <c r="D321" s="37" t="s">
        <v>5528</v>
      </c>
      <c r="E321" s="37"/>
      <c r="F321" s="37" t="str">
        <f>IF(ISERROR(FIND('ヒアリングシート（記入例あり）'!$C$22,物質リスト!D321)),"",ROW())</f>
        <v/>
      </c>
      <c r="G321" s="37" t="e" cm="1">
        <f t="array" ref="G321">INDEX(D:D,SMALL(F:F,ROW(D321)))</f>
        <v>#NUM!</v>
      </c>
      <c r="H321" s="38" t="s">
        <v>10797</v>
      </c>
      <c r="I321" s="37" t="s">
        <v>223</v>
      </c>
      <c r="J321" s="37" t="s">
        <v>360</v>
      </c>
      <c r="K321" s="37" t="s">
        <v>221</v>
      </c>
      <c r="L321" s="37" t="s">
        <v>5527</v>
      </c>
      <c r="M321" s="37">
        <v>631.54999999999995</v>
      </c>
      <c r="N321" s="37" t="s">
        <v>5526</v>
      </c>
      <c r="O321" s="36" t="s">
        <v>5525</v>
      </c>
      <c r="P321" s="37" t="s">
        <v>259</v>
      </c>
      <c r="Q321" s="36"/>
      <c r="R321" s="37"/>
      <c r="S321" s="36" t="s">
        <v>10945</v>
      </c>
      <c r="T321" s="36" t="s">
        <v>5524</v>
      </c>
      <c r="U321" s="36" t="s">
        <v>5523</v>
      </c>
      <c r="V321" s="37">
        <v>3.12</v>
      </c>
      <c r="W321" s="37">
        <v>2</v>
      </c>
      <c r="X321" s="36"/>
      <c r="Y321" s="36"/>
      <c r="Z321" s="36" t="s">
        <v>5522</v>
      </c>
      <c r="AA321" s="37" t="s">
        <v>5521</v>
      </c>
      <c r="AB321" s="37" t="s">
        <v>1605</v>
      </c>
      <c r="AC321" s="37" t="s">
        <v>5520</v>
      </c>
      <c r="AD321" s="41" t="s">
        <v>378</v>
      </c>
      <c r="AE321" s="41" t="s">
        <v>203</v>
      </c>
      <c r="AF321" s="41" t="s">
        <v>206</v>
      </c>
      <c r="AG321" s="41" t="s">
        <v>201</v>
      </c>
      <c r="AH321" s="41" t="s">
        <v>205</v>
      </c>
      <c r="AI321" s="41" t="s">
        <v>205</v>
      </c>
      <c r="AJ321" s="41" t="s">
        <v>205</v>
      </c>
      <c r="AK321" s="41" t="s">
        <v>204</v>
      </c>
      <c r="AL321" s="41" t="s">
        <v>201</v>
      </c>
      <c r="AM321" s="41" t="s">
        <v>201</v>
      </c>
      <c r="AN321" s="41" t="s">
        <v>201</v>
      </c>
      <c r="AO321" s="41" t="s">
        <v>201</v>
      </c>
      <c r="AP321" s="41" t="s">
        <v>291</v>
      </c>
      <c r="AQ321" s="41" t="s">
        <v>201</v>
      </c>
      <c r="AR321" s="41" t="s">
        <v>5519</v>
      </c>
      <c r="AS321" s="41" t="s">
        <v>201</v>
      </c>
      <c r="AT321" s="37" t="s">
        <v>5518</v>
      </c>
      <c r="AU321" s="37" t="s">
        <v>5517</v>
      </c>
      <c r="AV321" s="37" t="s">
        <v>1602</v>
      </c>
      <c r="AW321" s="37" t="s">
        <v>2319</v>
      </c>
      <c r="AX321" s="37"/>
      <c r="AY321" s="37"/>
      <c r="AZ321" s="37"/>
      <c r="BA321" s="37"/>
      <c r="BB321" s="37"/>
      <c r="BC321" s="37"/>
      <c r="BD321" s="37"/>
      <c r="BE321" s="40"/>
      <c r="BF321" s="37"/>
      <c r="BG321" s="37"/>
      <c r="BH321" s="37" t="s">
        <v>5516</v>
      </c>
      <c r="BI321" s="37"/>
      <c r="BJ321" s="37"/>
      <c r="BK321" s="37"/>
      <c r="BL321" s="37"/>
      <c r="BM321" s="37"/>
      <c r="BN321" s="37"/>
      <c r="BO321" s="37"/>
      <c r="BP321" s="37"/>
      <c r="BQ321" s="37"/>
      <c r="BR321" s="37"/>
      <c r="BS321" s="37"/>
      <c r="BT321" s="37"/>
      <c r="BU321" s="37"/>
      <c r="BV321" s="37"/>
      <c r="BW321" s="37"/>
      <c r="BX321" s="37"/>
      <c r="BY321" s="37"/>
      <c r="BZ321" s="37"/>
      <c r="CA321" s="37"/>
      <c r="CB321" s="37"/>
      <c r="CC321" s="37"/>
      <c r="CD321" s="37"/>
      <c r="CE321" s="37"/>
      <c r="CF321" s="37"/>
      <c r="CG321" s="37"/>
      <c r="CH321" s="37"/>
      <c r="CI321" s="37"/>
      <c r="CJ321" s="37"/>
      <c r="CK321" s="37"/>
      <c r="CL321" s="37"/>
      <c r="CM321" s="37"/>
      <c r="CN321" s="37"/>
      <c r="CO321" s="37"/>
      <c r="CP321" s="37"/>
      <c r="CQ321" s="37"/>
      <c r="CR321" s="37"/>
      <c r="CS321" s="37"/>
      <c r="CT321" s="37"/>
      <c r="CU321" s="37"/>
      <c r="CV321" s="37"/>
      <c r="CW321" s="37"/>
      <c r="CX321" s="37"/>
      <c r="CY321" s="37"/>
      <c r="CZ321" s="37"/>
      <c r="DA321" s="37"/>
      <c r="DB321" s="37"/>
      <c r="DC321" s="37"/>
      <c r="DD321" s="37"/>
      <c r="DE321" s="37"/>
      <c r="DF321" s="37"/>
      <c r="DG321" s="37"/>
      <c r="DH321" s="37"/>
      <c r="DI321" s="37"/>
      <c r="DJ321" s="37"/>
      <c r="DK321" s="37"/>
      <c r="DL321" s="37"/>
      <c r="DM321" s="37"/>
      <c r="DN321" s="37"/>
      <c r="DO321" s="37"/>
      <c r="DP321" s="37"/>
      <c r="DQ321" s="37"/>
      <c r="DR321" s="37"/>
      <c r="DS321" s="37"/>
      <c r="DT321" s="37"/>
    </row>
    <row r="322" spans="1:124" s="31" customFormat="1" ht="18">
      <c r="A322" s="37">
        <v>239</v>
      </c>
      <c r="B322" s="36" t="s">
        <v>5515</v>
      </c>
      <c r="C322" s="36" t="s">
        <v>5448</v>
      </c>
      <c r="D322" s="37" t="s">
        <v>5514</v>
      </c>
      <c r="E322" s="37"/>
      <c r="F322" s="37" t="str">
        <f>IF(ISERROR(FIND('ヒアリングシート（記入例あり）'!$C$22,物質リスト!D322)),"",ROW())</f>
        <v/>
      </c>
      <c r="G322" s="37" t="e" cm="1">
        <f t="array" ref="G322">INDEX(D:D,SMALL(F:F,ROW(D322)))</f>
        <v>#NUM!</v>
      </c>
      <c r="H322" s="38" t="s">
        <v>10797</v>
      </c>
      <c r="I322" s="37" t="s">
        <v>223</v>
      </c>
      <c r="J322" s="37" t="s">
        <v>360</v>
      </c>
      <c r="K322" s="37" t="s">
        <v>221</v>
      </c>
      <c r="L322" s="37" t="s">
        <v>5513</v>
      </c>
      <c r="M322" s="37">
        <v>416.06</v>
      </c>
      <c r="N322" s="37" t="s">
        <v>5512</v>
      </c>
      <c r="O322" s="36" t="s">
        <v>5511</v>
      </c>
      <c r="P322" s="37" t="s">
        <v>259</v>
      </c>
      <c r="Q322" s="36"/>
      <c r="R322" s="37" t="s">
        <v>5510</v>
      </c>
      <c r="S322" s="36" t="s">
        <v>10946</v>
      </c>
      <c r="T322" s="36" t="s">
        <v>5509</v>
      </c>
      <c r="U322" s="36" t="s">
        <v>5508</v>
      </c>
      <c r="V322" s="37">
        <v>5.82</v>
      </c>
      <c r="W322" s="37">
        <v>2</v>
      </c>
      <c r="X322" s="36" t="s">
        <v>5507</v>
      </c>
      <c r="Y322" s="36"/>
      <c r="Z322" s="36" t="s">
        <v>5506</v>
      </c>
      <c r="AA322" s="37" t="s">
        <v>5505</v>
      </c>
      <c r="AB322" s="37"/>
      <c r="AC322" s="37"/>
      <c r="AD322" s="37"/>
      <c r="AE322" s="37"/>
      <c r="AF322" s="37"/>
      <c r="AG322" s="37"/>
      <c r="AH322" s="37"/>
      <c r="AI322" s="37"/>
      <c r="AJ322" s="37"/>
      <c r="AK322" s="37"/>
      <c r="AL322" s="37"/>
      <c r="AM322" s="37"/>
      <c r="AN322" s="37"/>
      <c r="AO322" s="37"/>
      <c r="AP322" s="37"/>
      <c r="AQ322" s="37"/>
      <c r="AR322" s="37"/>
      <c r="AS322" s="37"/>
      <c r="AT322" s="37"/>
      <c r="AU322" s="37"/>
      <c r="AV322" s="37"/>
      <c r="AW322" s="37"/>
      <c r="AX322" s="37"/>
      <c r="AY322" s="37"/>
      <c r="AZ322" s="37"/>
      <c r="BA322" s="37"/>
      <c r="BB322" s="37" t="s">
        <v>5504</v>
      </c>
      <c r="BC322" s="37"/>
      <c r="BD322" s="40">
        <v>65200</v>
      </c>
      <c r="BE322" s="40"/>
      <c r="BF322" s="37"/>
      <c r="BG322" s="37"/>
      <c r="BH322" s="37" t="s">
        <v>5503</v>
      </c>
      <c r="BI322" s="37"/>
      <c r="BJ322" s="37"/>
      <c r="BK322" s="37"/>
      <c r="BL322" s="37"/>
      <c r="BM322" s="37"/>
      <c r="BN322" s="37"/>
      <c r="BO322" s="37"/>
      <c r="BP322" s="37"/>
      <c r="BQ322" s="37"/>
      <c r="BR322" s="37"/>
      <c r="BS322" s="37"/>
      <c r="BT322" s="37"/>
      <c r="BU322" s="37"/>
      <c r="BV322" s="37"/>
      <c r="BW322" s="37"/>
      <c r="BX322" s="37"/>
      <c r="BY322" s="37"/>
      <c r="BZ322" s="37"/>
      <c r="CA322" s="37"/>
      <c r="CB322" s="37"/>
      <c r="CC322" s="37"/>
      <c r="CD322" s="37"/>
      <c r="CE322" s="37"/>
      <c r="CF322" s="37"/>
      <c r="CG322" s="37"/>
      <c r="CH322" s="37"/>
      <c r="CI322" s="37"/>
      <c r="CJ322" s="37"/>
      <c r="CK322" s="37"/>
      <c r="CL322" s="37"/>
      <c r="CM322" s="37"/>
      <c r="CN322" s="37"/>
      <c r="CO322" s="37"/>
      <c r="CP322" s="37"/>
      <c r="CQ322" s="37"/>
      <c r="CR322" s="37"/>
      <c r="CS322" s="37"/>
      <c r="CT322" s="37"/>
      <c r="CU322" s="37"/>
      <c r="CV322" s="37"/>
      <c r="CW322" s="37"/>
      <c r="CX322" s="37"/>
      <c r="CY322" s="37"/>
      <c r="CZ322" s="37"/>
      <c r="DA322" s="37"/>
      <c r="DB322" s="37"/>
      <c r="DC322" s="37"/>
      <c r="DD322" s="37"/>
      <c r="DE322" s="37"/>
      <c r="DF322" s="37"/>
      <c r="DG322" s="37"/>
      <c r="DH322" s="37"/>
      <c r="DI322" s="37"/>
      <c r="DJ322" s="37"/>
      <c r="DK322" s="37"/>
      <c r="DL322" s="37"/>
      <c r="DM322" s="37"/>
      <c r="DN322" s="37"/>
      <c r="DO322" s="37"/>
      <c r="DP322" s="37"/>
      <c r="DQ322" s="37"/>
      <c r="DR322" s="37"/>
      <c r="DS322" s="37"/>
      <c r="DT322" s="37"/>
    </row>
    <row r="323" spans="1:124" s="31" customFormat="1" ht="18">
      <c r="A323" s="37">
        <v>239</v>
      </c>
      <c r="B323" s="36" t="s">
        <v>5502</v>
      </c>
      <c r="C323" s="36" t="s">
        <v>5448</v>
      </c>
      <c r="D323" s="37" t="s">
        <v>5501</v>
      </c>
      <c r="E323" s="37"/>
      <c r="F323" s="37" t="str">
        <f>IF(ISERROR(FIND('ヒアリングシート（記入例あり）'!$C$22,物質リスト!D323)),"",ROW())</f>
        <v/>
      </c>
      <c r="G323" s="37" t="e" cm="1">
        <f t="array" ref="G323">INDEX(D:D,SMALL(F:F,ROW(D323)))</f>
        <v>#NUM!</v>
      </c>
      <c r="H323" s="38" t="s">
        <v>10797</v>
      </c>
      <c r="I323" s="37" t="s">
        <v>223</v>
      </c>
      <c r="J323" s="37" t="s">
        <v>222</v>
      </c>
      <c r="K323" s="37" t="s">
        <v>221</v>
      </c>
      <c r="L323" s="37" t="s">
        <v>5500</v>
      </c>
      <c r="M323" s="37">
        <v>631.39</v>
      </c>
      <c r="N323" s="37" t="s">
        <v>5499</v>
      </c>
      <c r="O323" s="36" t="s">
        <v>5498</v>
      </c>
      <c r="P323" s="37" t="s">
        <v>217</v>
      </c>
      <c r="Q323" s="36"/>
      <c r="R323" s="37" t="s">
        <v>5497</v>
      </c>
      <c r="S323" s="36" t="s">
        <v>10947</v>
      </c>
      <c r="T323" s="36" t="s">
        <v>5496</v>
      </c>
      <c r="U323" s="36" t="s">
        <v>5495</v>
      </c>
      <c r="V323" s="37">
        <v>6.5</v>
      </c>
      <c r="W323" s="37">
        <v>2</v>
      </c>
      <c r="X323" s="36"/>
      <c r="Y323" s="36"/>
      <c r="Z323" s="36" t="s">
        <v>5494</v>
      </c>
      <c r="AA323" s="37"/>
      <c r="AB323" s="37"/>
      <c r="AC323" s="37"/>
      <c r="AD323" s="37"/>
      <c r="AE323" s="37"/>
      <c r="AF323" s="37"/>
      <c r="AG323" s="37"/>
      <c r="AH323" s="37"/>
      <c r="AI323" s="37"/>
      <c r="AJ323" s="37"/>
      <c r="AK323" s="37"/>
      <c r="AL323" s="37"/>
      <c r="AM323" s="37"/>
      <c r="AN323" s="37"/>
      <c r="AO323" s="37"/>
      <c r="AP323" s="37"/>
      <c r="AQ323" s="37"/>
      <c r="AR323" s="37"/>
      <c r="AS323" s="37"/>
      <c r="AT323" s="37"/>
      <c r="AU323" s="37"/>
      <c r="AV323" s="37"/>
      <c r="AW323" s="37"/>
      <c r="AX323" s="37"/>
      <c r="AY323" s="37"/>
      <c r="AZ323" s="37"/>
      <c r="BA323" s="37"/>
      <c r="BB323" s="37"/>
      <c r="BC323" s="37"/>
      <c r="BD323" s="37"/>
      <c r="BE323" s="40"/>
      <c r="BF323" s="37"/>
      <c r="BG323" s="37"/>
      <c r="BH323" s="37" t="s">
        <v>5450</v>
      </c>
      <c r="BI323" s="37"/>
      <c r="BJ323" s="37"/>
      <c r="BK323" s="37"/>
      <c r="BL323" s="37"/>
      <c r="BM323" s="37"/>
      <c r="BN323" s="37"/>
      <c r="BO323" s="37"/>
      <c r="BP323" s="37"/>
      <c r="BQ323" s="37"/>
      <c r="BR323" s="37"/>
      <c r="BS323" s="37"/>
      <c r="BT323" s="37"/>
      <c r="BU323" s="37"/>
      <c r="BV323" s="37"/>
      <c r="BW323" s="37"/>
      <c r="BX323" s="37"/>
      <c r="BY323" s="37"/>
      <c r="BZ323" s="37"/>
      <c r="CA323" s="37"/>
      <c r="CB323" s="37"/>
      <c r="CC323" s="37"/>
      <c r="CD323" s="37"/>
      <c r="CE323" s="37"/>
      <c r="CF323" s="37"/>
      <c r="CG323" s="37"/>
      <c r="CH323" s="37"/>
      <c r="CI323" s="37"/>
      <c r="CJ323" s="37"/>
      <c r="CK323" s="37"/>
      <c r="CL323" s="37"/>
      <c r="CM323" s="37"/>
      <c r="CN323" s="37"/>
      <c r="CO323" s="37"/>
      <c r="CP323" s="37"/>
      <c r="CQ323" s="37"/>
      <c r="CR323" s="37"/>
      <c r="CS323" s="37"/>
      <c r="CT323" s="37"/>
      <c r="CU323" s="37"/>
      <c r="CV323" s="37"/>
      <c r="CW323" s="37"/>
      <c r="CX323" s="37"/>
      <c r="CY323" s="37"/>
      <c r="CZ323" s="37"/>
      <c r="DA323" s="37"/>
      <c r="DB323" s="37"/>
      <c r="DC323" s="37"/>
      <c r="DD323" s="37"/>
      <c r="DE323" s="37"/>
      <c r="DF323" s="37"/>
      <c r="DG323" s="37"/>
      <c r="DH323" s="37"/>
      <c r="DI323" s="37"/>
      <c r="DJ323" s="37"/>
      <c r="DK323" s="37"/>
      <c r="DL323" s="37"/>
      <c r="DM323" s="37"/>
      <c r="DN323" s="37"/>
      <c r="DO323" s="37"/>
      <c r="DP323" s="37"/>
      <c r="DQ323" s="37"/>
      <c r="DR323" s="37"/>
      <c r="DS323" s="37"/>
      <c r="DT323" s="37"/>
    </row>
    <row r="324" spans="1:124" s="31" customFormat="1" ht="18">
      <c r="A324" s="37">
        <v>239</v>
      </c>
      <c r="B324" s="36" t="s">
        <v>5493</v>
      </c>
      <c r="C324" s="36" t="s">
        <v>5448</v>
      </c>
      <c r="D324" s="37" t="s">
        <v>5492</v>
      </c>
      <c r="E324" s="37"/>
      <c r="F324" s="37" t="str">
        <f>IF(ISERROR(FIND('ヒアリングシート（記入例あり）'!$C$22,物質リスト!D324)),"",ROW())</f>
        <v/>
      </c>
      <c r="G324" s="37" t="e" cm="1">
        <f t="array" ref="G324">INDEX(D:D,SMALL(F:F,ROW(D324)))</f>
        <v>#NUM!</v>
      </c>
      <c r="H324" s="38" t="s">
        <v>10797</v>
      </c>
      <c r="I324" s="37" t="s">
        <v>223</v>
      </c>
      <c r="J324" s="37" t="s">
        <v>360</v>
      </c>
      <c r="K324" s="37" t="s">
        <v>221</v>
      </c>
      <c r="L324" s="37" t="s">
        <v>5491</v>
      </c>
      <c r="M324" s="37">
        <v>435.25</v>
      </c>
      <c r="N324" s="37" t="s">
        <v>5490</v>
      </c>
      <c r="O324" s="36" t="s">
        <v>5489</v>
      </c>
      <c r="P324" s="37" t="s">
        <v>259</v>
      </c>
      <c r="Q324" s="36"/>
      <c r="R324" s="37" t="s">
        <v>5488</v>
      </c>
      <c r="S324" s="36" t="s">
        <v>10948</v>
      </c>
      <c r="T324" s="36" t="s">
        <v>5487</v>
      </c>
      <c r="U324" s="36" t="s">
        <v>5486</v>
      </c>
      <c r="V324" s="37">
        <v>4.63</v>
      </c>
      <c r="W324" s="37">
        <v>2</v>
      </c>
      <c r="X324" s="36"/>
      <c r="Y324" s="36"/>
      <c r="Z324" s="36" t="s">
        <v>5485</v>
      </c>
      <c r="AA324" s="37" t="s">
        <v>5484</v>
      </c>
      <c r="AB324" s="37"/>
      <c r="AC324" s="37"/>
      <c r="AD324" s="37"/>
      <c r="AE324" s="37"/>
      <c r="AF324" s="37"/>
      <c r="AG324" s="37"/>
      <c r="AH324" s="37"/>
      <c r="AI324" s="37"/>
      <c r="AJ324" s="37"/>
      <c r="AK324" s="37"/>
      <c r="AL324" s="37"/>
      <c r="AM324" s="37"/>
      <c r="AN324" s="37"/>
      <c r="AO324" s="37"/>
      <c r="AP324" s="37"/>
      <c r="AQ324" s="37"/>
      <c r="AR324" s="37"/>
      <c r="AS324" s="37"/>
      <c r="AT324" s="37"/>
      <c r="AU324" s="37"/>
      <c r="AV324" s="37"/>
      <c r="AW324" s="37"/>
      <c r="AX324" s="37"/>
      <c r="AY324" s="37"/>
      <c r="AZ324" s="37"/>
      <c r="BA324" s="37"/>
      <c r="BB324" s="37"/>
      <c r="BC324" s="37"/>
      <c r="BD324" s="37"/>
      <c r="BE324" s="40"/>
      <c r="BF324" s="37"/>
      <c r="BG324" s="37"/>
      <c r="BH324" s="37" t="s">
        <v>5444</v>
      </c>
      <c r="BI324" s="37"/>
      <c r="BJ324" s="37"/>
      <c r="BK324" s="37"/>
      <c r="BL324" s="37"/>
      <c r="BM324" s="37"/>
      <c r="BN324" s="37"/>
      <c r="BO324" s="37"/>
      <c r="BP324" s="37"/>
      <c r="BQ324" s="37"/>
      <c r="BR324" s="37"/>
      <c r="BS324" s="37"/>
      <c r="BT324" s="37"/>
      <c r="BU324" s="37"/>
      <c r="BV324" s="37"/>
      <c r="BW324" s="37"/>
      <c r="BX324" s="37"/>
      <c r="BY324" s="37"/>
      <c r="BZ324" s="37"/>
      <c r="CA324" s="37"/>
      <c r="CB324" s="37"/>
      <c r="CC324" s="37"/>
      <c r="CD324" s="37"/>
      <c r="CE324" s="37"/>
      <c r="CF324" s="37"/>
      <c r="CG324" s="37"/>
      <c r="CH324" s="37"/>
      <c r="CI324" s="37"/>
      <c r="CJ324" s="37"/>
      <c r="CK324" s="37"/>
      <c r="CL324" s="37"/>
      <c r="CM324" s="37"/>
      <c r="CN324" s="37"/>
      <c r="CO324" s="37"/>
      <c r="CP324" s="37"/>
      <c r="CQ324" s="37"/>
      <c r="CR324" s="37"/>
      <c r="CS324" s="37"/>
      <c r="CT324" s="37"/>
      <c r="CU324" s="37"/>
      <c r="CV324" s="37"/>
      <c r="CW324" s="37"/>
      <c r="CX324" s="37"/>
      <c r="CY324" s="37"/>
      <c r="CZ324" s="37"/>
      <c r="DA324" s="37"/>
      <c r="DB324" s="37"/>
      <c r="DC324" s="37"/>
      <c r="DD324" s="37"/>
      <c r="DE324" s="37"/>
      <c r="DF324" s="37"/>
      <c r="DG324" s="37"/>
      <c r="DH324" s="37"/>
      <c r="DI324" s="37"/>
      <c r="DJ324" s="37"/>
      <c r="DK324" s="37"/>
      <c r="DL324" s="37"/>
      <c r="DM324" s="37"/>
      <c r="DN324" s="37"/>
      <c r="DO324" s="37"/>
      <c r="DP324" s="37"/>
      <c r="DQ324" s="37"/>
      <c r="DR324" s="37"/>
      <c r="DS324" s="37"/>
      <c r="DT324" s="37"/>
    </row>
    <row r="325" spans="1:124" s="31" customFormat="1" ht="18">
      <c r="A325" s="37">
        <v>239</v>
      </c>
      <c r="B325" s="36" t="s">
        <v>5483</v>
      </c>
      <c r="C325" s="36" t="s">
        <v>5448</v>
      </c>
      <c r="D325" s="37" t="s">
        <v>5482</v>
      </c>
      <c r="E325" s="37"/>
      <c r="F325" s="37" t="str">
        <f>IF(ISERROR(FIND('ヒアリングシート（記入例あり）'!$C$22,物質リスト!D325)),"",ROW())</f>
        <v/>
      </c>
      <c r="G325" s="37" t="e" cm="1">
        <f t="array" ref="G325">INDEX(D:D,SMALL(F:F,ROW(D325)))</f>
        <v>#NUM!</v>
      </c>
      <c r="H325" s="38" t="s">
        <v>10796</v>
      </c>
      <c r="I325" s="37" t="s">
        <v>223</v>
      </c>
      <c r="J325" s="37"/>
      <c r="K325" s="37" t="s">
        <v>221</v>
      </c>
      <c r="L325" s="37" t="s">
        <v>5481</v>
      </c>
      <c r="M325" s="37">
        <v>361.15</v>
      </c>
      <c r="N325" s="37" t="s">
        <v>5480</v>
      </c>
      <c r="O325" s="36"/>
      <c r="P325" s="37" t="s">
        <v>259</v>
      </c>
      <c r="Q325" s="36"/>
      <c r="R325" s="37" t="s">
        <v>5479</v>
      </c>
      <c r="S325" s="36" t="s">
        <v>10949</v>
      </c>
      <c r="T325" s="36" t="s">
        <v>5478</v>
      </c>
      <c r="U325" s="36"/>
      <c r="V325" s="37"/>
      <c r="W325" s="45">
        <v>1</v>
      </c>
      <c r="X325" s="36"/>
      <c r="Y325" s="36"/>
      <c r="Z325" s="36" t="s">
        <v>5477</v>
      </c>
      <c r="AA325" s="37" t="s">
        <v>2533</v>
      </c>
      <c r="AB325" s="37"/>
      <c r="AC325" s="37"/>
      <c r="AD325" s="37"/>
      <c r="AE325" s="37"/>
      <c r="AF325" s="37"/>
      <c r="AG325" s="37"/>
      <c r="AH325" s="37"/>
      <c r="AI325" s="37"/>
      <c r="AJ325" s="37"/>
      <c r="AK325" s="37"/>
      <c r="AL325" s="37"/>
      <c r="AM325" s="37"/>
      <c r="AN325" s="37"/>
      <c r="AO325" s="37"/>
      <c r="AP325" s="37"/>
      <c r="AQ325" s="37"/>
      <c r="AR325" s="37"/>
      <c r="AS325" s="37"/>
      <c r="AT325" s="37"/>
      <c r="AU325" s="37"/>
      <c r="AV325" s="37"/>
      <c r="AW325" s="37"/>
      <c r="AX325" s="37"/>
      <c r="AY325" s="37"/>
      <c r="AZ325" s="37"/>
      <c r="BA325" s="37"/>
      <c r="BB325" s="37" t="s">
        <v>5476</v>
      </c>
      <c r="BC325" s="37"/>
      <c r="BD325" s="37"/>
      <c r="BE325" s="40"/>
      <c r="BF325" s="37"/>
      <c r="BG325" s="37"/>
      <c r="BH325" s="37" t="s">
        <v>5475</v>
      </c>
      <c r="BI325" s="37"/>
      <c r="BJ325" s="37"/>
      <c r="BK325" s="37"/>
      <c r="BL325" s="37"/>
      <c r="BM325" s="37"/>
      <c r="BN325" s="37"/>
      <c r="BO325" s="37"/>
      <c r="BP325" s="37"/>
      <c r="BQ325" s="37"/>
      <c r="BR325" s="37"/>
      <c r="BS325" s="37"/>
      <c r="BT325" s="37"/>
      <c r="BU325" s="37"/>
      <c r="BV325" s="37"/>
      <c r="BW325" s="37"/>
      <c r="BX325" s="37"/>
      <c r="BY325" s="37"/>
      <c r="BZ325" s="37"/>
      <c r="CA325" s="37"/>
      <c r="CB325" s="37"/>
      <c r="CC325" s="37"/>
      <c r="CD325" s="37"/>
      <c r="CE325" s="37"/>
      <c r="CF325" s="37"/>
      <c r="CG325" s="37"/>
      <c r="CH325" s="37"/>
      <c r="CI325" s="37"/>
      <c r="CJ325" s="37"/>
      <c r="CK325" s="37"/>
      <c r="CL325" s="37"/>
      <c r="CM325" s="37"/>
      <c r="CN325" s="37"/>
      <c r="CO325" s="37"/>
      <c r="CP325" s="37"/>
      <c r="CQ325" s="37"/>
      <c r="CR325" s="37"/>
      <c r="CS325" s="37"/>
      <c r="CT325" s="37"/>
      <c r="CU325" s="37"/>
      <c r="CV325" s="37"/>
      <c r="CW325" s="37"/>
      <c r="CX325" s="37"/>
      <c r="CY325" s="37"/>
      <c r="CZ325" s="37"/>
      <c r="DA325" s="37"/>
      <c r="DB325" s="37"/>
      <c r="DC325" s="37"/>
      <c r="DD325" s="37"/>
      <c r="DE325" s="37"/>
      <c r="DF325" s="37"/>
      <c r="DG325" s="37"/>
      <c r="DH325" s="37"/>
      <c r="DI325" s="37"/>
      <c r="DJ325" s="37"/>
      <c r="DK325" s="37"/>
      <c r="DL325" s="37"/>
      <c r="DM325" s="37"/>
      <c r="DN325" s="37"/>
      <c r="DO325" s="37"/>
      <c r="DP325" s="37"/>
      <c r="DQ325" s="37"/>
      <c r="DR325" s="37"/>
      <c r="DS325" s="37"/>
      <c r="DT325" s="37"/>
    </row>
    <row r="326" spans="1:124" s="31" customFormat="1" ht="16.5">
      <c r="A326" s="37">
        <v>239</v>
      </c>
      <c r="B326" s="36" t="s">
        <v>5474</v>
      </c>
      <c r="C326" s="36" t="s">
        <v>5448</v>
      </c>
      <c r="D326" s="37" t="s">
        <v>5473</v>
      </c>
      <c r="E326" s="37"/>
      <c r="F326" s="37" t="str">
        <f>IF(ISERROR(FIND('ヒアリングシート（記入例あり）'!$C$22,物質リスト!D326)),"",ROW())</f>
        <v/>
      </c>
      <c r="G326" s="37" t="e" cm="1">
        <f t="array" ref="G326">INDEX(D:D,SMALL(F:F,ROW(D326)))</f>
        <v>#NUM!</v>
      </c>
      <c r="H326" s="38" t="s">
        <v>10796</v>
      </c>
      <c r="I326" s="37" t="s">
        <v>223</v>
      </c>
      <c r="J326" s="37"/>
      <c r="K326" s="45" t="s">
        <v>10802</v>
      </c>
      <c r="L326" s="37" t="s">
        <v>5472</v>
      </c>
      <c r="M326" s="37">
        <v>799.7</v>
      </c>
      <c r="N326" s="37"/>
      <c r="O326" s="36"/>
      <c r="P326" s="37"/>
      <c r="Q326" s="36"/>
      <c r="R326" s="37"/>
      <c r="S326" s="36"/>
      <c r="T326" s="36" t="s">
        <v>5471</v>
      </c>
      <c r="U326" s="36"/>
      <c r="V326" s="37"/>
      <c r="W326" s="45">
        <v>1</v>
      </c>
      <c r="X326" s="36"/>
      <c r="Y326" s="36"/>
      <c r="Z326" s="36"/>
      <c r="AA326" s="37" t="s">
        <v>5470</v>
      </c>
      <c r="AB326" s="37"/>
      <c r="AC326" s="37"/>
      <c r="AD326" s="37"/>
      <c r="AE326" s="37"/>
      <c r="AF326" s="37"/>
      <c r="AG326" s="37"/>
      <c r="AH326" s="37"/>
      <c r="AI326" s="37"/>
      <c r="AJ326" s="37"/>
      <c r="AK326" s="37"/>
      <c r="AL326" s="37"/>
      <c r="AM326" s="37"/>
      <c r="AN326" s="37"/>
      <c r="AO326" s="37"/>
      <c r="AP326" s="37"/>
      <c r="AQ326" s="37"/>
      <c r="AR326" s="37"/>
      <c r="AS326" s="37"/>
      <c r="AT326" s="37"/>
      <c r="AU326" s="37"/>
      <c r="AV326" s="37"/>
      <c r="AW326" s="37"/>
      <c r="AX326" s="37"/>
      <c r="AY326" s="37"/>
      <c r="AZ326" s="37"/>
      <c r="BA326" s="37"/>
      <c r="BB326" s="37"/>
      <c r="BC326" s="37"/>
      <c r="BD326" s="37"/>
      <c r="BE326" s="40"/>
      <c r="BF326" s="37"/>
      <c r="BG326" s="37"/>
      <c r="BH326" s="37" t="s">
        <v>5469</v>
      </c>
      <c r="BI326" s="37"/>
      <c r="BJ326" s="37"/>
      <c r="BK326" s="37"/>
      <c r="BL326" s="37"/>
      <c r="BM326" s="37"/>
      <c r="BN326" s="37"/>
      <c r="BO326" s="37"/>
      <c r="BP326" s="37"/>
      <c r="BQ326" s="37"/>
      <c r="BR326" s="37"/>
      <c r="BS326" s="37"/>
      <c r="BT326" s="37"/>
      <c r="BU326" s="37"/>
      <c r="BV326" s="37"/>
      <c r="BW326" s="37"/>
      <c r="BX326" s="37"/>
      <c r="BY326" s="37"/>
      <c r="BZ326" s="37"/>
      <c r="CA326" s="37"/>
      <c r="CB326" s="37"/>
      <c r="CC326" s="37"/>
      <c r="CD326" s="37"/>
      <c r="CE326" s="37"/>
      <c r="CF326" s="37"/>
      <c r="CG326" s="37"/>
      <c r="CH326" s="37"/>
      <c r="CI326" s="37"/>
      <c r="CJ326" s="37"/>
      <c r="CK326" s="37"/>
      <c r="CL326" s="37"/>
      <c r="CM326" s="37"/>
      <c r="CN326" s="37"/>
      <c r="CO326" s="37"/>
      <c r="CP326" s="37"/>
      <c r="CQ326" s="37"/>
      <c r="CR326" s="37"/>
      <c r="CS326" s="37"/>
      <c r="CT326" s="37"/>
      <c r="CU326" s="37"/>
      <c r="CV326" s="37"/>
      <c r="CW326" s="37"/>
      <c r="CX326" s="37"/>
      <c r="CY326" s="37"/>
      <c r="CZ326" s="37"/>
      <c r="DA326" s="37"/>
      <c r="DB326" s="37"/>
      <c r="DC326" s="37"/>
      <c r="DD326" s="37"/>
      <c r="DE326" s="37"/>
      <c r="DF326" s="37"/>
      <c r="DG326" s="37"/>
      <c r="DH326" s="37"/>
      <c r="DI326" s="37"/>
      <c r="DJ326" s="37"/>
      <c r="DK326" s="37"/>
      <c r="DL326" s="37"/>
      <c r="DM326" s="37"/>
      <c r="DN326" s="37"/>
      <c r="DO326" s="37"/>
      <c r="DP326" s="37"/>
      <c r="DQ326" s="37"/>
      <c r="DR326" s="37"/>
      <c r="DS326" s="37"/>
      <c r="DT326" s="37"/>
    </row>
    <row r="327" spans="1:124" s="31" customFormat="1" ht="16.5">
      <c r="A327" s="37">
        <v>239</v>
      </c>
      <c r="B327" s="36" t="s">
        <v>5468</v>
      </c>
      <c r="C327" s="36" t="s">
        <v>5448</v>
      </c>
      <c r="D327" s="37" t="s">
        <v>5467</v>
      </c>
      <c r="E327" s="37"/>
      <c r="F327" s="37" t="str">
        <f>IF(ISERROR(FIND('ヒアリングシート（記入例あり）'!$C$22,物質リスト!D327)),"",ROW())</f>
        <v/>
      </c>
      <c r="G327" s="37" t="e" cm="1">
        <f t="array" ref="G327">INDEX(D:D,SMALL(F:F,ROW(D327)))</f>
        <v>#NUM!</v>
      </c>
      <c r="H327" s="38" t="s">
        <v>10796</v>
      </c>
      <c r="I327" s="37" t="s">
        <v>223</v>
      </c>
      <c r="J327" s="37"/>
      <c r="K327" s="45" t="s">
        <v>10802</v>
      </c>
      <c r="L327" s="37" t="s">
        <v>5466</v>
      </c>
      <c r="M327" s="37">
        <v>459.21</v>
      </c>
      <c r="N327" s="37"/>
      <c r="O327" s="36"/>
      <c r="P327" s="37" t="s">
        <v>259</v>
      </c>
      <c r="Q327" s="36"/>
      <c r="R327" s="37"/>
      <c r="S327" s="36"/>
      <c r="T327" s="36" t="s">
        <v>5465</v>
      </c>
      <c r="U327" s="36"/>
      <c r="V327" s="37"/>
      <c r="W327" s="45">
        <v>1</v>
      </c>
      <c r="X327" s="36"/>
      <c r="Y327" s="36"/>
      <c r="Z327" s="36"/>
      <c r="AA327" s="37" t="s">
        <v>5464</v>
      </c>
      <c r="AB327" s="37"/>
      <c r="AC327" s="37"/>
      <c r="AD327" s="37"/>
      <c r="AE327" s="37"/>
      <c r="AF327" s="37"/>
      <c r="AG327" s="37"/>
      <c r="AH327" s="37"/>
      <c r="AI327" s="37"/>
      <c r="AJ327" s="37"/>
      <c r="AK327" s="37"/>
      <c r="AL327" s="37"/>
      <c r="AM327" s="37"/>
      <c r="AN327" s="37"/>
      <c r="AO327" s="37"/>
      <c r="AP327" s="37"/>
      <c r="AQ327" s="37"/>
      <c r="AR327" s="37"/>
      <c r="AS327" s="37"/>
      <c r="AT327" s="37"/>
      <c r="AU327" s="37"/>
      <c r="AV327" s="37"/>
      <c r="AW327" s="37"/>
      <c r="AX327" s="37"/>
      <c r="AY327" s="37"/>
      <c r="AZ327" s="37"/>
      <c r="BA327" s="37"/>
      <c r="BB327" s="37" t="s">
        <v>5463</v>
      </c>
      <c r="BC327" s="37" t="s">
        <v>5462</v>
      </c>
      <c r="BD327" s="37"/>
      <c r="BE327" s="40"/>
      <c r="BF327" s="37"/>
      <c r="BG327" s="37"/>
      <c r="BH327" s="37" t="s">
        <v>5456</v>
      </c>
      <c r="BI327" s="37"/>
      <c r="BJ327" s="37"/>
      <c r="BK327" s="37"/>
      <c r="BL327" s="37"/>
      <c r="BM327" s="37"/>
      <c r="BN327" s="37"/>
      <c r="BO327" s="37"/>
      <c r="BP327" s="37"/>
      <c r="BQ327" s="37"/>
      <c r="BR327" s="37"/>
      <c r="BS327" s="37"/>
      <c r="BT327" s="37"/>
      <c r="BU327" s="37"/>
      <c r="BV327" s="37"/>
      <c r="BW327" s="37"/>
      <c r="BX327" s="37"/>
      <c r="BY327" s="37"/>
      <c r="BZ327" s="37"/>
      <c r="CA327" s="37"/>
      <c r="CB327" s="37"/>
      <c r="CC327" s="37"/>
      <c r="CD327" s="37"/>
      <c r="CE327" s="37"/>
      <c r="CF327" s="37"/>
      <c r="CG327" s="37"/>
      <c r="CH327" s="37"/>
      <c r="CI327" s="37"/>
      <c r="CJ327" s="37"/>
      <c r="CK327" s="37"/>
      <c r="CL327" s="37"/>
      <c r="CM327" s="37"/>
      <c r="CN327" s="37"/>
      <c r="CO327" s="37"/>
      <c r="CP327" s="37"/>
      <c r="CQ327" s="37"/>
      <c r="CR327" s="37"/>
      <c r="CS327" s="37"/>
      <c r="CT327" s="37"/>
      <c r="CU327" s="37"/>
      <c r="CV327" s="37"/>
      <c r="CW327" s="37"/>
      <c r="CX327" s="37"/>
      <c r="CY327" s="37"/>
      <c r="CZ327" s="37"/>
      <c r="DA327" s="37"/>
      <c r="DB327" s="37"/>
      <c r="DC327" s="37"/>
      <c r="DD327" s="37"/>
      <c r="DE327" s="37"/>
      <c r="DF327" s="37"/>
      <c r="DG327" s="37"/>
      <c r="DH327" s="37"/>
      <c r="DI327" s="37"/>
      <c r="DJ327" s="37"/>
      <c r="DK327" s="37"/>
      <c r="DL327" s="37"/>
      <c r="DM327" s="37"/>
      <c r="DN327" s="37"/>
      <c r="DO327" s="37"/>
      <c r="DP327" s="37"/>
      <c r="DQ327" s="37"/>
      <c r="DR327" s="37"/>
      <c r="DS327" s="37"/>
      <c r="DT327" s="37"/>
    </row>
    <row r="328" spans="1:124" s="31" customFormat="1" ht="16.5">
      <c r="A328" s="37">
        <v>239</v>
      </c>
      <c r="B328" s="36" t="s">
        <v>5461</v>
      </c>
      <c r="C328" s="36" t="s">
        <v>5448</v>
      </c>
      <c r="D328" s="37" t="s">
        <v>5460</v>
      </c>
      <c r="E328" s="37"/>
      <c r="F328" s="37" t="str">
        <f>IF(ISERROR(FIND('ヒアリングシート（記入例あり）'!$C$22,物質リスト!D328)),"",ROW())</f>
        <v/>
      </c>
      <c r="G328" s="37" t="e" cm="1">
        <f t="array" ref="G328">INDEX(D:D,SMALL(F:F,ROW(D328)))</f>
        <v>#NUM!</v>
      </c>
      <c r="H328" s="38" t="s">
        <v>10796</v>
      </c>
      <c r="I328" s="37" t="s">
        <v>223</v>
      </c>
      <c r="J328" s="37"/>
      <c r="K328" s="45" t="s">
        <v>10802</v>
      </c>
      <c r="L328" s="37" t="s">
        <v>5459</v>
      </c>
      <c r="M328" s="37">
        <v>751.79</v>
      </c>
      <c r="N328" s="37"/>
      <c r="O328" s="36"/>
      <c r="P328" s="37" t="s">
        <v>217</v>
      </c>
      <c r="Q328" s="36"/>
      <c r="R328" s="37"/>
      <c r="S328" s="36"/>
      <c r="T328" s="36" t="s">
        <v>5458</v>
      </c>
      <c r="U328" s="36"/>
      <c r="V328" s="37"/>
      <c r="W328" s="45">
        <v>1</v>
      </c>
      <c r="X328" s="36"/>
      <c r="Y328" s="36"/>
      <c r="Z328" s="36"/>
      <c r="AA328" s="37" t="s">
        <v>5457</v>
      </c>
      <c r="AB328" s="37"/>
      <c r="AC328" s="37"/>
      <c r="AD328" s="37"/>
      <c r="AE328" s="37"/>
      <c r="AF328" s="37"/>
      <c r="AG328" s="37"/>
      <c r="AH328" s="37"/>
      <c r="AI328" s="37"/>
      <c r="AJ328" s="37"/>
      <c r="AK328" s="37"/>
      <c r="AL328" s="37"/>
      <c r="AM328" s="37"/>
      <c r="AN328" s="37"/>
      <c r="AO328" s="37"/>
      <c r="AP328" s="37"/>
      <c r="AQ328" s="37"/>
      <c r="AR328" s="37"/>
      <c r="AS328" s="37"/>
      <c r="AT328" s="37"/>
      <c r="AU328" s="37"/>
      <c r="AV328" s="37"/>
      <c r="AW328" s="37"/>
      <c r="AX328" s="37"/>
      <c r="AY328" s="37"/>
      <c r="AZ328" s="37"/>
      <c r="BA328" s="37"/>
      <c r="BB328" s="37"/>
      <c r="BC328" s="37"/>
      <c r="BD328" s="37"/>
      <c r="BE328" s="40"/>
      <c r="BF328" s="37"/>
      <c r="BG328" s="37"/>
      <c r="BH328" s="37" t="s">
        <v>5456</v>
      </c>
      <c r="BI328" s="37"/>
      <c r="BJ328" s="37"/>
      <c r="BK328" s="37"/>
      <c r="BL328" s="37"/>
      <c r="BM328" s="37"/>
      <c r="BN328" s="37"/>
      <c r="BO328" s="37"/>
      <c r="BP328" s="37"/>
      <c r="BQ328" s="37"/>
      <c r="BR328" s="37"/>
      <c r="BS328" s="37"/>
      <c r="BT328" s="37"/>
      <c r="BU328" s="37"/>
      <c r="BV328" s="37"/>
      <c r="BW328" s="37"/>
      <c r="BX328" s="37"/>
      <c r="BY328" s="37"/>
      <c r="BZ328" s="37"/>
      <c r="CA328" s="37"/>
      <c r="CB328" s="37"/>
      <c r="CC328" s="37"/>
      <c r="CD328" s="37"/>
      <c r="CE328" s="37"/>
      <c r="CF328" s="37"/>
      <c r="CG328" s="37"/>
      <c r="CH328" s="37"/>
      <c r="CI328" s="37"/>
      <c r="CJ328" s="37"/>
      <c r="CK328" s="37"/>
      <c r="CL328" s="37"/>
      <c r="CM328" s="37"/>
      <c r="CN328" s="37"/>
      <c r="CO328" s="37"/>
      <c r="CP328" s="37"/>
      <c r="CQ328" s="37"/>
      <c r="CR328" s="37"/>
      <c r="CS328" s="37"/>
      <c r="CT328" s="37"/>
      <c r="CU328" s="37"/>
      <c r="CV328" s="37"/>
      <c r="CW328" s="37"/>
      <c r="CX328" s="37"/>
      <c r="CY328" s="37"/>
      <c r="CZ328" s="37"/>
      <c r="DA328" s="37"/>
      <c r="DB328" s="37"/>
      <c r="DC328" s="37"/>
      <c r="DD328" s="37"/>
      <c r="DE328" s="37"/>
      <c r="DF328" s="37"/>
      <c r="DG328" s="37"/>
      <c r="DH328" s="37"/>
      <c r="DI328" s="37"/>
      <c r="DJ328" s="37"/>
      <c r="DK328" s="37"/>
      <c r="DL328" s="37"/>
      <c r="DM328" s="37"/>
      <c r="DN328" s="37"/>
      <c r="DO328" s="37"/>
      <c r="DP328" s="37"/>
      <c r="DQ328" s="37"/>
      <c r="DR328" s="37"/>
      <c r="DS328" s="37"/>
      <c r="DT328" s="37"/>
    </row>
    <row r="329" spans="1:124" s="31" customFormat="1" ht="16.5">
      <c r="A329" s="37">
        <v>239</v>
      </c>
      <c r="B329" s="36" t="s">
        <v>5455</v>
      </c>
      <c r="C329" s="36" t="s">
        <v>5448</v>
      </c>
      <c r="D329" s="37" t="s">
        <v>5454</v>
      </c>
      <c r="E329" s="37"/>
      <c r="F329" s="37" t="str">
        <f>IF(ISERROR(FIND('ヒアリングシート（記入例あり）'!$C$22,物質リスト!D329)),"",ROW())</f>
        <v/>
      </c>
      <c r="G329" s="37" t="e" cm="1">
        <f t="array" ref="G329">INDEX(D:D,SMALL(F:F,ROW(D329)))</f>
        <v>#NUM!</v>
      </c>
      <c r="H329" s="38" t="s">
        <v>10796</v>
      </c>
      <c r="I329" s="37" t="s">
        <v>223</v>
      </c>
      <c r="J329" s="37"/>
      <c r="K329" s="45" t="s">
        <v>10802</v>
      </c>
      <c r="L329" s="37" t="s">
        <v>5453</v>
      </c>
      <c r="M329" s="37">
        <v>687.49</v>
      </c>
      <c r="N329" s="37"/>
      <c r="O329" s="36"/>
      <c r="P329" s="37" t="s">
        <v>217</v>
      </c>
      <c r="Q329" s="36"/>
      <c r="R329" s="37"/>
      <c r="S329" s="36"/>
      <c r="T329" s="36" t="s">
        <v>5452</v>
      </c>
      <c r="U329" s="36"/>
      <c r="V329" s="37"/>
      <c r="W329" s="45">
        <v>1</v>
      </c>
      <c r="X329" s="36"/>
      <c r="Y329" s="36"/>
      <c r="Z329" s="36"/>
      <c r="AA329" s="37" t="s">
        <v>5451</v>
      </c>
      <c r="AB329" s="37"/>
      <c r="AC329" s="37"/>
      <c r="AD329" s="37"/>
      <c r="AE329" s="37"/>
      <c r="AF329" s="37"/>
      <c r="AG329" s="37"/>
      <c r="AH329" s="37"/>
      <c r="AI329" s="37"/>
      <c r="AJ329" s="37"/>
      <c r="AK329" s="37"/>
      <c r="AL329" s="37"/>
      <c r="AM329" s="37"/>
      <c r="AN329" s="37"/>
      <c r="AO329" s="37"/>
      <c r="AP329" s="37"/>
      <c r="AQ329" s="37"/>
      <c r="AR329" s="37"/>
      <c r="AS329" s="37"/>
      <c r="AT329" s="37"/>
      <c r="AU329" s="37"/>
      <c r="AV329" s="37"/>
      <c r="AW329" s="37"/>
      <c r="AX329" s="37"/>
      <c r="AY329" s="37"/>
      <c r="AZ329" s="37"/>
      <c r="BA329" s="37"/>
      <c r="BB329" s="37"/>
      <c r="BC329" s="37"/>
      <c r="BD329" s="37"/>
      <c r="BE329" s="40"/>
      <c r="BF329" s="37"/>
      <c r="BG329" s="37"/>
      <c r="BH329" s="37" t="s">
        <v>5450</v>
      </c>
      <c r="BI329" s="37"/>
      <c r="BJ329" s="37"/>
      <c r="BK329" s="37"/>
      <c r="BL329" s="37"/>
      <c r="BM329" s="37"/>
      <c r="BN329" s="37"/>
      <c r="BO329" s="37"/>
      <c r="BP329" s="37"/>
      <c r="BQ329" s="37"/>
      <c r="BR329" s="37"/>
      <c r="BS329" s="37"/>
      <c r="BT329" s="37"/>
      <c r="BU329" s="37"/>
      <c r="BV329" s="37"/>
      <c r="BW329" s="37"/>
      <c r="BX329" s="37"/>
      <c r="BY329" s="37"/>
      <c r="BZ329" s="37"/>
      <c r="CA329" s="37"/>
      <c r="CB329" s="37"/>
      <c r="CC329" s="37"/>
      <c r="CD329" s="37"/>
      <c r="CE329" s="37"/>
      <c r="CF329" s="37"/>
      <c r="CG329" s="37"/>
      <c r="CH329" s="37"/>
      <c r="CI329" s="37"/>
      <c r="CJ329" s="37"/>
      <c r="CK329" s="37"/>
      <c r="CL329" s="37"/>
      <c r="CM329" s="37"/>
      <c r="CN329" s="37"/>
      <c r="CO329" s="37"/>
      <c r="CP329" s="37"/>
      <c r="CQ329" s="37"/>
      <c r="CR329" s="37"/>
      <c r="CS329" s="37"/>
      <c r="CT329" s="37"/>
      <c r="CU329" s="37"/>
      <c r="CV329" s="37"/>
      <c r="CW329" s="37"/>
      <c r="CX329" s="37"/>
      <c r="CY329" s="37"/>
      <c r="CZ329" s="37"/>
      <c r="DA329" s="37"/>
      <c r="DB329" s="37"/>
      <c r="DC329" s="37"/>
      <c r="DD329" s="37"/>
      <c r="DE329" s="37"/>
      <c r="DF329" s="37"/>
      <c r="DG329" s="37"/>
      <c r="DH329" s="37"/>
      <c r="DI329" s="37"/>
      <c r="DJ329" s="37"/>
      <c r="DK329" s="37"/>
      <c r="DL329" s="37"/>
      <c r="DM329" s="37"/>
      <c r="DN329" s="37"/>
      <c r="DO329" s="37"/>
      <c r="DP329" s="37"/>
      <c r="DQ329" s="37"/>
      <c r="DR329" s="37"/>
      <c r="DS329" s="37"/>
      <c r="DT329" s="37"/>
    </row>
    <row r="330" spans="1:124" s="31" customFormat="1" ht="16.5">
      <c r="A330" s="37">
        <v>239</v>
      </c>
      <c r="B330" s="36" t="s">
        <v>5449</v>
      </c>
      <c r="C330" s="36" t="s">
        <v>5448</v>
      </c>
      <c r="D330" s="37" t="s">
        <v>5447</v>
      </c>
      <c r="E330" s="37"/>
      <c r="F330" s="37" t="str">
        <f>IF(ISERROR(FIND('ヒアリングシート（記入例あり）'!$C$22,物質リスト!D330)),"",ROW())</f>
        <v/>
      </c>
      <c r="G330" s="37" t="e" cm="1">
        <f t="array" ref="G330">INDEX(D:D,SMALL(F:F,ROW(D330)))</f>
        <v>#NUM!</v>
      </c>
      <c r="H330" s="38" t="s">
        <v>10796</v>
      </c>
      <c r="I330" s="37" t="s">
        <v>223</v>
      </c>
      <c r="J330" s="37"/>
      <c r="K330" s="45" t="s">
        <v>10802</v>
      </c>
      <c r="L330" s="37" t="s">
        <v>5446</v>
      </c>
      <c r="M330" s="37">
        <v>449.28</v>
      </c>
      <c r="N330" s="37"/>
      <c r="O330" s="36"/>
      <c r="P330" s="37"/>
      <c r="Q330" s="36"/>
      <c r="R330" s="37"/>
      <c r="S330" s="36"/>
      <c r="T330" s="36" t="s">
        <v>5445</v>
      </c>
      <c r="U330" s="36"/>
      <c r="V330" s="37"/>
      <c r="W330" s="45">
        <v>1</v>
      </c>
      <c r="X330" s="36"/>
      <c r="Y330" s="36"/>
      <c r="Z330" s="36"/>
      <c r="AA330" s="37"/>
      <c r="AB330" s="37"/>
      <c r="AC330" s="37"/>
      <c r="AD330" s="37"/>
      <c r="AE330" s="37"/>
      <c r="AF330" s="37"/>
      <c r="AG330" s="37"/>
      <c r="AH330" s="37"/>
      <c r="AI330" s="37"/>
      <c r="AJ330" s="37"/>
      <c r="AK330" s="37"/>
      <c r="AL330" s="37"/>
      <c r="AM330" s="37"/>
      <c r="AN330" s="37"/>
      <c r="AO330" s="37"/>
      <c r="AP330" s="37"/>
      <c r="AQ330" s="37"/>
      <c r="AR330" s="37"/>
      <c r="AS330" s="37"/>
      <c r="AT330" s="37"/>
      <c r="AU330" s="37"/>
      <c r="AV330" s="37"/>
      <c r="AW330" s="37"/>
      <c r="AX330" s="37"/>
      <c r="AY330" s="37"/>
      <c r="AZ330" s="37"/>
      <c r="BA330" s="37"/>
      <c r="BB330" s="37"/>
      <c r="BC330" s="37"/>
      <c r="BD330" s="37"/>
      <c r="BE330" s="40"/>
      <c r="BF330" s="37"/>
      <c r="BG330" s="37"/>
      <c r="BH330" s="37" t="s">
        <v>5444</v>
      </c>
      <c r="BI330" s="37"/>
      <c r="BJ330" s="37"/>
      <c r="BK330" s="37"/>
      <c r="BL330" s="37"/>
      <c r="BM330" s="37"/>
      <c r="BN330" s="37"/>
      <c r="BO330" s="37"/>
      <c r="BP330" s="37"/>
      <c r="BQ330" s="37"/>
      <c r="BR330" s="37"/>
      <c r="BS330" s="37"/>
      <c r="BT330" s="37"/>
      <c r="BU330" s="37"/>
      <c r="BV330" s="37"/>
      <c r="BW330" s="37"/>
      <c r="BX330" s="37"/>
      <c r="BY330" s="37"/>
      <c r="BZ330" s="37"/>
      <c r="CA330" s="37"/>
      <c r="CB330" s="37"/>
      <c r="CC330" s="37"/>
      <c r="CD330" s="37"/>
      <c r="CE330" s="37"/>
      <c r="CF330" s="37"/>
      <c r="CG330" s="37"/>
      <c r="CH330" s="37"/>
      <c r="CI330" s="37"/>
      <c r="CJ330" s="37"/>
      <c r="CK330" s="37"/>
      <c r="CL330" s="37"/>
      <c r="CM330" s="37"/>
      <c r="CN330" s="37"/>
      <c r="CO330" s="37"/>
      <c r="CP330" s="37"/>
      <c r="CQ330" s="37"/>
      <c r="CR330" s="37"/>
      <c r="CS330" s="37"/>
      <c r="CT330" s="37"/>
      <c r="CU330" s="37"/>
      <c r="CV330" s="37"/>
      <c r="CW330" s="37"/>
      <c r="CX330" s="37"/>
      <c r="CY330" s="37"/>
      <c r="CZ330" s="37"/>
      <c r="DA330" s="37"/>
      <c r="DB330" s="37"/>
      <c r="DC330" s="37"/>
      <c r="DD330" s="37"/>
      <c r="DE330" s="37"/>
      <c r="DF330" s="37"/>
      <c r="DG330" s="37"/>
      <c r="DH330" s="37"/>
      <c r="DI330" s="37"/>
      <c r="DJ330" s="37"/>
      <c r="DK330" s="37"/>
      <c r="DL330" s="37"/>
      <c r="DM330" s="37"/>
      <c r="DN330" s="37"/>
      <c r="DO330" s="37"/>
      <c r="DP330" s="37"/>
      <c r="DQ330" s="37"/>
      <c r="DR330" s="37"/>
      <c r="DS330" s="37"/>
      <c r="DT330" s="37"/>
    </row>
    <row r="331" spans="1:124" s="31" customFormat="1" ht="16.5">
      <c r="A331" s="37">
        <v>240</v>
      </c>
      <c r="B331" s="36" t="s">
        <v>5443</v>
      </c>
      <c r="C331" s="36" t="s">
        <v>2333</v>
      </c>
      <c r="D331" s="37" t="s">
        <v>5442</v>
      </c>
      <c r="E331" s="37" t="s">
        <v>5441</v>
      </c>
      <c r="F331" s="37" t="str">
        <f>IF(ISERROR(FIND('ヒアリングシート（記入例あり）'!$C$22,物質リスト!D331)),"",ROW())</f>
        <v/>
      </c>
      <c r="G331" s="37" t="e" cm="1">
        <f t="array" ref="G331">INDEX(D:D,SMALL(F:F,ROW(D331)))</f>
        <v>#NUM!</v>
      </c>
      <c r="H331" s="38" t="s">
        <v>10798</v>
      </c>
      <c r="I331" s="37" t="s">
        <v>223</v>
      </c>
      <c r="J331" s="37" t="s">
        <v>360</v>
      </c>
      <c r="K331" s="37" t="s">
        <v>360</v>
      </c>
      <c r="L331" s="37" t="s">
        <v>5440</v>
      </c>
      <c r="M331" s="37">
        <v>104.2</v>
      </c>
      <c r="N331" s="43" t="s">
        <v>5439</v>
      </c>
      <c r="O331" s="36" t="s">
        <v>5438</v>
      </c>
      <c r="P331" s="37" t="s">
        <v>217</v>
      </c>
      <c r="Q331" s="36" t="s">
        <v>5437</v>
      </c>
      <c r="R331" s="37"/>
      <c r="S331" s="36" t="s">
        <v>5436</v>
      </c>
      <c r="T331" s="36">
        <v>4.26</v>
      </c>
      <c r="U331" s="36" t="s">
        <v>5435</v>
      </c>
      <c r="V331" s="37">
        <v>2.95</v>
      </c>
      <c r="W331" s="37">
        <v>1</v>
      </c>
      <c r="X331" s="36" t="s">
        <v>432</v>
      </c>
      <c r="Y331" s="36" t="s">
        <v>212</v>
      </c>
      <c r="Z331" s="36" t="s">
        <v>5434</v>
      </c>
      <c r="AA331" s="37" t="s">
        <v>5433</v>
      </c>
      <c r="AB331" s="37" t="s">
        <v>209</v>
      </c>
      <c r="AC331" s="37" t="s">
        <v>5432</v>
      </c>
      <c r="AD331" s="41" t="s">
        <v>203</v>
      </c>
      <c r="AE331" s="41" t="s">
        <v>201</v>
      </c>
      <c r="AF331" s="41" t="s">
        <v>206</v>
      </c>
      <c r="AG331" s="41" t="s">
        <v>207</v>
      </c>
      <c r="AH331" s="41" t="s">
        <v>201</v>
      </c>
      <c r="AI331" s="41" t="s">
        <v>201</v>
      </c>
      <c r="AJ331" s="41" t="s">
        <v>205</v>
      </c>
      <c r="AK331" s="41" t="s">
        <v>204</v>
      </c>
      <c r="AL331" s="41" t="s">
        <v>201</v>
      </c>
      <c r="AM331" s="41" t="s">
        <v>201</v>
      </c>
      <c r="AN331" s="41" t="s">
        <v>205</v>
      </c>
      <c r="AO331" s="41" t="s">
        <v>205</v>
      </c>
      <c r="AP331" s="41" t="s">
        <v>291</v>
      </c>
      <c r="AQ331" s="41" t="s">
        <v>5431</v>
      </c>
      <c r="AR331" s="41" t="s">
        <v>5430</v>
      </c>
      <c r="AS331" s="41" t="s">
        <v>377</v>
      </c>
      <c r="AT331" s="37" t="s">
        <v>5429</v>
      </c>
      <c r="AU331" s="37" t="s">
        <v>5428</v>
      </c>
      <c r="AV331" s="37" t="s">
        <v>5427</v>
      </c>
      <c r="AW331" s="37" t="s">
        <v>1253</v>
      </c>
      <c r="AX331" s="37" t="s">
        <v>5426</v>
      </c>
      <c r="AY331" s="37" t="s">
        <v>245</v>
      </c>
      <c r="AZ331" s="37" t="s">
        <v>320</v>
      </c>
      <c r="BA331" s="37" t="s">
        <v>5425</v>
      </c>
      <c r="BB331" s="37" t="s">
        <v>5424</v>
      </c>
      <c r="BC331" s="37">
        <v>41</v>
      </c>
      <c r="BD331" s="37">
        <v>352</v>
      </c>
      <c r="BE331" s="40">
        <v>1902899</v>
      </c>
      <c r="BF331" s="44">
        <v>2073441</v>
      </c>
      <c r="BG331" s="40">
        <v>3976340</v>
      </c>
      <c r="BH331" s="37" t="s">
        <v>5423</v>
      </c>
      <c r="BI331" s="37">
        <v>33</v>
      </c>
      <c r="BJ331" s="37">
        <v>30936.599999999995</v>
      </c>
      <c r="BK331" s="37">
        <v>0</v>
      </c>
      <c r="BL331" s="37">
        <v>0</v>
      </c>
      <c r="BM331" s="37">
        <v>0</v>
      </c>
      <c r="BN331" s="37">
        <v>1</v>
      </c>
      <c r="BO331" s="37">
        <v>65575</v>
      </c>
      <c r="BP331" s="37">
        <v>1400000</v>
      </c>
      <c r="BQ331" s="37">
        <v>30088800</v>
      </c>
      <c r="BR331" s="37">
        <v>29000000</v>
      </c>
      <c r="BS331" s="37">
        <v>30936.599999999995</v>
      </c>
      <c r="BT331" s="37">
        <v>65576</v>
      </c>
      <c r="BU331" s="37">
        <v>60488800</v>
      </c>
      <c r="BV331" s="37">
        <v>50</v>
      </c>
      <c r="BW331" s="37">
        <v>111906.7</v>
      </c>
      <c r="BX331" s="37">
        <v>0</v>
      </c>
      <c r="BY331" s="37">
        <v>0</v>
      </c>
      <c r="BZ331" s="37">
        <v>0</v>
      </c>
      <c r="CA331" s="37">
        <v>111906.7</v>
      </c>
      <c r="CB331" s="37">
        <v>7351500</v>
      </c>
      <c r="CC331" s="37">
        <v>30</v>
      </c>
      <c r="CD331" s="37">
        <v>25969</v>
      </c>
      <c r="CE331" s="37">
        <v>0</v>
      </c>
      <c r="CF331" s="37">
        <v>0</v>
      </c>
      <c r="CG331" s="37">
        <v>0</v>
      </c>
      <c r="CH331" s="37">
        <v>25969</v>
      </c>
      <c r="CI331" s="37">
        <v>3920750</v>
      </c>
      <c r="CJ331" s="37">
        <v>12</v>
      </c>
      <c r="CK331" s="37">
        <v>19920</v>
      </c>
      <c r="CL331" s="37">
        <v>0</v>
      </c>
      <c r="CM331" s="37">
        <v>0</v>
      </c>
      <c r="CN331" s="37">
        <v>0</v>
      </c>
      <c r="CO331" s="37">
        <v>19920</v>
      </c>
      <c r="CP331" s="37">
        <v>4534878</v>
      </c>
      <c r="CQ331" s="37">
        <v>97.3</v>
      </c>
      <c r="CR331" s="37">
        <v>1.8</v>
      </c>
      <c r="CS331" s="37">
        <v>0.9</v>
      </c>
      <c r="CT331" s="37">
        <v>0</v>
      </c>
      <c r="CU331" s="37" t="s">
        <v>5422</v>
      </c>
      <c r="CV331" s="37" t="s">
        <v>1709</v>
      </c>
      <c r="CW331" s="37" t="s">
        <v>5421</v>
      </c>
      <c r="CX331" s="37" t="s">
        <v>5420</v>
      </c>
      <c r="CY331" s="37" t="s">
        <v>4351</v>
      </c>
      <c r="CZ331" s="37" t="s">
        <v>5419</v>
      </c>
      <c r="DA331" s="37" t="s">
        <v>5419</v>
      </c>
      <c r="DB331" s="37"/>
      <c r="DC331" s="37" t="s">
        <v>5418</v>
      </c>
      <c r="DD331" s="37" t="s">
        <v>5417</v>
      </c>
      <c r="DE331" s="37" t="s">
        <v>5416</v>
      </c>
      <c r="DF331" s="37" t="s">
        <v>5415</v>
      </c>
      <c r="DG331" s="37" t="s">
        <v>5414</v>
      </c>
      <c r="DH331" s="37" t="s">
        <v>5413</v>
      </c>
      <c r="DI331" s="37" t="s">
        <v>5412</v>
      </c>
      <c r="DJ331" s="37" t="s">
        <v>5411</v>
      </c>
      <c r="DK331" s="37"/>
      <c r="DL331" s="37">
        <v>0.84</v>
      </c>
      <c r="DM331" s="37">
        <v>39</v>
      </c>
      <c r="DN331" s="37">
        <v>1.6000000000000001E-3</v>
      </c>
      <c r="DO331" s="37">
        <v>0.02</v>
      </c>
      <c r="DP331" s="37">
        <v>1.6000000000000001E-3</v>
      </c>
      <c r="DQ331" s="37">
        <v>0.4</v>
      </c>
      <c r="DR331" s="37"/>
      <c r="DS331" s="37">
        <v>0.40160000000000001</v>
      </c>
      <c r="DT331" s="37">
        <v>1.2416</v>
      </c>
    </row>
    <row r="332" spans="1:124" s="31" customFormat="1" ht="16.5">
      <c r="A332" s="37">
        <v>241</v>
      </c>
      <c r="B332" s="36" t="s">
        <v>5410</v>
      </c>
      <c r="C332" s="36" t="s">
        <v>410</v>
      </c>
      <c r="D332" s="37" t="s">
        <v>5409</v>
      </c>
      <c r="E332" s="37" t="s">
        <v>5408</v>
      </c>
      <c r="F332" s="37" t="str">
        <f>IF(ISERROR(FIND('ヒアリングシート（記入例あり）'!$C$22,物質リスト!D332)),"",ROW())</f>
        <v/>
      </c>
      <c r="G332" s="37" t="e" cm="1">
        <f t="array" ref="G332">INDEX(D:D,SMALL(F:F,ROW(D332)))</f>
        <v>#NUM!</v>
      </c>
      <c r="H332" s="38" t="s">
        <v>10797</v>
      </c>
      <c r="I332" s="37" t="s">
        <v>223</v>
      </c>
      <c r="J332" s="37" t="s">
        <v>222</v>
      </c>
      <c r="K332" s="37" t="s">
        <v>221</v>
      </c>
      <c r="L332" s="37" t="s">
        <v>5407</v>
      </c>
      <c r="M332" s="37">
        <v>372.5</v>
      </c>
      <c r="N332" s="37" t="s">
        <v>5406</v>
      </c>
      <c r="O332" s="36" t="s">
        <v>5405</v>
      </c>
      <c r="P332" s="37" t="s">
        <v>259</v>
      </c>
      <c r="Q332" s="36"/>
      <c r="R332" s="37" t="s">
        <v>5404</v>
      </c>
      <c r="S332" s="36" t="s">
        <v>5403</v>
      </c>
      <c r="T332" s="36"/>
      <c r="U332" s="36" t="s">
        <v>5402</v>
      </c>
      <c r="V332" s="37">
        <v>4.0599999999999996</v>
      </c>
      <c r="W332" s="37">
        <v>2</v>
      </c>
      <c r="X332" s="36"/>
      <c r="Y332" s="36"/>
      <c r="Z332" s="36" t="s">
        <v>5401</v>
      </c>
      <c r="AA332" s="37" t="s">
        <v>5400</v>
      </c>
      <c r="AB332" s="37" t="s">
        <v>209</v>
      </c>
      <c r="AC332" s="37" t="s">
        <v>209</v>
      </c>
      <c r="AD332" s="37" t="s">
        <v>207</v>
      </c>
      <c r="AE332" s="37" t="s">
        <v>201</v>
      </c>
      <c r="AF332" s="37" t="s">
        <v>206</v>
      </c>
      <c r="AG332" s="37" t="s">
        <v>201</v>
      </c>
      <c r="AH332" s="37" t="s">
        <v>201</v>
      </c>
      <c r="AI332" s="37" t="s">
        <v>206</v>
      </c>
      <c r="AJ332" s="37" t="s">
        <v>201</v>
      </c>
      <c r="AK332" s="37" t="s">
        <v>201</v>
      </c>
      <c r="AL332" s="37" t="s">
        <v>201</v>
      </c>
      <c r="AM332" s="37" t="s">
        <v>201</v>
      </c>
      <c r="AN332" s="37" t="s">
        <v>201</v>
      </c>
      <c r="AO332" s="37" t="s">
        <v>201</v>
      </c>
      <c r="AP332" s="37" t="s">
        <v>201</v>
      </c>
      <c r="AQ332" s="37" t="s">
        <v>5399</v>
      </c>
      <c r="AR332" s="37" t="s">
        <v>5398</v>
      </c>
      <c r="AS332" s="37" t="s">
        <v>201</v>
      </c>
      <c r="AT332" s="37" t="s">
        <v>2640</v>
      </c>
      <c r="AU332" s="37" t="s">
        <v>5397</v>
      </c>
      <c r="AV332" s="37" t="s">
        <v>248</v>
      </c>
      <c r="AW332" s="37"/>
      <c r="AX332" s="37"/>
      <c r="AY332" s="37"/>
      <c r="AZ332" s="37"/>
      <c r="BA332" s="37"/>
      <c r="BB332" s="37"/>
      <c r="BC332" s="37"/>
      <c r="BD332" s="37"/>
      <c r="BE332" s="37">
        <v>2</v>
      </c>
      <c r="BF332" s="37">
        <v>1855</v>
      </c>
      <c r="BG332" s="37">
        <v>1857</v>
      </c>
      <c r="BH332" s="37" t="s">
        <v>5396</v>
      </c>
      <c r="BI332" s="37">
        <v>2</v>
      </c>
      <c r="BJ332" s="37">
        <v>0</v>
      </c>
      <c r="BK332" s="37">
        <v>2</v>
      </c>
      <c r="BL332" s="37">
        <v>0</v>
      </c>
      <c r="BM332" s="37">
        <v>0</v>
      </c>
      <c r="BN332" s="37">
        <v>0</v>
      </c>
      <c r="BO332" s="37">
        <v>5</v>
      </c>
      <c r="BP332" s="37">
        <v>0</v>
      </c>
      <c r="BQ332" s="37">
        <v>1002500</v>
      </c>
      <c r="BR332" s="37">
        <v>0</v>
      </c>
      <c r="BS332" s="37">
        <v>2</v>
      </c>
      <c r="BT332" s="37">
        <v>5</v>
      </c>
      <c r="BU332" s="37">
        <v>1002500</v>
      </c>
      <c r="BV332" s="37">
        <v>0</v>
      </c>
      <c r="BW332" s="37">
        <v>0</v>
      </c>
      <c r="BX332" s="37">
        <v>0</v>
      </c>
      <c r="BY332" s="37">
        <v>0</v>
      </c>
      <c r="BZ332" s="37">
        <v>0</v>
      </c>
      <c r="CA332" s="37">
        <v>0</v>
      </c>
      <c r="CB332" s="37">
        <v>0</v>
      </c>
      <c r="CC332" s="37"/>
      <c r="CD332" s="37"/>
      <c r="CE332" s="37"/>
      <c r="CF332" s="37"/>
      <c r="CG332" s="37"/>
      <c r="CH332" s="37"/>
      <c r="CI332" s="37"/>
      <c r="CJ332" s="37">
        <v>0</v>
      </c>
      <c r="CK332" s="37">
        <v>0</v>
      </c>
      <c r="CL332" s="37">
        <v>0</v>
      </c>
      <c r="CM332" s="37">
        <v>0</v>
      </c>
      <c r="CN332" s="37">
        <v>0</v>
      </c>
      <c r="CO332" s="37">
        <v>0</v>
      </c>
      <c r="CP332" s="37">
        <v>0</v>
      </c>
      <c r="CQ332" s="37"/>
      <c r="CR332" s="37"/>
      <c r="CS332" s="37"/>
      <c r="CT332" s="37"/>
      <c r="CU332" s="37"/>
      <c r="CV332" s="37"/>
      <c r="CW332" s="37"/>
      <c r="CX332" s="37"/>
      <c r="CY332" s="37"/>
      <c r="CZ332" s="37"/>
      <c r="DA332" s="37"/>
      <c r="DB332" s="37"/>
      <c r="DC332" s="37"/>
      <c r="DD332" s="37"/>
      <c r="DE332" s="37"/>
      <c r="DF332" s="37"/>
      <c r="DG332" s="37"/>
      <c r="DH332" s="37"/>
      <c r="DI332" s="37"/>
      <c r="DJ332" s="37"/>
      <c r="DK332" s="37"/>
      <c r="DL332" s="37"/>
      <c r="DM332" s="37"/>
      <c r="DN332" s="37"/>
      <c r="DO332" s="37"/>
      <c r="DP332" s="37"/>
      <c r="DQ332" s="37"/>
      <c r="DR332" s="37"/>
      <c r="DS332" s="37"/>
      <c r="DT332" s="37"/>
    </row>
    <row r="333" spans="1:124" s="31" customFormat="1" ht="16.5">
      <c r="A333" s="37">
        <v>242</v>
      </c>
      <c r="B333" s="36" t="s">
        <v>1455</v>
      </c>
      <c r="C333" s="36" t="s">
        <v>1599</v>
      </c>
      <c r="D333" s="37" t="s">
        <v>5395</v>
      </c>
      <c r="E333" s="37" t="s">
        <v>5394</v>
      </c>
      <c r="F333" s="37" t="str">
        <f>IF(ISERROR(FIND('ヒアリングシート（記入例あり）'!$C$22,物質リスト!D333)),"",ROW())</f>
        <v/>
      </c>
      <c r="G333" s="37" t="e" cm="1">
        <f t="array" ref="G333">INDEX(D:D,SMALL(F:F,ROW(D333)))</f>
        <v>#NUM!</v>
      </c>
      <c r="H333" s="38" t="s">
        <v>10744</v>
      </c>
      <c r="I333" s="37" t="s">
        <v>407</v>
      </c>
      <c r="J333" s="37"/>
      <c r="K333" s="37"/>
      <c r="L333" s="37"/>
      <c r="M333" s="37"/>
      <c r="N333" s="37"/>
      <c r="O333" s="36"/>
      <c r="P333" s="37"/>
      <c r="Q333" s="36"/>
      <c r="R333" s="37"/>
      <c r="S333" s="36"/>
      <c r="T333" s="36"/>
      <c r="U333" s="36"/>
      <c r="V333" s="37"/>
      <c r="W333" s="37"/>
      <c r="X333" s="36"/>
      <c r="Y333" s="36"/>
      <c r="Z333" s="36"/>
      <c r="AA333" s="37"/>
      <c r="AB333" s="37"/>
      <c r="AC333" s="37"/>
      <c r="AD333" s="37"/>
      <c r="AE333" s="37"/>
      <c r="AF333" s="37"/>
      <c r="AG333" s="37"/>
      <c r="AH333" s="37"/>
      <c r="AI333" s="37"/>
      <c r="AJ333" s="37"/>
      <c r="AK333" s="37"/>
      <c r="AL333" s="37"/>
      <c r="AM333" s="37"/>
      <c r="AN333" s="37"/>
      <c r="AO333" s="37"/>
      <c r="AP333" s="37"/>
      <c r="AQ333" s="37"/>
      <c r="AR333" s="37"/>
      <c r="AS333" s="37"/>
      <c r="AT333" s="37"/>
      <c r="AU333" s="37"/>
      <c r="AV333" s="37"/>
      <c r="AW333" s="37"/>
      <c r="AX333" s="37"/>
      <c r="AY333" s="37" t="s">
        <v>321</v>
      </c>
      <c r="AZ333" s="37"/>
      <c r="BA333" s="37"/>
      <c r="BB333" s="37"/>
      <c r="BC333" s="37"/>
      <c r="BD333" s="37"/>
      <c r="BE333" s="37">
        <v>17492</v>
      </c>
      <c r="BF333" s="37">
        <v>48546</v>
      </c>
      <c r="BG333" s="37">
        <v>66038</v>
      </c>
      <c r="BH333" s="37"/>
      <c r="BI333" s="37">
        <v>1</v>
      </c>
      <c r="BJ333" s="37">
        <v>0</v>
      </c>
      <c r="BK333" s="37">
        <v>0</v>
      </c>
      <c r="BL333" s="37">
        <v>0</v>
      </c>
      <c r="BM333" s="37">
        <v>0</v>
      </c>
      <c r="BN333" s="37">
        <v>1.3</v>
      </c>
      <c r="BO333" s="37">
        <v>1.1000000000000001</v>
      </c>
      <c r="BP333" s="37">
        <v>0</v>
      </c>
      <c r="BQ333" s="37">
        <v>0</v>
      </c>
      <c r="BR333" s="37">
        <v>1300</v>
      </c>
      <c r="BS333" s="37">
        <v>0</v>
      </c>
      <c r="BT333" s="37">
        <v>2.4000000000000004</v>
      </c>
      <c r="BU333" s="37">
        <v>1300</v>
      </c>
      <c r="BV333" s="37">
        <v>13</v>
      </c>
      <c r="BW333" s="37">
        <v>53.1</v>
      </c>
      <c r="BX333" s="37">
        <v>7</v>
      </c>
      <c r="BY333" s="37">
        <v>0</v>
      </c>
      <c r="BZ333" s="37">
        <v>0</v>
      </c>
      <c r="CA333" s="37">
        <v>60.1</v>
      </c>
      <c r="CB333" s="37">
        <v>21000</v>
      </c>
      <c r="CC333" s="37">
        <v>63</v>
      </c>
      <c r="CD333" s="37">
        <v>0</v>
      </c>
      <c r="CE333" s="37">
        <v>114</v>
      </c>
      <c r="CF333" s="37">
        <v>0</v>
      </c>
      <c r="CG333" s="37">
        <v>0</v>
      </c>
      <c r="CH333" s="37">
        <v>114</v>
      </c>
      <c r="CI333" s="37">
        <v>1300</v>
      </c>
      <c r="CJ333" s="37">
        <v>1</v>
      </c>
      <c r="CK333" s="37">
        <v>0</v>
      </c>
      <c r="CL333" s="37">
        <v>0</v>
      </c>
      <c r="CM333" s="37">
        <v>0</v>
      </c>
      <c r="CN333" s="37">
        <v>0</v>
      </c>
      <c r="CO333" s="37">
        <v>0</v>
      </c>
      <c r="CP333" s="37">
        <v>4380</v>
      </c>
      <c r="CQ333" s="37"/>
      <c r="CR333" s="37"/>
      <c r="CS333" s="37"/>
      <c r="CT333" s="37"/>
      <c r="CU333" s="37" t="s">
        <v>5393</v>
      </c>
      <c r="CV333" s="37"/>
      <c r="CW333" s="37"/>
      <c r="CX333" s="37" t="s">
        <v>5392</v>
      </c>
      <c r="CY333" s="37" t="s">
        <v>5391</v>
      </c>
      <c r="CZ333" s="37"/>
      <c r="DA333" s="37" t="s">
        <v>5390</v>
      </c>
      <c r="DB333" s="37" t="s">
        <v>5389</v>
      </c>
      <c r="DC333" s="37" t="s">
        <v>5388</v>
      </c>
      <c r="DD333" s="37" t="s">
        <v>5387</v>
      </c>
      <c r="DE333" s="37" t="s">
        <v>5386</v>
      </c>
      <c r="DF333" s="37"/>
      <c r="DG333" s="37"/>
      <c r="DH333" s="37"/>
      <c r="DI333" s="37"/>
      <c r="DJ333" s="37"/>
      <c r="DK333" s="37"/>
      <c r="DL333" s="37">
        <v>5.9999999999999995E-4</v>
      </c>
      <c r="DM333" s="37"/>
      <c r="DN333" s="37"/>
      <c r="DO333" s="37"/>
      <c r="DP333" s="37"/>
      <c r="DQ333" s="37"/>
      <c r="DR333" s="37"/>
      <c r="DS333" s="37"/>
      <c r="DT333" s="37"/>
    </row>
    <row r="334" spans="1:124" s="32" customFormat="1" ht="18">
      <c r="A334" s="37">
        <v>242</v>
      </c>
      <c r="B334" s="36" t="s">
        <v>5385</v>
      </c>
      <c r="C334" s="36" t="s">
        <v>5384</v>
      </c>
      <c r="D334" s="37" t="s">
        <v>5383</v>
      </c>
      <c r="E334" s="37"/>
      <c r="F334" s="37" t="str">
        <f>IF(ISERROR(FIND('ヒアリングシート（記入例あり）'!$C$22,物質リスト!D334)),"",ROW())</f>
        <v/>
      </c>
      <c r="G334" s="37" t="e" cm="1">
        <f t="array" ref="G334">INDEX(D:D,SMALL(F:F,ROW(D334)))</f>
        <v>#NUM!</v>
      </c>
      <c r="H334" s="38" t="s">
        <v>10744</v>
      </c>
      <c r="I334" s="37" t="s">
        <v>407</v>
      </c>
      <c r="J334" s="37" t="s">
        <v>222</v>
      </c>
      <c r="K334" s="37" t="s">
        <v>221</v>
      </c>
      <c r="L334" s="37" t="s">
        <v>5382</v>
      </c>
      <c r="M334" s="37">
        <v>110.96</v>
      </c>
      <c r="N334" s="37" t="s">
        <v>5381</v>
      </c>
      <c r="O334" s="36" t="s">
        <v>5380</v>
      </c>
      <c r="P334" s="37" t="s">
        <v>259</v>
      </c>
      <c r="Q334" s="36" t="s">
        <v>5379</v>
      </c>
      <c r="R334" s="37" t="s">
        <v>5378</v>
      </c>
      <c r="S334" s="36" t="s">
        <v>5377</v>
      </c>
      <c r="T334" s="36"/>
      <c r="U334" s="36" t="s">
        <v>209</v>
      </c>
      <c r="V334" s="37"/>
      <c r="W334" s="37"/>
      <c r="X334" s="36"/>
      <c r="Y334" s="36"/>
      <c r="Z334" s="36" t="s">
        <v>10760</v>
      </c>
      <c r="AA334" s="37" t="s">
        <v>5376</v>
      </c>
      <c r="AB334" s="37" t="s">
        <v>209</v>
      </c>
      <c r="AC334" s="37" t="s">
        <v>209</v>
      </c>
      <c r="AD334" s="41" t="s">
        <v>378</v>
      </c>
      <c r="AE334" s="41" t="s">
        <v>201</v>
      </c>
      <c r="AF334" s="41" t="s">
        <v>206</v>
      </c>
      <c r="AG334" s="41" t="s">
        <v>206</v>
      </c>
      <c r="AH334" s="41" t="s">
        <v>201</v>
      </c>
      <c r="AI334" s="41" t="s">
        <v>201</v>
      </c>
      <c r="AJ334" s="41" t="s">
        <v>201</v>
      </c>
      <c r="AK334" s="41" t="s">
        <v>205</v>
      </c>
      <c r="AL334" s="41" t="s">
        <v>201</v>
      </c>
      <c r="AM334" s="41" t="s">
        <v>201</v>
      </c>
      <c r="AN334" s="41" t="s">
        <v>201</v>
      </c>
      <c r="AO334" s="41" t="s">
        <v>201</v>
      </c>
      <c r="AP334" s="41" t="s">
        <v>201</v>
      </c>
      <c r="AQ334" s="41" t="s">
        <v>5375</v>
      </c>
      <c r="AR334" s="41" t="s">
        <v>5374</v>
      </c>
      <c r="AS334" s="41" t="s">
        <v>201</v>
      </c>
      <c r="AT334" s="37" t="s">
        <v>5373</v>
      </c>
      <c r="AU334" s="37" t="s">
        <v>5372</v>
      </c>
      <c r="AV334" s="37" t="s">
        <v>209</v>
      </c>
      <c r="AW334" s="37"/>
      <c r="AX334" s="37"/>
      <c r="AY334" s="37"/>
      <c r="AZ334" s="37"/>
      <c r="BA334" s="37"/>
      <c r="BB334" s="37"/>
      <c r="BC334" s="37"/>
      <c r="BD334" s="37"/>
      <c r="BE334" s="37"/>
      <c r="BF334" s="37"/>
      <c r="BG334" s="37"/>
      <c r="BH334" s="37" t="s">
        <v>5371</v>
      </c>
      <c r="BI334" s="37"/>
      <c r="BJ334" s="37"/>
      <c r="BK334" s="37"/>
      <c r="BL334" s="37"/>
      <c r="BM334" s="37"/>
      <c r="BN334" s="37"/>
      <c r="BO334" s="37"/>
      <c r="BP334" s="37"/>
      <c r="BQ334" s="37"/>
      <c r="BR334" s="37"/>
      <c r="BS334" s="37"/>
      <c r="BT334" s="37"/>
      <c r="BU334" s="37"/>
      <c r="BV334" s="37"/>
      <c r="BW334" s="37"/>
      <c r="BX334" s="37"/>
      <c r="BY334" s="37"/>
      <c r="BZ334" s="37"/>
      <c r="CA334" s="37"/>
      <c r="CB334" s="37"/>
      <c r="CC334" s="37"/>
      <c r="CD334" s="37"/>
      <c r="CE334" s="37"/>
      <c r="CF334" s="37"/>
      <c r="CG334" s="37"/>
      <c r="CH334" s="37"/>
      <c r="CI334" s="37"/>
      <c r="CJ334" s="37"/>
      <c r="CK334" s="37"/>
      <c r="CL334" s="37"/>
      <c r="CM334" s="37"/>
      <c r="CN334" s="37"/>
      <c r="CO334" s="37"/>
      <c r="CP334" s="37"/>
      <c r="CQ334" s="37"/>
      <c r="CR334" s="37"/>
      <c r="CS334" s="37"/>
      <c r="CT334" s="37"/>
      <c r="CU334" s="37"/>
      <c r="CV334" s="37"/>
      <c r="CW334" s="37"/>
      <c r="CX334" s="37"/>
      <c r="CY334" s="37"/>
      <c r="CZ334" s="37"/>
      <c r="DA334" s="37"/>
      <c r="DB334" s="37"/>
      <c r="DC334" s="37"/>
      <c r="DD334" s="37"/>
      <c r="DE334" s="37"/>
      <c r="DF334" s="37"/>
      <c r="DG334" s="37"/>
      <c r="DH334" s="37"/>
      <c r="DI334" s="37"/>
      <c r="DJ334" s="37"/>
      <c r="DK334" s="37"/>
      <c r="DL334" s="37"/>
      <c r="DM334" s="37"/>
      <c r="DN334" s="37"/>
      <c r="DO334" s="37"/>
      <c r="DP334" s="37"/>
      <c r="DQ334" s="37"/>
      <c r="DR334" s="37"/>
      <c r="DS334" s="37"/>
      <c r="DT334" s="37"/>
    </row>
    <row r="335" spans="1:124" s="31" customFormat="1" ht="18">
      <c r="A335" s="37">
        <v>242</v>
      </c>
      <c r="B335" s="36" t="s">
        <v>5370</v>
      </c>
      <c r="C335" s="36" t="s">
        <v>1599</v>
      </c>
      <c r="D335" s="37" t="s">
        <v>5369</v>
      </c>
      <c r="E335" s="37"/>
      <c r="F335" s="37" t="str">
        <f>IF(ISERROR(FIND('ヒアリングシート（記入例あり）'!$C$22,物質リスト!D335)),"",ROW())</f>
        <v/>
      </c>
      <c r="G335" s="37" t="e" cm="1">
        <f t="array" ref="G335">INDEX(D:D,SMALL(F:F,ROW(D335)))</f>
        <v>#NUM!</v>
      </c>
      <c r="H335" s="38" t="s">
        <v>10744</v>
      </c>
      <c r="I335" s="37" t="s">
        <v>407</v>
      </c>
      <c r="J335" s="37" t="s">
        <v>1158</v>
      </c>
      <c r="K335" s="37" t="s">
        <v>360</v>
      </c>
      <c r="L335" s="37" t="s">
        <v>5368</v>
      </c>
      <c r="M335" s="37">
        <v>80.98</v>
      </c>
      <c r="N335" s="37" t="s">
        <v>5367</v>
      </c>
      <c r="O335" s="36" t="s">
        <v>5366</v>
      </c>
      <c r="P335" s="37" t="s">
        <v>1154</v>
      </c>
      <c r="Q335" s="36"/>
      <c r="R335" s="37" t="s">
        <v>5365</v>
      </c>
      <c r="S335" s="36" t="s">
        <v>10761</v>
      </c>
      <c r="T335" s="36"/>
      <c r="U335" s="36" t="s">
        <v>5364</v>
      </c>
      <c r="V335" s="37">
        <v>0.24</v>
      </c>
      <c r="W335" s="37">
        <v>1</v>
      </c>
      <c r="X335" s="36"/>
      <c r="Y335" s="36" t="s">
        <v>5363</v>
      </c>
      <c r="Z335" s="36" t="s">
        <v>10762</v>
      </c>
      <c r="AA335" s="37" t="s">
        <v>209</v>
      </c>
      <c r="AB335" s="37" t="s">
        <v>209</v>
      </c>
      <c r="AC335" s="37" t="s">
        <v>5362</v>
      </c>
      <c r="AD335" s="41" t="s">
        <v>201</v>
      </c>
      <c r="AE335" s="41" t="s">
        <v>201</v>
      </c>
      <c r="AF335" s="41" t="s">
        <v>201</v>
      </c>
      <c r="AG335" s="41" t="s">
        <v>206</v>
      </c>
      <c r="AH335" s="41" t="s">
        <v>206</v>
      </c>
      <c r="AI335" s="41" t="s">
        <v>206</v>
      </c>
      <c r="AJ335" s="41" t="s">
        <v>201</v>
      </c>
      <c r="AK335" s="41" t="s">
        <v>398</v>
      </c>
      <c r="AL335" s="41" t="s">
        <v>201</v>
      </c>
      <c r="AM335" s="41" t="s">
        <v>201</v>
      </c>
      <c r="AN335" s="41" t="s">
        <v>201</v>
      </c>
      <c r="AO335" s="41" t="s">
        <v>203</v>
      </c>
      <c r="AP335" s="41" t="s">
        <v>201</v>
      </c>
      <c r="AQ335" s="41" t="s">
        <v>5361</v>
      </c>
      <c r="AR335" s="41" t="s">
        <v>5360</v>
      </c>
      <c r="AS335" s="41" t="s">
        <v>206</v>
      </c>
      <c r="AT335" s="37" t="s">
        <v>5359</v>
      </c>
      <c r="AU335" s="37" t="s">
        <v>5358</v>
      </c>
      <c r="AV335" s="37" t="s">
        <v>209</v>
      </c>
      <c r="AW335" s="37"/>
      <c r="AX335" s="37"/>
      <c r="AY335" s="37"/>
      <c r="AZ335" s="37"/>
      <c r="BA335" s="37"/>
      <c r="BB335" s="37"/>
      <c r="BC335" s="37"/>
      <c r="BD335" s="37"/>
      <c r="BE335" s="37"/>
      <c r="BF335" s="37"/>
      <c r="BG335" s="37"/>
      <c r="BH335" s="37" t="s">
        <v>5357</v>
      </c>
      <c r="BI335" s="37"/>
      <c r="BJ335" s="37"/>
      <c r="BK335" s="37"/>
      <c r="BL335" s="37"/>
      <c r="BM335" s="37"/>
      <c r="BN335" s="37"/>
      <c r="BO335" s="37"/>
      <c r="BP335" s="37"/>
      <c r="BQ335" s="37"/>
      <c r="BR335" s="37"/>
      <c r="BS335" s="37"/>
      <c r="BT335" s="37"/>
      <c r="BU335" s="37"/>
      <c r="BV335" s="37"/>
      <c r="BW335" s="37"/>
      <c r="BX335" s="37"/>
      <c r="BY335" s="37"/>
      <c r="BZ335" s="37"/>
      <c r="CA335" s="37"/>
      <c r="CB335" s="37"/>
      <c r="CC335" s="37"/>
      <c r="CD335" s="37"/>
      <c r="CE335" s="37"/>
      <c r="CF335" s="37"/>
      <c r="CG335" s="37"/>
      <c r="CH335" s="37"/>
      <c r="CI335" s="37"/>
      <c r="CJ335" s="37"/>
      <c r="CK335" s="37"/>
      <c r="CL335" s="37"/>
      <c r="CM335" s="37"/>
      <c r="CN335" s="37"/>
      <c r="CO335" s="37"/>
      <c r="CP335" s="37"/>
      <c r="CQ335" s="37"/>
      <c r="CR335" s="37"/>
      <c r="CS335" s="37"/>
      <c r="CT335" s="37"/>
      <c r="CU335" s="37"/>
      <c r="CV335" s="37"/>
      <c r="CW335" s="37"/>
      <c r="CX335" s="37"/>
      <c r="CY335" s="37"/>
      <c r="CZ335" s="37"/>
      <c r="DA335" s="37"/>
      <c r="DB335" s="37"/>
      <c r="DC335" s="37"/>
      <c r="DD335" s="37"/>
      <c r="DE335" s="37"/>
      <c r="DF335" s="37"/>
      <c r="DG335" s="37"/>
      <c r="DH335" s="37"/>
      <c r="DI335" s="37"/>
      <c r="DJ335" s="37"/>
      <c r="DK335" s="37"/>
      <c r="DL335" s="37"/>
      <c r="DM335" s="37"/>
      <c r="DN335" s="37"/>
      <c r="DO335" s="37"/>
      <c r="DP335" s="37"/>
      <c r="DQ335" s="37"/>
      <c r="DR335" s="37"/>
      <c r="DS335" s="37"/>
      <c r="DT335" s="37"/>
    </row>
    <row r="336" spans="1:124" s="31" customFormat="1" ht="16.5">
      <c r="A336" s="37">
        <v>242</v>
      </c>
      <c r="B336" s="36" t="s">
        <v>5356</v>
      </c>
      <c r="C336" s="36" t="s">
        <v>5355</v>
      </c>
      <c r="D336" s="37" t="s">
        <v>5354</v>
      </c>
      <c r="E336" s="37"/>
      <c r="F336" s="37" t="str">
        <f>IF(ISERROR(FIND('ヒアリングシート（記入例あり）'!$C$22,物質リスト!D336)),"",ROW())</f>
        <v/>
      </c>
      <c r="G336" s="37" t="e" cm="1">
        <f t="array" ref="G336">INDEX(D:D,SMALL(F:F,ROW(D336)))</f>
        <v>#NUM!</v>
      </c>
      <c r="H336" s="38" t="s">
        <v>10744</v>
      </c>
      <c r="I336" s="37" t="s">
        <v>407</v>
      </c>
      <c r="J336" s="37" t="s">
        <v>1158</v>
      </c>
      <c r="K336" s="37" t="s">
        <v>360</v>
      </c>
      <c r="L336" s="37" t="s">
        <v>5353</v>
      </c>
      <c r="M336" s="37">
        <v>192.95</v>
      </c>
      <c r="N336" s="43" t="s">
        <v>5352</v>
      </c>
      <c r="O336" s="36" t="s">
        <v>5351</v>
      </c>
      <c r="P336" s="37" t="s">
        <v>1154</v>
      </c>
      <c r="Q336" s="36"/>
      <c r="R336" s="37" t="s">
        <v>5350</v>
      </c>
      <c r="S336" s="36" t="s">
        <v>5349</v>
      </c>
      <c r="T336" s="36"/>
      <c r="U336" s="36" t="s">
        <v>5348</v>
      </c>
      <c r="V336" s="37">
        <v>-0.79</v>
      </c>
      <c r="W336" s="37">
        <v>1</v>
      </c>
      <c r="X336" s="36"/>
      <c r="Y336" s="36"/>
      <c r="Z336" s="36" t="s">
        <v>3407</v>
      </c>
      <c r="AA336" s="37" t="s">
        <v>209</v>
      </c>
      <c r="AB336" s="37" t="s">
        <v>209</v>
      </c>
      <c r="AC336" s="37" t="s">
        <v>5347</v>
      </c>
      <c r="AD336" s="41" t="s">
        <v>201</v>
      </c>
      <c r="AE336" s="41" t="s">
        <v>201</v>
      </c>
      <c r="AF336" s="41" t="s">
        <v>377</v>
      </c>
      <c r="AG336" s="41" t="s">
        <v>206</v>
      </c>
      <c r="AH336" s="41" t="s">
        <v>206</v>
      </c>
      <c r="AI336" s="41" t="s">
        <v>206</v>
      </c>
      <c r="AJ336" s="41" t="s">
        <v>205</v>
      </c>
      <c r="AK336" s="41" t="s">
        <v>377</v>
      </c>
      <c r="AL336" s="41" t="s">
        <v>201</v>
      </c>
      <c r="AM336" s="41" t="s">
        <v>201</v>
      </c>
      <c r="AN336" s="41" t="s">
        <v>201</v>
      </c>
      <c r="AO336" s="41" t="s">
        <v>203</v>
      </c>
      <c r="AP336" s="41" t="s">
        <v>201</v>
      </c>
      <c r="AQ336" s="41" t="s">
        <v>5346</v>
      </c>
      <c r="AR336" s="41" t="s">
        <v>5345</v>
      </c>
      <c r="AS336" s="41" t="s">
        <v>206</v>
      </c>
      <c r="AT336" s="37" t="s">
        <v>5344</v>
      </c>
      <c r="AU336" s="37" t="s">
        <v>5343</v>
      </c>
      <c r="AV336" s="37" t="s">
        <v>209</v>
      </c>
      <c r="AW336" s="37"/>
      <c r="AX336" s="37"/>
      <c r="AY336" s="37"/>
      <c r="AZ336" s="37"/>
      <c r="BA336" s="37"/>
      <c r="BB336" s="37"/>
      <c r="BC336" s="37"/>
      <c r="BD336" s="37"/>
      <c r="BE336" s="37"/>
      <c r="BF336" s="37"/>
      <c r="BG336" s="37"/>
      <c r="BH336" s="37" t="s">
        <v>5342</v>
      </c>
      <c r="BI336" s="37"/>
      <c r="BJ336" s="37"/>
      <c r="BK336" s="37"/>
      <c r="BL336" s="37"/>
      <c r="BM336" s="37"/>
      <c r="BN336" s="37"/>
      <c r="BO336" s="37"/>
      <c r="BP336" s="37"/>
      <c r="BQ336" s="37"/>
      <c r="BR336" s="37"/>
      <c r="BS336" s="37"/>
      <c r="BT336" s="37"/>
      <c r="BU336" s="37"/>
      <c r="BV336" s="37"/>
      <c r="BW336" s="37"/>
      <c r="BX336" s="37"/>
      <c r="BY336" s="37"/>
      <c r="BZ336" s="37"/>
      <c r="CA336" s="37"/>
      <c r="CB336" s="37"/>
      <c r="CC336" s="37"/>
      <c r="CD336" s="37"/>
      <c r="CE336" s="37"/>
      <c r="CF336" s="37"/>
      <c r="CG336" s="37"/>
      <c r="CH336" s="37"/>
      <c r="CI336" s="37"/>
      <c r="CJ336" s="37"/>
      <c r="CK336" s="37"/>
      <c r="CL336" s="37"/>
      <c r="CM336" s="37"/>
      <c r="CN336" s="37"/>
      <c r="CO336" s="37"/>
      <c r="CP336" s="37"/>
      <c r="CQ336" s="37"/>
      <c r="CR336" s="37"/>
      <c r="CS336" s="37"/>
      <c r="CT336" s="37"/>
      <c r="CU336" s="37"/>
      <c r="CV336" s="37"/>
      <c r="CW336" s="37"/>
      <c r="CX336" s="37"/>
      <c r="CY336" s="37"/>
      <c r="CZ336" s="37"/>
      <c r="DA336" s="37"/>
      <c r="DB336" s="37"/>
      <c r="DC336" s="37"/>
      <c r="DD336" s="37"/>
      <c r="DE336" s="37"/>
      <c r="DF336" s="37"/>
      <c r="DG336" s="37"/>
      <c r="DH336" s="37"/>
      <c r="DI336" s="37"/>
      <c r="DJ336" s="37"/>
      <c r="DK336" s="37"/>
      <c r="DL336" s="37"/>
      <c r="DM336" s="37"/>
      <c r="DN336" s="37"/>
      <c r="DO336" s="37"/>
      <c r="DP336" s="37"/>
      <c r="DQ336" s="37"/>
      <c r="DR336" s="37"/>
      <c r="DS336" s="37"/>
      <c r="DT336" s="37"/>
    </row>
    <row r="337" spans="1:124" s="31" customFormat="1" ht="16.5">
      <c r="A337" s="37">
        <v>242</v>
      </c>
      <c r="B337" s="36" t="s">
        <v>5341</v>
      </c>
      <c r="C337" s="36" t="s">
        <v>1599</v>
      </c>
      <c r="D337" s="37" t="s">
        <v>5340</v>
      </c>
      <c r="E337" s="37"/>
      <c r="F337" s="37" t="str">
        <f>IF(ISERROR(FIND('ヒアリングシート（記入例あり）'!$C$22,物質リスト!D337)),"",ROW())</f>
        <v/>
      </c>
      <c r="G337" s="37" t="e" cm="1">
        <f t="array" ref="G337">INDEX(D:D,SMALL(F:F,ROW(D337)))</f>
        <v>#NUM!</v>
      </c>
      <c r="H337" s="38" t="s">
        <v>10744</v>
      </c>
      <c r="I337" s="37" t="s">
        <v>407</v>
      </c>
      <c r="J337" s="37" t="s">
        <v>406</v>
      </c>
      <c r="K337" s="37" t="s">
        <v>221</v>
      </c>
      <c r="L337" s="37" t="s">
        <v>5339</v>
      </c>
      <c r="M337" s="37">
        <v>78.959999999999994</v>
      </c>
      <c r="N337" s="37" t="s">
        <v>5338</v>
      </c>
      <c r="O337" s="36" t="s">
        <v>5337</v>
      </c>
      <c r="P337" s="37" t="s">
        <v>259</v>
      </c>
      <c r="Q337" s="36"/>
      <c r="R337" s="37" t="s">
        <v>5336</v>
      </c>
      <c r="S337" s="36" t="s">
        <v>5335</v>
      </c>
      <c r="T337" s="36" t="s">
        <v>2811</v>
      </c>
      <c r="U337" s="36" t="s">
        <v>209</v>
      </c>
      <c r="V337" s="37"/>
      <c r="W337" s="37"/>
      <c r="X337" s="36"/>
      <c r="Y337" s="36"/>
      <c r="Z337" s="36" t="s">
        <v>5334</v>
      </c>
      <c r="AA337" s="37" t="s">
        <v>2676</v>
      </c>
      <c r="AB337" s="37" t="s">
        <v>209</v>
      </c>
      <c r="AC337" s="37" t="s">
        <v>5333</v>
      </c>
      <c r="AD337" s="41" t="s">
        <v>203</v>
      </c>
      <c r="AE337" s="41" t="s">
        <v>201</v>
      </c>
      <c r="AF337" s="41" t="s">
        <v>206</v>
      </c>
      <c r="AG337" s="41" t="s">
        <v>206</v>
      </c>
      <c r="AH337" s="41" t="s">
        <v>201</v>
      </c>
      <c r="AI337" s="41" t="s">
        <v>201</v>
      </c>
      <c r="AJ337" s="41" t="s">
        <v>201</v>
      </c>
      <c r="AK337" s="41" t="s">
        <v>201</v>
      </c>
      <c r="AL337" s="41" t="s">
        <v>201</v>
      </c>
      <c r="AM337" s="41" t="s">
        <v>201</v>
      </c>
      <c r="AN337" s="41" t="s">
        <v>201</v>
      </c>
      <c r="AO337" s="41" t="s">
        <v>201</v>
      </c>
      <c r="AP337" s="41" t="s">
        <v>201</v>
      </c>
      <c r="AQ337" s="41" t="s">
        <v>5332</v>
      </c>
      <c r="AR337" s="41" t="s">
        <v>5331</v>
      </c>
      <c r="AS337" s="41" t="s">
        <v>201</v>
      </c>
      <c r="AT337" s="37" t="s">
        <v>5330</v>
      </c>
      <c r="AU337" s="37" t="s">
        <v>5329</v>
      </c>
      <c r="AV337" s="37" t="s">
        <v>1505</v>
      </c>
      <c r="AW337" s="37"/>
      <c r="AX337" s="37"/>
      <c r="AY337" s="37"/>
      <c r="AZ337" s="37"/>
      <c r="BA337" s="37"/>
      <c r="BB337" s="37"/>
      <c r="BC337" s="37"/>
      <c r="BD337" s="37"/>
      <c r="BE337" s="37"/>
      <c r="BF337" s="37"/>
      <c r="BG337" s="37"/>
      <c r="BH337" s="37" t="s">
        <v>5328</v>
      </c>
      <c r="BI337" s="37"/>
      <c r="BJ337" s="37"/>
      <c r="BK337" s="37"/>
      <c r="BL337" s="37"/>
      <c r="BM337" s="37"/>
      <c r="BN337" s="37"/>
      <c r="BO337" s="37"/>
      <c r="BP337" s="37"/>
      <c r="BQ337" s="37"/>
      <c r="BR337" s="37"/>
      <c r="BS337" s="37"/>
      <c r="BT337" s="37"/>
      <c r="BU337" s="37"/>
      <c r="BV337" s="37"/>
      <c r="BW337" s="37"/>
      <c r="BX337" s="37"/>
      <c r="BY337" s="37"/>
      <c r="BZ337" s="37"/>
      <c r="CA337" s="37"/>
      <c r="CB337" s="37"/>
      <c r="CC337" s="37"/>
      <c r="CD337" s="37"/>
      <c r="CE337" s="37"/>
      <c r="CF337" s="37"/>
      <c r="CG337" s="37"/>
      <c r="CH337" s="37"/>
      <c r="CI337" s="37"/>
      <c r="CJ337" s="37"/>
      <c r="CK337" s="37"/>
      <c r="CL337" s="37"/>
      <c r="CM337" s="37"/>
      <c r="CN337" s="37"/>
      <c r="CO337" s="37"/>
      <c r="CP337" s="37"/>
      <c r="CQ337" s="37"/>
      <c r="CR337" s="37"/>
      <c r="CS337" s="37"/>
      <c r="CT337" s="37"/>
      <c r="CU337" s="37"/>
      <c r="CV337" s="37"/>
      <c r="CW337" s="37"/>
      <c r="CX337" s="37"/>
      <c r="CY337" s="37"/>
      <c r="CZ337" s="37"/>
      <c r="DA337" s="37"/>
      <c r="DB337" s="37"/>
      <c r="DC337" s="37"/>
      <c r="DD337" s="37"/>
      <c r="DE337" s="37"/>
      <c r="DF337" s="37"/>
      <c r="DG337" s="37"/>
      <c r="DH337" s="37"/>
      <c r="DI337" s="37"/>
      <c r="DJ337" s="37"/>
      <c r="DK337" s="37"/>
      <c r="DL337" s="37"/>
      <c r="DM337" s="37"/>
      <c r="DN337" s="37"/>
      <c r="DO337" s="37"/>
      <c r="DP337" s="37"/>
      <c r="DQ337" s="37"/>
      <c r="DR337" s="37"/>
      <c r="DS337" s="37"/>
      <c r="DT337" s="37"/>
    </row>
    <row r="338" spans="1:124" s="31" customFormat="1" ht="18">
      <c r="A338" s="37">
        <v>242</v>
      </c>
      <c r="B338" s="36" t="s">
        <v>5327</v>
      </c>
      <c r="C338" s="36" t="s">
        <v>1599</v>
      </c>
      <c r="D338" s="37" t="s">
        <v>5326</v>
      </c>
      <c r="E338" s="37"/>
      <c r="F338" s="37" t="str">
        <f>IF(ISERROR(FIND('ヒアリングシート（記入例あり）'!$C$22,物質リスト!D338)),"",ROW())</f>
        <v/>
      </c>
      <c r="G338" s="37" t="e" cm="1">
        <f t="array" ref="G338">INDEX(D:D,SMALL(F:F,ROW(D338)))</f>
        <v>#NUM!</v>
      </c>
      <c r="H338" s="38" t="s">
        <v>10744</v>
      </c>
      <c r="I338" s="37" t="s">
        <v>407</v>
      </c>
      <c r="J338" s="37"/>
      <c r="K338" s="37"/>
      <c r="L338" s="37" t="s">
        <v>5325</v>
      </c>
      <c r="M338" s="37">
        <v>128.97</v>
      </c>
      <c r="N338" s="37" t="s">
        <v>5324</v>
      </c>
      <c r="O338" s="36" t="s">
        <v>403</v>
      </c>
      <c r="P338" s="37" t="s">
        <v>259</v>
      </c>
      <c r="Q338" s="36"/>
      <c r="R338" s="37" t="s">
        <v>5323</v>
      </c>
      <c r="S338" s="36" t="s">
        <v>5322</v>
      </c>
      <c r="T338" s="36"/>
      <c r="U338" s="36" t="s">
        <v>209</v>
      </c>
      <c r="V338" s="37"/>
      <c r="W338" s="37"/>
      <c r="X338" s="36"/>
      <c r="Y338" s="36" t="s">
        <v>5321</v>
      </c>
      <c r="Z338" s="36" t="s">
        <v>10763</v>
      </c>
      <c r="AA338" s="37" t="s">
        <v>5320</v>
      </c>
      <c r="AB338" s="37" t="s">
        <v>209</v>
      </c>
      <c r="AC338" s="37" t="s">
        <v>209</v>
      </c>
      <c r="AD338" s="41" t="s">
        <v>201</v>
      </c>
      <c r="AE338" s="41" t="s">
        <v>201</v>
      </c>
      <c r="AF338" s="41" t="s">
        <v>206</v>
      </c>
      <c r="AG338" s="41" t="s">
        <v>206</v>
      </c>
      <c r="AH338" s="41" t="s">
        <v>201</v>
      </c>
      <c r="AI338" s="41" t="s">
        <v>201</v>
      </c>
      <c r="AJ338" s="41" t="s">
        <v>377</v>
      </c>
      <c r="AK338" s="41" t="s">
        <v>377</v>
      </c>
      <c r="AL338" s="41" t="s">
        <v>201</v>
      </c>
      <c r="AM338" s="41" t="s">
        <v>201</v>
      </c>
      <c r="AN338" s="41" t="s">
        <v>201</v>
      </c>
      <c r="AO338" s="41" t="s">
        <v>201</v>
      </c>
      <c r="AP338" s="41" t="s">
        <v>201</v>
      </c>
      <c r="AQ338" s="41" t="s">
        <v>5319</v>
      </c>
      <c r="AR338" s="41" t="s">
        <v>5318</v>
      </c>
      <c r="AS338" s="41" t="s">
        <v>201</v>
      </c>
      <c r="AT338" s="37" t="s">
        <v>5317</v>
      </c>
      <c r="AU338" s="37" t="s">
        <v>5316</v>
      </c>
      <c r="AV338" s="37" t="s">
        <v>1505</v>
      </c>
      <c r="AW338" s="37"/>
      <c r="AX338" s="37"/>
      <c r="AY338" s="37"/>
      <c r="AZ338" s="37"/>
      <c r="BA338" s="37"/>
      <c r="BB338" s="37"/>
      <c r="BC338" s="37"/>
      <c r="BD338" s="37"/>
      <c r="BE338" s="37"/>
      <c r="BF338" s="37"/>
      <c r="BG338" s="37"/>
      <c r="BH338" s="37" t="s">
        <v>5315</v>
      </c>
      <c r="BI338" s="37"/>
      <c r="BJ338" s="37"/>
      <c r="BK338" s="37"/>
      <c r="BL338" s="37"/>
      <c r="BM338" s="37"/>
      <c r="BN338" s="37"/>
      <c r="BO338" s="37"/>
      <c r="BP338" s="37"/>
      <c r="BQ338" s="37"/>
      <c r="BR338" s="37"/>
      <c r="BS338" s="37"/>
      <c r="BT338" s="37"/>
      <c r="BU338" s="37"/>
      <c r="BV338" s="37"/>
      <c r="BW338" s="37"/>
      <c r="BX338" s="37"/>
      <c r="BY338" s="37"/>
      <c r="BZ338" s="37"/>
      <c r="CA338" s="37"/>
      <c r="CB338" s="37"/>
      <c r="CC338" s="37"/>
      <c r="CD338" s="37"/>
      <c r="CE338" s="37"/>
      <c r="CF338" s="37"/>
      <c r="CG338" s="37"/>
      <c r="CH338" s="37"/>
      <c r="CI338" s="37"/>
      <c r="CJ338" s="37"/>
      <c r="CK338" s="37"/>
      <c r="CL338" s="37"/>
      <c r="CM338" s="37"/>
      <c r="CN338" s="37"/>
      <c r="CO338" s="37"/>
      <c r="CP338" s="37"/>
      <c r="CQ338" s="37"/>
      <c r="CR338" s="37"/>
      <c r="CS338" s="37"/>
      <c r="CT338" s="37"/>
      <c r="CU338" s="37"/>
      <c r="CV338" s="37"/>
      <c r="CW338" s="37"/>
      <c r="CX338" s="37"/>
      <c r="CY338" s="37"/>
      <c r="CZ338" s="37"/>
      <c r="DA338" s="37"/>
      <c r="DB338" s="37"/>
      <c r="DC338" s="37"/>
      <c r="DD338" s="37"/>
      <c r="DE338" s="37"/>
      <c r="DF338" s="37"/>
      <c r="DG338" s="37"/>
      <c r="DH338" s="37"/>
      <c r="DI338" s="37"/>
      <c r="DJ338" s="37"/>
      <c r="DK338" s="37"/>
      <c r="DL338" s="37"/>
      <c r="DM338" s="37"/>
      <c r="DN338" s="37"/>
      <c r="DO338" s="37"/>
      <c r="DP338" s="37"/>
      <c r="DQ338" s="37"/>
      <c r="DR338" s="37"/>
      <c r="DS338" s="37"/>
      <c r="DT338" s="37"/>
    </row>
    <row r="339" spans="1:124" s="31" customFormat="1" ht="18">
      <c r="A339" s="37">
        <v>242</v>
      </c>
      <c r="B339" s="36" t="s">
        <v>5314</v>
      </c>
      <c r="C339" s="36" t="s">
        <v>1599</v>
      </c>
      <c r="D339" s="37" t="s">
        <v>5313</v>
      </c>
      <c r="E339" s="37"/>
      <c r="F339" s="37" t="str">
        <f>IF(ISERROR(FIND('ヒアリングシート（記入例あり）'!$C$22,物質リスト!D339)),"",ROW())</f>
        <v/>
      </c>
      <c r="G339" s="37" t="e" cm="1">
        <f t="array" ref="G339">INDEX(D:D,SMALL(F:F,ROW(D339)))</f>
        <v>#NUM!</v>
      </c>
      <c r="H339" s="38" t="s">
        <v>10744</v>
      </c>
      <c r="I339" s="37" t="s">
        <v>407</v>
      </c>
      <c r="J339" s="37" t="s">
        <v>406</v>
      </c>
      <c r="K339" s="37" t="s">
        <v>221</v>
      </c>
      <c r="L339" s="37" t="s">
        <v>5312</v>
      </c>
      <c r="M339" s="37">
        <v>172.94</v>
      </c>
      <c r="N339" s="37" t="s">
        <v>5311</v>
      </c>
      <c r="O339" s="36" t="s">
        <v>403</v>
      </c>
      <c r="P339" s="37" t="s">
        <v>259</v>
      </c>
      <c r="Q339" s="36" t="s">
        <v>5310</v>
      </c>
      <c r="R339" s="37"/>
      <c r="S339" s="36" t="s">
        <v>5309</v>
      </c>
      <c r="T339" s="36"/>
      <c r="U339" s="36" t="s">
        <v>209</v>
      </c>
      <c r="V339" s="37"/>
      <c r="W339" s="37"/>
      <c r="X339" s="36"/>
      <c r="Y339" s="36"/>
      <c r="Z339" s="36" t="s">
        <v>10764</v>
      </c>
      <c r="AA339" s="37" t="s">
        <v>5308</v>
      </c>
      <c r="AB339" s="37" t="s">
        <v>209</v>
      </c>
      <c r="AC339" s="37" t="s">
        <v>209</v>
      </c>
      <c r="AD339" s="41" t="s">
        <v>205</v>
      </c>
      <c r="AE339" s="41" t="s">
        <v>201</v>
      </c>
      <c r="AF339" s="41" t="s">
        <v>206</v>
      </c>
      <c r="AG339" s="41" t="s">
        <v>206</v>
      </c>
      <c r="AH339" s="41" t="s">
        <v>201</v>
      </c>
      <c r="AI339" s="41" t="s">
        <v>201</v>
      </c>
      <c r="AJ339" s="41" t="s">
        <v>205</v>
      </c>
      <c r="AK339" s="41" t="s">
        <v>205</v>
      </c>
      <c r="AL339" s="41" t="s">
        <v>201</v>
      </c>
      <c r="AM339" s="41" t="s">
        <v>201</v>
      </c>
      <c r="AN339" s="41" t="s">
        <v>205</v>
      </c>
      <c r="AO339" s="41" t="s">
        <v>201</v>
      </c>
      <c r="AP339" s="41" t="s">
        <v>205</v>
      </c>
      <c r="AQ339" s="41" t="s">
        <v>5307</v>
      </c>
      <c r="AR339" s="41" t="s">
        <v>5306</v>
      </c>
      <c r="AS339" s="41" t="s">
        <v>201</v>
      </c>
      <c r="AT339" s="37" t="s">
        <v>5305</v>
      </c>
      <c r="AU339" s="37" t="s">
        <v>5304</v>
      </c>
      <c r="AV339" s="37" t="s">
        <v>5303</v>
      </c>
      <c r="AW339" s="37"/>
      <c r="AX339" s="37"/>
      <c r="AY339" s="37"/>
      <c r="AZ339" s="37"/>
      <c r="BA339" s="37"/>
      <c r="BB339" s="37"/>
      <c r="BC339" s="37" t="s">
        <v>5302</v>
      </c>
      <c r="BD339" s="37"/>
      <c r="BE339" s="37"/>
      <c r="BF339" s="37"/>
      <c r="BG339" s="37"/>
      <c r="BH339" s="37" t="s">
        <v>5301</v>
      </c>
      <c r="BI339" s="37"/>
      <c r="BJ339" s="37"/>
      <c r="BK339" s="37"/>
      <c r="BL339" s="37"/>
      <c r="BM339" s="37"/>
      <c r="BN339" s="37"/>
      <c r="BO339" s="37"/>
      <c r="BP339" s="37"/>
      <c r="BQ339" s="37"/>
      <c r="BR339" s="37"/>
      <c r="BS339" s="37"/>
      <c r="BT339" s="37"/>
      <c r="BU339" s="37"/>
      <c r="BV339" s="37"/>
      <c r="BW339" s="37"/>
      <c r="BX339" s="37"/>
      <c r="BY339" s="37"/>
      <c r="BZ339" s="37"/>
      <c r="CA339" s="37"/>
      <c r="CB339" s="37"/>
      <c r="CC339" s="37"/>
      <c r="CD339" s="37"/>
      <c r="CE339" s="37"/>
      <c r="CF339" s="37"/>
      <c r="CG339" s="37"/>
      <c r="CH339" s="37"/>
      <c r="CI339" s="37"/>
      <c r="CJ339" s="37"/>
      <c r="CK339" s="37"/>
      <c r="CL339" s="37"/>
      <c r="CM339" s="37"/>
      <c r="CN339" s="37"/>
      <c r="CO339" s="37"/>
      <c r="CP339" s="37"/>
      <c r="CQ339" s="37"/>
      <c r="CR339" s="37"/>
      <c r="CS339" s="37"/>
      <c r="CT339" s="37"/>
      <c r="CU339" s="37"/>
      <c r="CV339" s="37"/>
      <c r="CW339" s="37"/>
      <c r="CX339" s="37"/>
      <c r="CY339" s="37"/>
      <c r="CZ339" s="37"/>
      <c r="DA339" s="37"/>
      <c r="DB339" s="37"/>
      <c r="DC339" s="37"/>
      <c r="DD339" s="37"/>
      <c r="DE339" s="37"/>
      <c r="DF339" s="37"/>
      <c r="DG339" s="37"/>
      <c r="DH339" s="37"/>
      <c r="DI339" s="37"/>
      <c r="DJ339" s="37"/>
      <c r="DK339" s="37"/>
      <c r="DL339" s="37"/>
      <c r="DM339" s="37"/>
      <c r="DN339" s="37"/>
      <c r="DO339" s="37"/>
      <c r="DP339" s="37"/>
      <c r="DQ339" s="37"/>
      <c r="DR339" s="37"/>
      <c r="DS339" s="37"/>
      <c r="DT339" s="37"/>
    </row>
    <row r="340" spans="1:124" s="31" customFormat="1" ht="16.5">
      <c r="A340" s="37">
        <v>242</v>
      </c>
      <c r="B340" s="36" t="s">
        <v>5300</v>
      </c>
      <c r="C340" s="36" t="s">
        <v>1599</v>
      </c>
      <c r="D340" s="37" t="s">
        <v>5299</v>
      </c>
      <c r="E340" s="37"/>
      <c r="F340" s="37" t="str">
        <f>IF(ISERROR(FIND('ヒアリングシート（記入例あり）'!$C$22,物質リスト!D340)),"",ROW())</f>
        <v/>
      </c>
      <c r="G340" s="37" t="e" cm="1">
        <f t="array" ref="G340">INDEX(D:D,SMALL(F:F,ROW(D340)))</f>
        <v>#NUM!</v>
      </c>
      <c r="H340" s="38" t="s">
        <v>10744</v>
      </c>
      <c r="I340" s="37" t="s">
        <v>407</v>
      </c>
      <c r="J340" s="37"/>
      <c r="K340" s="37"/>
      <c r="L340" s="37" t="s">
        <v>5298</v>
      </c>
      <c r="M340" s="37">
        <v>264.29000000000002</v>
      </c>
      <c r="N340" s="37" t="s">
        <v>209</v>
      </c>
      <c r="O340" s="36" t="s">
        <v>403</v>
      </c>
      <c r="P340" s="37" t="s">
        <v>259</v>
      </c>
      <c r="Q340" s="36" t="s">
        <v>209</v>
      </c>
      <c r="R340" s="37"/>
      <c r="S340" s="36" t="s">
        <v>209</v>
      </c>
      <c r="T340" s="36"/>
      <c r="U340" s="36" t="s">
        <v>209</v>
      </c>
      <c r="V340" s="37"/>
      <c r="W340" s="37"/>
      <c r="X340" s="36"/>
      <c r="Y340" s="36"/>
      <c r="Z340" s="36" t="s">
        <v>5297</v>
      </c>
      <c r="AA340" s="37" t="s">
        <v>209</v>
      </c>
      <c r="AB340" s="37" t="s">
        <v>209</v>
      </c>
      <c r="AC340" s="37" t="s">
        <v>209</v>
      </c>
      <c r="AD340" s="41" t="s">
        <v>201</v>
      </c>
      <c r="AE340" s="41" t="s">
        <v>201</v>
      </c>
      <c r="AF340" s="41" t="s">
        <v>206</v>
      </c>
      <c r="AG340" s="41" t="s">
        <v>201</v>
      </c>
      <c r="AH340" s="41" t="s">
        <v>201</v>
      </c>
      <c r="AI340" s="41" t="s">
        <v>201</v>
      </c>
      <c r="AJ340" s="41" t="s">
        <v>201</v>
      </c>
      <c r="AK340" s="41" t="s">
        <v>398</v>
      </c>
      <c r="AL340" s="41" t="s">
        <v>201</v>
      </c>
      <c r="AM340" s="41" t="s">
        <v>201</v>
      </c>
      <c r="AN340" s="41" t="s">
        <v>201</v>
      </c>
      <c r="AO340" s="41" t="s">
        <v>203</v>
      </c>
      <c r="AP340" s="41" t="s">
        <v>201</v>
      </c>
      <c r="AQ340" s="41" t="s">
        <v>713</v>
      </c>
      <c r="AR340" s="41" t="s">
        <v>201</v>
      </c>
      <c r="AS340" s="41" t="s">
        <v>201</v>
      </c>
      <c r="AT340" s="37" t="s">
        <v>477</v>
      </c>
      <c r="AU340" s="37" t="s">
        <v>209</v>
      </c>
      <c r="AV340" s="37" t="s">
        <v>209</v>
      </c>
      <c r="AW340" s="37"/>
      <c r="AX340" s="37"/>
      <c r="AY340" s="37"/>
      <c r="AZ340" s="37"/>
      <c r="BA340" s="37"/>
      <c r="BB340" s="37"/>
      <c r="BC340" s="37"/>
      <c r="BD340" s="37"/>
      <c r="BE340" s="37"/>
      <c r="BF340" s="37"/>
      <c r="BG340" s="37"/>
      <c r="BH340" s="37" t="s">
        <v>5296</v>
      </c>
      <c r="BI340" s="37"/>
      <c r="BJ340" s="37"/>
      <c r="BK340" s="37"/>
      <c r="BL340" s="37"/>
      <c r="BM340" s="37"/>
      <c r="BN340" s="37"/>
      <c r="BO340" s="37"/>
      <c r="BP340" s="37"/>
      <c r="BQ340" s="37"/>
      <c r="BR340" s="37"/>
      <c r="BS340" s="37"/>
      <c r="BT340" s="37"/>
      <c r="BU340" s="37"/>
      <c r="BV340" s="37"/>
      <c r="BW340" s="37"/>
      <c r="BX340" s="37"/>
      <c r="BY340" s="37"/>
      <c r="BZ340" s="37"/>
      <c r="CA340" s="37"/>
      <c r="CB340" s="37"/>
      <c r="CC340" s="37"/>
      <c r="CD340" s="37"/>
      <c r="CE340" s="37"/>
      <c r="CF340" s="37"/>
      <c r="CG340" s="37"/>
      <c r="CH340" s="37"/>
      <c r="CI340" s="37"/>
      <c r="CJ340" s="37"/>
      <c r="CK340" s="37"/>
      <c r="CL340" s="37"/>
      <c r="CM340" s="37"/>
      <c r="CN340" s="37"/>
      <c r="CO340" s="37"/>
      <c r="CP340" s="37"/>
      <c r="CQ340" s="37"/>
      <c r="CR340" s="37"/>
      <c r="CS340" s="37"/>
      <c r="CT340" s="37"/>
      <c r="CU340" s="37"/>
      <c r="CV340" s="37"/>
      <c r="CW340" s="37"/>
      <c r="CX340" s="37"/>
      <c r="CY340" s="37"/>
      <c r="CZ340" s="37"/>
      <c r="DA340" s="37"/>
      <c r="DB340" s="37"/>
      <c r="DC340" s="37"/>
      <c r="DD340" s="37"/>
      <c r="DE340" s="37"/>
      <c r="DF340" s="37"/>
      <c r="DG340" s="37"/>
      <c r="DH340" s="37"/>
      <c r="DI340" s="37"/>
      <c r="DJ340" s="37"/>
      <c r="DK340" s="37"/>
      <c r="DL340" s="37"/>
      <c r="DM340" s="37"/>
      <c r="DN340" s="37"/>
      <c r="DO340" s="37"/>
      <c r="DP340" s="37"/>
      <c r="DQ340" s="37"/>
      <c r="DR340" s="37"/>
      <c r="DS340" s="37"/>
      <c r="DT340" s="37"/>
    </row>
    <row r="341" spans="1:124" s="31" customFormat="1" ht="18">
      <c r="A341" s="37">
        <v>242</v>
      </c>
      <c r="B341" s="36" t="s">
        <v>5295</v>
      </c>
      <c r="C341" s="36" t="s">
        <v>1599</v>
      </c>
      <c r="D341" s="37" t="s">
        <v>5294</v>
      </c>
      <c r="E341" s="37" t="s">
        <v>5293</v>
      </c>
      <c r="F341" s="37" t="str">
        <f>IF(ISERROR(FIND('ヒアリングシート（記入例あり）'!$C$22,物質リスト!D341)),"",ROW())</f>
        <v/>
      </c>
      <c r="G341" s="37" t="e" cm="1">
        <f t="array" ref="G341">INDEX(D:D,SMALL(F:F,ROW(D341)))</f>
        <v>#NUM!</v>
      </c>
      <c r="H341" s="38" t="s">
        <v>10744</v>
      </c>
      <c r="I341" s="37" t="s">
        <v>407</v>
      </c>
      <c r="J341" s="37"/>
      <c r="K341" s="37"/>
      <c r="L341" s="37" t="s">
        <v>5292</v>
      </c>
      <c r="M341" s="37">
        <v>188.94</v>
      </c>
      <c r="N341" s="37" t="s">
        <v>209</v>
      </c>
      <c r="O341" s="36" t="s">
        <v>403</v>
      </c>
      <c r="P341" s="37" t="s">
        <v>259</v>
      </c>
      <c r="Q341" s="36"/>
      <c r="R341" s="37" t="s">
        <v>5291</v>
      </c>
      <c r="S341" s="36" t="s">
        <v>209</v>
      </c>
      <c r="T341" s="36"/>
      <c r="U341" s="36" t="s">
        <v>209</v>
      </c>
      <c r="V341" s="37"/>
      <c r="W341" s="37"/>
      <c r="X341" s="36"/>
      <c r="Y341" s="36"/>
      <c r="Z341" s="36" t="s">
        <v>10765</v>
      </c>
      <c r="AA341" s="37" t="s">
        <v>5290</v>
      </c>
      <c r="AB341" s="37" t="s">
        <v>209</v>
      </c>
      <c r="AC341" s="37" t="s">
        <v>209</v>
      </c>
      <c r="AD341" s="41" t="s">
        <v>201</v>
      </c>
      <c r="AE341" s="41" t="s">
        <v>201</v>
      </c>
      <c r="AF341" s="41" t="s">
        <v>206</v>
      </c>
      <c r="AG341" s="41" t="s">
        <v>206</v>
      </c>
      <c r="AH341" s="41" t="s">
        <v>201</v>
      </c>
      <c r="AI341" s="41" t="s">
        <v>201</v>
      </c>
      <c r="AJ341" s="41" t="s">
        <v>201</v>
      </c>
      <c r="AK341" s="41" t="s">
        <v>201</v>
      </c>
      <c r="AL341" s="41" t="s">
        <v>201</v>
      </c>
      <c r="AM341" s="41" t="s">
        <v>201</v>
      </c>
      <c r="AN341" s="41" t="s">
        <v>205</v>
      </c>
      <c r="AO341" s="41" t="s">
        <v>201</v>
      </c>
      <c r="AP341" s="41" t="s">
        <v>205</v>
      </c>
      <c r="AQ341" s="41" t="s">
        <v>201</v>
      </c>
      <c r="AR341" s="41" t="s">
        <v>5289</v>
      </c>
      <c r="AS341" s="41" t="s">
        <v>201</v>
      </c>
      <c r="AT341" s="37" t="s">
        <v>1505</v>
      </c>
      <c r="AU341" s="37" t="s">
        <v>5288</v>
      </c>
      <c r="AV341" s="37" t="s">
        <v>5287</v>
      </c>
      <c r="AW341" s="37"/>
      <c r="AX341" s="37"/>
      <c r="AY341" s="37"/>
      <c r="AZ341" s="37"/>
      <c r="BA341" s="37"/>
      <c r="BB341" s="37"/>
      <c r="BC341" s="37"/>
      <c r="BD341" s="37"/>
      <c r="BE341" s="37"/>
      <c r="BF341" s="37"/>
      <c r="BG341" s="37"/>
      <c r="BH341" s="37"/>
      <c r="BI341" s="37"/>
      <c r="BJ341" s="37"/>
      <c r="BK341" s="37"/>
      <c r="BL341" s="37"/>
      <c r="BM341" s="37"/>
      <c r="BN341" s="37"/>
      <c r="BO341" s="37"/>
      <c r="BP341" s="37"/>
      <c r="BQ341" s="37"/>
      <c r="BR341" s="37"/>
      <c r="BS341" s="37"/>
      <c r="BT341" s="37"/>
      <c r="BU341" s="37"/>
      <c r="BV341" s="37"/>
      <c r="BW341" s="37"/>
      <c r="BX341" s="37"/>
      <c r="BY341" s="37"/>
      <c r="BZ341" s="37"/>
      <c r="CA341" s="37"/>
      <c r="CB341" s="37"/>
      <c r="CC341" s="37"/>
      <c r="CD341" s="37"/>
      <c r="CE341" s="37"/>
      <c r="CF341" s="37"/>
      <c r="CG341" s="37"/>
      <c r="CH341" s="37"/>
      <c r="CI341" s="37"/>
      <c r="CJ341" s="37"/>
      <c r="CK341" s="37"/>
      <c r="CL341" s="37"/>
      <c r="CM341" s="37"/>
      <c r="CN341" s="37"/>
      <c r="CO341" s="37"/>
      <c r="CP341" s="37"/>
      <c r="CQ341" s="37"/>
      <c r="CR341" s="37"/>
      <c r="CS341" s="37"/>
      <c r="CT341" s="37"/>
      <c r="CU341" s="37"/>
      <c r="CV341" s="37"/>
      <c r="CW341" s="37"/>
      <c r="CX341" s="37"/>
      <c r="CY341" s="37"/>
      <c r="CZ341" s="37"/>
      <c r="DA341" s="37"/>
      <c r="DB341" s="37"/>
      <c r="DC341" s="37"/>
      <c r="DD341" s="37"/>
      <c r="DE341" s="37"/>
      <c r="DF341" s="37"/>
      <c r="DG341" s="37"/>
      <c r="DH341" s="37"/>
      <c r="DI341" s="37"/>
      <c r="DJ341" s="37"/>
      <c r="DK341" s="37"/>
      <c r="DL341" s="37"/>
      <c r="DM341" s="37"/>
      <c r="DN341" s="37"/>
      <c r="DO341" s="37"/>
      <c r="DP341" s="37"/>
      <c r="DQ341" s="37"/>
      <c r="DR341" s="37"/>
      <c r="DS341" s="37"/>
      <c r="DT341" s="37"/>
    </row>
    <row r="342" spans="1:124" s="31" customFormat="1" ht="16.5">
      <c r="A342" s="37">
        <v>242</v>
      </c>
      <c r="B342" s="36" t="s">
        <v>5286</v>
      </c>
      <c r="C342" s="36" t="s">
        <v>5285</v>
      </c>
      <c r="D342" s="37" t="s">
        <v>5284</v>
      </c>
      <c r="E342" s="37"/>
      <c r="F342" s="37" t="str">
        <f>IF(ISERROR(FIND('ヒアリングシート（記入例あり）'!$C$22,物質リスト!D342)),"",ROW())</f>
        <v/>
      </c>
      <c r="G342" s="37" t="e" cm="1">
        <f t="array" ref="G342">INDEX(D:D,SMALL(F:F,ROW(D342)))</f>
        <v>#NUM!</v>
      </c>
      <c r="H342" s="38" t="s">
        <v>10744</v>
      </c>
      <c r="I342" s="37" t="s">
        <v>407</v>
      </c>
      <c r="J342" s="37"/>
      <c r="K342" s="37"/>
      <c r="L342" s="37" t="s">
        <v>5283</v>
      </c>
      <c r="M342" s="37">
        <v>143.09</v>
      </c>
      <c r="N342" s="37" t="s">
        <v>5282</v>
      </c>
      <c r="O342" s="36" t="s">
        <v>3397</v>
      </c>
      <c r="P342" s="37" t="s">
        <v>259</v>
      </c>
      <c r="Q342" s="36"/>
      <c r="R342" s="37"/>
      <c r="S342" s="36"/>
      <c r="T342" s="36"/>
      <c r="U342" s="36"/>
      <c r="V342" s="37"/>
      <c r="W342" s="37"/>
      <c r="X342" s="36"/>
      <c r="Y342" s="36"/>
      <c r="Z342" s="36" t="s">
        <v>3407</v>
      </c>
      <c r="AA342" s="37" t="s">
        <v>5281</v>
      </c>
      <c r="AB342" s="37"/>
      <c r="AC342" s="37"/>
      <c r="AD342" s="37" t="s">
        <v>378</v>
      </c>
      <c r="AE342" s="37" t="s">
        <v>3405</v>
      </c>
      <c r="AF342" s="37"/>
      <c r="AG342" s="37"/>
      <c r="AH342" s="37"/>
      <c r="AI342" s="37"/>
      <c r="AJ342" s="37"/>
      <c r="AK342" s="37"/>
      <c r="AL342" s="37"/>
      <c r="AM342" s="37"/>
      <c r="AN342" s="37"/>
      <c r="AO342" s="37"/>
      <c r="AP342" s="37"/>
      <c r="AQ342" s="37"/>
      <c r="AR342" s="37" t="s">
        <v>3406</v>
      </c>
      <c r="AS342" s="37"/>
      <c r="AT342" s="37" t="s">
        <v>5280</v>
      </c>
      <c r="AU342" s="37"/>
      <c r="AV342" s="37"/>
      <c r="AW342" s="37"/>
      <c r="AX342" s="37"/>
      <c r="AY342" s="37"/>
      <c r="AZ342" s="37"/>
      <c r="BA342" s="37"/>
      <c r="BB342" s="37"/>
      <c r="BC342" s="37"/>
      <c r="BD342" s="37"/>
      <c r="BE342" s="37"/>
      <c r="BF342" s="37"/>
      <c r="BG342" s="37"/>
      <c r="BH342" s="37" t="s">
        <v>5279</v>
      </c>
      <c r="BI342" s="37"/>
      <c r="BJ342" s="37"/>
      <c r="BK342" s="37"/>
      <c r="BL342" s="37"/>
      <c r="BM342" s="37"/>
      <c r="BN342" s="37"/>
      <c r="BO342" s="37"/>
      <c r="BP342" s="37"/>
      <c r="BQ342" s="37"/>
      <c r="BR342" s="37"/>
      <c r="BS342" s="37"/>
      <c r="BT342" s="37"/>
      <c r="BU342" s="37"/>
      <c r="BV342" s="37"/>
      <c r="BW342" s="37"/>
      <c r="BX342" s="37"/>
      <c r="BY342" s="37"/>
      <c r="BZ342" s="37"/>
      <c r="CA342" s="37"/>
      <c r="CB342" s="37"/>
      <c r="CC342" s="37"/>
      <c r="CD342" s="37"/>
      <c r="CE342" s="37"/>
      <c r="CF342" s="37"/>
      <c r="CG342" s="37"/>
      <c r="CH342" s="37"/>
      <c r="CI342" s="37"/>
      <c r="CJ342" s="37"/>
      <c r="CK342" s="37"/>
      <c r="CL342" s="37"/>
      <c r="CM342" s="37"/>
      <c r="CN342" s="37"/>
      <c r="CO342" s="37"/>
      <c r="CP342" s="37"/>
      <c r="CQ342" s="37"/>
      <c r="CR342" s="37"/>
      <c r="CS342" s="37"/>
      <c r="CT342" s="37"/>
      <c r="CU342" s="37"/>
      <c r="CV342" s="37"/>
      <c r="CW342" s="37"/>
      <c r="CX342" s="37"/>
      <c r="CY342" s="37"/>
      <c r="CZ342" s="37"/>
      <c r="DA342" s="37"/>
      <c r="DB342" s="37"/>
      <c r="DC342" s="37"/>
      <c r="DD342" s="37"/>
      <c r="DE342" s="37"/>
      <c r="DF342" s="37"/>
      <c r="DG342" s="37"/>
      <c r="DH342" s="37"/>
      <c r="DI342" s="37"/>
      <c r="DJ342" s="37"/>
      <c r="DK342" s="37"/>
      <c r="DL342" s="37"/>
      <c r="DM342" s="37"/>
      <c r="DN342" s="37"/>
      <c r="DO342" s="37"/>
      <c r="DP342" s="37"/>
      <c r="DQ342" s="37"/>
      <c r="DR342" s="37"/>
      <c r="DS342" s="37"/>
      <c r="DT342" s="37"/>
    </row>
    <row r="343" spans="1:124" s="31" customFormat="1" ht="16.5">
      <c r="A343" s="37">
        <v>242</v>
      </c>
      <c r="B343" s="36" t="s">
        <v>5278</v>
      </c>
      <c r="C343" s="36" t="s">
        <v>1599</v>
      </c>
      <c r="D343" s="37" t="s">
        <v>5277</v>
      </c>
      <c r="E343" s="37"/>
      <c r="F343" s="37" t="str">
        <f>IF(ISERROR(FIND('ヒアリングシート（記入例あり）'!$C$22,物質リスト!D343)),"",ROW())</f>
        <v/>
      </c>
      <c r="G343" s="37" t="e" cm="1">
        <f t="array" ref="G343">INDEX(D:D,SMALL(F:F,ROW(D343)))</f>
        <v>#NUM!</v>
      </c>
      <c r="H343" s="38" t="s">
        <v>10744</v>
      </c>
      <c r="I343" s="37" t="s">
        <v>407</v>
      </c>
      <c r="J343" s="37"/>
      <c r="K343" s="37"/>
      <c r="L343" s="37" t="s">
        <v>5276</v>
      </c>
      <c r="M343" s="37">
        <v>111.03</v>
      </c>
      <c r="N343" s="37" t="s">
        <v>5275</v>
      </c>
      <c r="O343" s="36"/>
      <c r="P343" s="37" t="s">
        <v>259</v>
      </c>
      <c r="Q343" s="36"/>
      <c r="R343" s="37" t="s">
        <v>5274</v>
      </c>
      <c r="S343" s="36"/>
      <c r="T343" s="36"/>
      <c r="U343" s="36"/>
      <c r="V343" s="37"/>
      <c r="W343" s="37"/>
      <c r="X343" s="36"/>
      <c r="Y343" s="36"/>
      <c r="Z343" s="36" t="s">
        <v>503</v>
      </c>
      <c r="AA343" s="37" t="s">
        <v>5273</v>
      </c>
      <c r="AB343" s="37"/>
      <c r="AC343" s="37"/>
      <c r="AD343" s="37"/>
      <c r="AE343" s="37"/>
      <c r="AF343" s="37"/>
      <c r="AG343" s="37"/>
      <c r="AH343" s="37"/>
      <c r="AI343" s="37"/>
      <c r="AJ343" s="37"/>
      <c r="AK343" s="37"/>
      <c r="AL343" s="37"/>
      <c r="AM343" s="37"/>
      <c r="AN343" s="37"/>
      <c r="AO343" s="37"/>
      <c r="AP343" s="37"/>
      <c r="AQ343" s="37"/>
      <c r="AR343" s="37"/>
      <c r="AS343" s="37"/>
      <c r="AT343" s="37"/>
      <c r="AU343" s="37"/>
      <c r="AV343" s="37"/>
      <c r="AW343" s="37"/>
      <c r="AX343" s="37"/>
      <c r="AY343" s="37"/>
      <c r="AZ343" s="37"/>
      <c r="BA343" s="37"/>
      <c r="BB343" s="37"/>
      <c r="BC343" s="37"/>
      <c r="BD343" s="37"/>
      <c r="BE343" s="37"/>
      <c r="BF343" s="37"/>
      <c r="BG343" s="37"/>
      <c r="BH343" s="37"/>
      <c r="BI343" s="37"/>
      <c r="BJ343" s="37"/>
      <c r="BK343" s="37"/>
      <c r="BL343" s="37"/>
      <c r="BM343" s="37"/>
      <c r="BN343" s="37"/>
      <c r="BO343" s="37"/>
      <c r="BP343" s="37"/>
      <c r="BQ343" s="37"/>
      <c r="BR343" s="37"/>
      <c r="BS343" s="37"/>
      <c r="BT343" s="37"/>
      <c r="BU343" s="37"/>
      <c r="BV343" s="37"/>
      <c r="BW343" s="37"/>
      <c r="BX343" s="37"/>
      <c r="BY343" s="37"/>
      <c r="BZ343" s="37"/>
      <c r="CA343" s="37"/>
      <c r="CB343" s="37"/>
      <c r="CC343" s="37"/>
      <c r="CD343" s="37"/>
      <c r="CE343" s="37"/>
      <c r="CF343" s="37"/>
      <c r="CG343" s="37"/>
      <c r="CH343" s="37"/>
      <c r="CI343" s="37"/>
      <c r="CJ343" s="37"/>
      <c r="CK343" s="37"/>
      <c r="CL343" s="37"/>
      <c r="CM343" s="37"/>
      <c r="CN343" s="37"/>
      <c r="CO343" s="37"/>
      <c r="CP343" s="37"/>
      <c r="CQ343" s="37"/>
      <c r="CR343" s="37"/>
      <c r="CS343" s="37"/>
      <c r="CT343" s="37"/>
      <c r="CU343" s="37"/>
      <c r="CV343" s="37"/>
      <c r="CW343" s="37"/>
      <c r="CX343" s="37"/>
      <c r="CY343" s="37"/>
      <c r="CZ343" s="37"/>
      <c r="DA343" s="37"/>
      <c r="DB343" s="37"/>
      <c r="DC343" s="37"/>
      <c r="DD343" s="37"/>
      <c r="DE343" s="37"/>
      <c r="DF343" s="37"/>
      <c r="DG343" s="37"/>
      <c r="DH343" s="37"/>
      <c r="DI343" s="37"/>
      <c r="DJ343" s="37"/>
      <c r="DK343" s="37"/>
      <c r="DL343" s="37"/>
      <c r="DM343" s="37"/>
      <c r="DN343" s="37"/>
      <c r="DO343" s="37"/>
      <c r="DP343" s="37"/>
      <c r="DQ343" s="37"/>
      <c r="DR343" s="37"/>
      <c r="DS343" s="37"/>
      <c r="DT343" s="37"/>
    </row>
    <row r="344" spans="1:124" s="33" customFormat="1" ht="16.5">
      <c r="A344" s="37">
        <v>243</v>
      </c>
      <c r="B344" s="36" t="s">
        <v>1455</v>
      </c>
      <c r="C344" s="36" t="s">
        <v>5272</v>
      </c>
      <c r="D344" s="37" t="s">
        <v>5271</v>
      </c>
      <c r="E344" s="37" t="s">
        <v>5270</v>
      </c>
      <c r="F344" s="37" t="str">
        <f>IF(ISERROR(FIND('ヒアリングシート（記入例あり）'!$C$22,物質リスト!D344)),"",ROW())</f>
        <v/>
      </c>
      <c r="G344" s="37" t="e" cm="1">
        <f t="array" ref="G344">INDEX(D:D,SMALL(F:F,ROW(D344)))</f>
        <v>#NUM!</v>
      </c>
      <c r="H344" s="38" t="s">
        <v>10797</v>
      </c>
      <c r="I344" s="37" t="s">
        <v>223</v>
      </c>
      <c r="J344" s="37"/>
      <c r="K344" s="37" t="s">
        <v>221</v>
      </c>
      <c r="L344" s="37"/>
      <c r="M344" s="37"/>
      <c r="N344" s="37"/>
      <c r="O344" s="36" t="s">
        <v>5269</v>
      </c>
      <c r="P344" s="37"/>
      <c r="Q344" s="36"/>
      <c r="R344" s="37"/>
      <c r="S344" s="36"/>
      <c r="T344" s="36"/>
      <c r="U344" s="36" t="s">
        <v>1539</v>
      </c>
      <c r="V344" s="37">
        <v>3</v>
      </c>
      <c r="W344" s="37">
        <v>2</v>
      </c>
      <c r="X344" s="36"/>
      <c r="Y344" s="36"/>
      <c r="Z344" s="36"/>
      <c r="AA344" s="37"/>
      <c r="AB344" s="37"/>
      <c r="AC344" s="37"/>
      <c r="AD344" s="37"/>
      <c r="AE344" s="37"/>
      <c r="AF344" s="37"/>
      <c r="AG344" s="37"/>
      <c r="AH344" s="37"/>
      <c r="AI344" s="37"/>
      <c r="AJ344" s="37"/>
      <c r="AK344" s="37"/>
      <c r="AL344" s="37"/>
      <c r="AM344" s="37"/>
      <c r="AN344" s="37"/>
      <c r="AO344" s="37"/>
      <c r="AP344" s="37"/>
      <c r="AQ344" s="37"/>
      <c r="AR344" s="37"/>
      <c r="AS344" s="37"/>
      <c r="AT344" s="37"/>
      <c r="AU344" s="37"/>
      <c r="AV344" s="37"/>
      <c r="AW344" s="37"/>
      <c r="AX344" s="37"/>
      <c r="AY344" s="37"/>
      <c r="AZ344" s="37"/>
      <c r="BA344" s="37"/>
      <c r="BB344" s="37"/>
      <c r="BC344" s="37"/>
      <c r="BD344" s="37"/>
      <c r="BE344" s="37">
        <v>194044</v>
      </c>
      <c r="BF344" s="37">
        <v>1418859</v>
      </c>
      <c r="BG344" s="37">
        <v>1612904</v>
      </c>
      <c r="BH344" s="37"/>
      <c r="BI344" s="37"/>
      <c r="BJ344" s="37"/>
      <c r="BK344" s="37"/>
      <c r="BL344" s="37"/>
      <c r="BM344" s="37"/>
      <c r="BN344" s="37"/>
      <c r="BO344" s="37"/>
      <c r="BP344" s="37"/>
      <c r="BQ344" s="37"/>
      <c r="BR344" s="37"/>
      <c r="BS344" s="37"/>
      <c r="BT344" s="37"/>
      <c r="BU344" s="37"/>
      <c r="BV344" s="37">
        <v>0</v>
      </c>
      <c r="BW344" s="37">
        <v>0</v>
      </c>
      <c r="BX344" s="37">
        <v>0</v>
      </c>
      <c r="BY344" s="37">
        <v>0</v>
      </c>
      <c r="BZ344" s="37">
        <v>0</v>
      </c>
      <c r="CA344" s="37">
        <v>0</v>
      </c>
      <c r="CB344" s="37">
        <v>0</v>
      </c>
      <c r="CC344" s="37">
        <v>137</v>
      </c>
      <c r="CD344" s="37">
        <v>4343.7870000000003</v>
      </c>
      <c r="CE344" s="37">
        <v>4.6267849999999999</v>
      </c>
      <c r="CF344" s="37">
        <v>0</v>
      </c>
      <c r="CG344" s="37">
        <v>0.1</v>
      </c>
      <c r="CH344" s="37">
        <v>4348.5140000000001</v>
      </c>
      <c r="CI344" s="37"/>
      <c r="CJ344" s="37">
        <v>0</v>
      </c>
      <c r="CK344" s="37">
        <v>0</v>
      </c>
      <c r="CL344" s="37">
        <v>0</v>
      </c>
      <c r="CM344" s="37">
        <v>0</v>
      </c>
      <c r="CN344" s="37">
        <v>0</v>
      </c>
      <c r="CO344" s="37">
        <v>0</v>
      </c>
      <c r="CP344" s="37">
        <v>0</v>
      </c>
      <c r="CQ344" s="37"/>
      <c r="CR344" s="37"/>
      <c r="CS344" s="37"/>
      <c r="CT344" s="37"/>
      <c r="CU344" s="37"/>
      <c r="CV344" s="37"/>
      <c r="CW344" s="37"/>
      <c r="CX344" s="37"/>
      <c r="CY344" s="37"/>
      <c r="CZ344" s="37"/>
      <c r="DA344" s="37"/>
      <c r="DB344" s="37"/>
      <c r="DC344" s="37"/>
      <c r="DD344" s="37"/>
      <c r="DE344" s="37"/>
      <c r="DF344" s="37"/>
      <c r="DG344" s="37"/>
      <c r="DH344" s="37"/>
      <c r="DI344" s="37"/>
      <c r="DJ344" s="37"/>
      <c r="DK344" s="37"/>
      <c r="DL344" s="37"/>
      <c r="DM344" s="37"/>
      <c r="DN344" s="37"/>
      <c r="DO344" s="37"/>
      <c r="DP344" s="37"/>
      <c r="DQ344" s="37"/>
      <c r="DR344" s="37"/>
      <c r="DS344" s="37"/>
      <c r="DT344" s="37"/>
    </row>
    <row r="345" spans="1:124" s="31" customFormat="1" ht="16.5">
      <c r="A345" s="37">
        <v>244</v>
      </c>
      <c r="B345" s="36" t="s">
        <v>5268</v>
      </c>
      <c r="C345" s="36" t="s">
        <v>453</v>
      </c>
      <c r="D345" s="37" t="s">
        <v>5267</v>
      </c>
      <c r="E345" s="37" t="s">
        <v>5266</v>
      </c>
      <c r="F345" s="37" t="str">
        <f>IF(ISERROR(FIND('ヒアリングシート（記入例あり）'!$C$22,物質リスト!D345)),"",ROW())</f>
        <v/>
      </c>
      <c r="G345" s="37" t="e" cm="1">
        <f t="array" ref="G345">INDEX(D:D,SMALL(F:F,ROW(D345)))</f>
        <v>#NUM!</v>
      </c>
      <c r="H345" s="38" t="s">
        <v>10796</v>
      </c>
      <c r="I345" s="37" t="s">
        <v>223</v>
      </c>
      <c r="J345" s="37"/>
      <c r="K345" s="37" t="s">
        <v>221</v>
      </c>
      <c r="L345" s="37" t="s">
        <v>5265</v>
      </c>
      <c r="M345" s="37">
        <v>162.26900000000001</v>
      </c>
      <c r="N345" s="37" t="s">
        <v>5264</v>
      </c>
      <c r="O345" s="36" t="s">
        <v>5263</v>
      </c>
      <c r="P345" s="37" t="s">
        <v>259</v>
      </c>
      <c r="Q345" s="36" t="s">
        <v>3200</v>
      </c>
      <c r="R345" s="37"/>
      <c r="S345" s="36" t="s">
        <v>5262</v>
      </c>
      <c r="T345" s="36"/>
      <c r="U345" s="36" t="s">
        <v>5261</v>
      </c>
      <c r="V345" s="37">
        <v>1.4</v>
      </c>
      <c r="W345" s="37">
        <v>1</v>
      </c>
      <c r="X345" s="36"/>
      <c r="Y345" s="36"/>
      <c r="Z345" s="36" t="s">
        <v>5260</v>
      </c>
      <c r="AA345" s="37" t="s">
        <v>5259</v>
      </c>
      <c r="AB345" s="37" t="s">
        <v>5258</v>
      </c>
      <c r="AC345" s="37" t="s">
        <v>5257</v>
      </c>
      <c r="AD345" s="37" t="s">
        <v>207</v>
      </c>
      <c r="AE345" s="37" t="s">
        <v>251</v>
      </c>
      <c r="AF345" s="37" t="s">
        <v>206</v>
      </c>
      <c r="AG345" s="37" t="s">
        <v>201</v>
      </c>
      <c r="AH345" s="37" t="s">
        <v>251</v>
      </c>
      <c r="AI345" s="37" t="s">
        <v>206</v>
      </c>
      <c r="AJ345" s="37" t="s">
        <v>203</v>
      </c>
      <c r="AK345" s="37" t="s">
        <v>203</v>
      </c>
      <c r="AL345" s="37" t="s">
        <v>201</v>
      </c>
      <c r="AM345" s="37" t="s">
        <v>203</v>
      </c>
      <c r="AN345" s="37" t="s">
        <v>203</v>
      </c>
      <c r="AO345" s="37" t="s">
        <v>203</v>
      </c>
      <c r="AP345" s="37" t="s">
        <v>205</v>
      </c>
      <c r="AQ345" s="37" t="s">
        <v>989</v>
      </c>
      <c r="AR345" s="37" t="s">
        <v>2431</v>
      </c>
      <c r="AS345" s="37" t="s">
        <v>201</v>
      </c>
      <c r="AT345" s="37" t="s">
        <v>957</v>
      </c>
      <c r="AU345" s="37" t="s">
        <v>5256</v>
      </c>
      <c r="AV345" s="37" t="s">
        <v>5255</v>
      </c>
      <c r="AW345" s="37"/>
      <c r="AX345" s="37"/>
      <c r="AY345" s="37"/>
      <c r="AZ345" s="37"/>
      <c r="BA345" s="37"/>
      <c r="BB345" s="37"/>
      <c r="BC345" s="37"/>
      <c r="BD345" s="37"/>
      <c r="BE345" s="37">
        <v>1</v>
      </c>
      <c r="BF345" s="37">
        <v>2588</v>
      </c>
      <c r="BG345" s="37">
        <v>2589</v>
      </c>
      <c r="BH345" s="37" t="s">
        <v>5254</v>
      </c>
      <c r="BI345" s="37"/>
      <c r="BJ345" s="37"/>
      <c r="BK345" s="37"/>
      <c r="BL345" s="37"/>
      <c r="BM345" s="37"/>
      <c r="BN345" s="37"/>
      <c r="BO345" s="37"/>
      <c r="BP345" s="37"/>
      <c r="BQ345" s="37"/>
      <c r="BR345" s="37"/>
      <c r="BS345" s="37"/>
      <c r="BT345" s="37"/>
      <c r="BU345" s="37"/>
      <c r="BV345" s="37">
        <v>0</v>
      </c>
      <c r="BW345" s="37">
        <v>0</v>
      </c>
      <c r="BX345" s="37">
        <v>0</v>
      </c>
      <c r="BY345" s="37">
        <v>0</v>
      </c>
      <c r="BZ345" s="37">
        <v>0</v>
      </c>
      <c r="CA345" s="37">
        <v>0</v>
      </c>
      <c r="CB345" s="37">
        <v>0</v>
      </c>
      <c r="CC345" s="37"/>
      <c r="CD345" s="37"/>
      <c r="CE345" s="37"/>
      <c r="CF345" s="37"/>
      <c r="CG345" s="37"/>
      <c r="CH345" s="37"/>
      <c r="CI345" s="37"/>
      <c r="CJ345" s="37">
        <v>0</v>
      </c>
      <c r="CK345" s="37">
        <v>0</v>
      </c>
      <c r="CL345" s="37">
        <v>0</v>
      </c>
      <c r="CM345" s="37">
        <v>0</v>
      </c>
      <c r="CN345" s="37">
        <v>0</v>
      </c>
      <c r="CO345" s="37">
        <v>0</v>
      </c>
      <c r="CP345" s="37">
        <v>0</v>
      </c>
      <c r="CQ345" s="37"/>
      <c r="CR345" s="37"/>
      <c r="CS345" s="37"/>
      <c r="CT345" s="37"/>
      <c r="CU345" s="37"/>
      <c r="CV345" s="37"/>
      <c r="CW345" s="37"/>
      <c r="CX345" s="37"/>
      <c r="CY345" s="37"/>
      <c r="CZ345" s="37"/>
      <c r="DA345" s="37"/>
      <c r="DB345" s="37"/>
      <c r="DC345" s="37"/>
      <c r="DD345" s="37"/>
      <c r="DE345" s="37"/>
      <c r="DF345" s="37"/>
      <c r="DG345" s="37"/>
      <c r="DH345" s="37"/>
      <c r="DI345" s="37"/>
      <c r="DJ345" s="37"/>
      <c r="DK345" s="37"/>
      <c r="DL345" s="37"/>
      <c r="DM345" s="37"/>
      <c r="DN345" s="37"/>
      <c r="DO345" s="37"/>
      <c r="DP345" s="37"/>
      <c r="DQ345" s="37"/>
      <c r="DR345" s="37"/>
      <c r="DS345" s="37"/>
      <c r="DT345" s="37"/>
    </row>
    <row r="346" spans="1:124" s="31" customFormat="1" ht="18">
      <c r="A346" s="37">
        <v>245</v>
      </c>
      <c r="B346" s="36" t="s">
        <v>5253</v>
      </c>
      <c r="C346" s="36" t="s">
        <v>5252</v>
      </c>
      <c r="D346" s="37" t="s">
        <v>5251</v>
      </c>
      <c r="E346" s="37" t="s">
        <v>5250</v>
      </c>
      <c r="F346" s="37" t="str">
        <f>IF(ISERROR(FIND('ヒアリングシート（記入例あり）'!$C$22,物質リスト!D346)),"",ROW())</f>
        <v/>
      </c>
      <c r="G346" s="37" t="e" cm="1">
        <f t="array" ref="G346">INDEX(D:D,SMALL(F:F,ROW(D346)))</f>
        <v>#NUM!</v>
      </c>
      <c r="H346" s="38" t="s">
        <v>10796</v>
      </c>
      <c r="I346" s="37" t="s">
        <v>223</v>
      </c>
      <c r="J346" s="37"/>
      <c r="K346" s="37" t="s">
        <v>221</v>
      </c>
      <c r="L346" s="37" t="s">
        <v>5249</v>
      </c>
      <c r="M346" s="37">
        <v>76.12</v>
      </c>
      <c r="N346" s="37" t="s">
        <v>5248</v>
      </c>
      <c r="O346" s="36" t="s">
        <v>3397</v>
      </c>
      <c r="P346" s="37" t="s">
        <v>259</v>
      </c>
      <c r="Q346" s="36">
        <v>1.405</v>
      </c>
      <c r="R346" s="37" t="s">
        <v>5247</v>
      </c>
      <c r="S346" s="36" t="s">
        <v>10950</v>
      </c>
      <c r="T346" s="36">
        <v>3.11</v>
      </c>
      <c r="U346" s="36" t="s">
        <v>5246</v>
      </c>
      <c r="V346" s="37">
        <v>-1.02</v>
      </c>
      <c r="W346" s="37">
        <v>1</v>
      </c>
      <c r="X346" s="36" t="s">
        <v>432</v>
      </c>
      <c r="Y346" s="36" t="s">
        <v>5245</v>
      </c>
      <c r="Z346" s="36" t="s">
        <v>10951</v>
      </c>
      <c r="AA346" s="37" t="s">
        <v>5244</v>
      </c>
      <c r="AB346" s="37" t="s">
        <v>5243</v>
      </c>
      <c r="AC346" s="37" t="s">
        <v>5242</v>
      </c>
      <c r="AD346" s="41" t="s">
        <v>207</v>
      </c>
      <c r="AE346" s="41" t="s">
        <v>203</v>
      </c>
      <c r="AF346" s="41" t="s">
        <v>206</v>
      </c>
      <c r="AG346" s="41" t="s">
        <v>206</v>
      </c>
      <c r="AH346" s="41" t="s">
        <v>201</v>
      </c>
      <c r="AI346" s="41" t="s">
        <v>201</v>
      </c>
      <c r="AJ346" s="41" t="s">
        <v>203</v>
      </c>
      <c r="AK346" s="41" t="s">
        <v>250</v>
      </c>
      <c r="AL346" s="41" t="s">
        <v>201</v>
      </c>
      <c r="AM346" s="41" t="s">
        <v>377</v>
      </c>
      <c r="AN346" s="41" t="s">
        <v>201</v>
      </c>
      <c r="AO346" s="41" t="s">
        <v>205</v>
      </c>
      <c r="AP346" s="41" t="s">
        <v>205</v>
      </c>
      <c r="AQ346" s="41" t="s">
        <v>713</v>
      </c>
      <c r="AR346" s="41" t="s">
        <v>5241</v>
      </c>
      <c r="AS346" s="41" t="s">
        <v>201</v>
      </c>
      <c r="AT346" s="37" t="s">
        <v>200</v>
      </c>
      <c r="AU346" s="37" t="s">
        <v>5240</v>
      </c>
      <c r="AV346" s="37" t="s">
        <v>199</v>
      </c>
      <c r="AW346" s="37" t="s">
        <v>5239</v>
      </c>
      <c r="AX346" s="37"/>
      <c r="AY346" s="37" t="s">
        <v>321</v>
      </c>
      <c r="AZ346" s="37" t="s">
        <v>320</v>
      </c>
      <c r="BA346" s="37" t="s">
        <v>5238</v>
      </c>
      <c r="BB346" s="37" t="s">
        <v>5237</v>
      </c>
      <c r="BC346" s="37" t="s">
        <v>5236</v>
      </c>
      <c r="BD346" s="37" t="s">
        <v>5235</v>
      </c>
      <c r="BE346" s="37">
        <v>153027</v>
      </c>
      <c r="BF346" s="40">
        <v>74073</v>
      </c>
      <c r="BG346" s="37">
        <v>227099</v>
      </c>
      <c r="BH346" s="37" t="s">
        <v>5234</v>
      </c>
      <c r="BI346" s="37">
        <v>6</v>
      </c>
      <c r="BJ346" s="37">
        <v>0</v>
      </c>
      <c r="BK346" s="37">
        <v>0</v>
      </c>
      <c r="BL346" s="37">
        <v>0</v>
      </c>
      <c r="BM346" s="37">
        <v>0</v>
      </c>
      <c r="BN346" s="37">
        <v>10.7</v>
      </c>
      <c r="BO346" s="37">
        <v>81.3</v>
      </c>
      <c r="BP346" s="37">
        <v>3500</v>
      </c>
      <c r="BQ346" s="37">
        <v>792800</v>
      </c>
      <c r="BR346" s="37">
        <v>0</v>
      </c>
      <c r="BS346" s="37">
        <v>0</v>
      </c>
      <c r="BT346" s="37">
        <v>92</v>
      </c>
      <c r="BU346" s="37">
        <v>796300</v>
      </c>
      <c r="BV346" s="37">
        <v>5</v>
      </c>
      <c r="BW346" s="37">
        <v>0</v>
      </c>
      <c r="BX346" s="37">
        <v>7</v>
      </c>
      <c r="BY346" s="37">
        <v>0</v>
      </c>
      <c r="BZ346" s="37">
        <v>0</v>
      </c>
      <c r="CA346" s="37">
        <v>7</v>
      </c>
      <c r="CB346" s="37">
        <v>11700</v>
      </c>
      <c r="CC346" s="37">
        <v>5</v>
      </c>
      <c r="CD346" s="37">
        <v>0</v>
      </c>
      <c r="CE346" s="37">
        <v>0</v>
      </c>
      <c r="CF346" s="37">
        <v>0</v>
      </c>
      <c r="CG346" s="37">
        <v>0</v>
      </c>
      <c r="CH346" s="37">
        <v>0</v>
      </c>
      <c r="CI346" s="37">
        <v>49660</v>
      </c>
      <c r="CJ346" s="37">
        <v>1</v>
      </c>
      <c r="CK346" s="37">
        <v>0</v>
      </c>
      <c r="CL346" s="37">
        <v>0</v>
      </c>
      <c r="CM346" s="37">
        <v>0</v>
      </c>
      <c r="CN346" s="37">
        <v>0</v>
      </c>
      <c r="CO346" s="37">
        <v>0</v>
      </c>
      <c r="CP346" s="37">
        <v>5267</v>
      </c>
      <c r="CQ346" s="37">
        <v>0</v>
      </c>
      <c r="CR346" s="37">
        <v>96.9</v>
      </c>
      <c r="CS346" s="37">
        <v>0</v>
      </c>
      <c r="CT346" s="37">
        <v>3.1</v>
      </c>
      <c r="CU346" s="37"/>
      <c r="CV346" s="37"/>
      <c r="CW346" s="37"/>
      <c r="CX346" s="37"/>
      <c r="CY346" s="37"/>
      <c r="CZ346" s="37"/>
      <c r="DA346" s="37" t="s">
        <v>5233</v>
      </c>
      <c r="DB346" s="37" t="s">
        <v>5232</v>
      </c>
      <c r="DC346" s="37"/>
      <c r="DD346" s="37"/>
      <c r="DE346" s="37"/>
      <c r="DF346" s="37"/>
      <c r="DG346" s="37"/>
      <c r="DH346" s="37"/>
      <c r="DI346" s="37" t="s">
        <v>5231</v>
      </c>
      <c r="DJ346" s="37"/>
      <c r="DK346" s="37"/>
      <c r="DL346" s="37"/>
      <c r="DM346" s="37"/>
      <c r="DN346" s="37"/>
      <c r="DO346" s="37"/>
      <c r="DP346" s="37">
        <v>12</v>
      </c>
      <c r="DQ346" s="37"/>
      <c r="DR346" s="37"/>
      <c r="DS346" s="37">
        <v>12</v>
      </c>
      <c r="DT346" s="37">
        <v>12</v>
      </c>
    </row>
    <row r="347" spans="1:124" s="31" customFormat="1" ht="16.5">
      <c r="A347" s="37">
        <v>246</v>
      </c>
      <c r="B347" s="36" t="s">
        <v>5230</v>
      </c>
      <c r="C347" s="36" t="s">
        <v>226</v>
      </c>
      <c r="D347" s="37" t="s">
        <v>5229</v>
      </c>
      <c r="E347" s="37" t="s">
        <v>5228</v>
      </c>
      <c r="F347" s="37" t="str">
        <f>IF(ISERROR(FIND('ヒアリングシート（記入例あり）'!$C$22,物質リスト!D347)),"",ROW())</f>
        <v/>
      </c>
      <c r="G347" s="37" t="e" cm="1">
        <f t="array" ref="G347">INDEX(D:D,SMALL(F:F,ROW(D347)))</f>
        <v>#NUM!</v>
      </c>
      <c r="H347" s="38" t="s">
        <v>10796</v>
      </c>
      <c r="I347" s="37" t="s">
        <v>223</v>
      </c>
      <c r="J347" s="37" t="s">
        <v>360</v>
      </c>
      <c r="K347" s="37" t="s">
        <v>221</v>
      </c>
      <c r="L347" s="37" t="s">
        <v>5227</v>
      </c>
      <c r="M347" s="37">
        <v>110.18</v>
      </c>
      <c r="N347" s="37" t="s">
        <v>5226</v>
      </c>
      <c r="O347" s="36" t="s">
        <v>5225</v>
      </c>
      <c r="P347" s="37" t="s">
        <v>217</v>
      </c>
      <c r="Q347" s="36"/>
      <c r="R347" s="37"/>
      <c r="S347" s="36" t="s">
        <v>5224</v>
      </c>
      <c r="T347" s="36" t="s">
        <v>5223</v>
      </c>
      <c r="U347" s="36" t="s">
        <v>5222</v>
      </c>
      <c r="V347" s="37">
        <v>2.52</v>
      </c>
      <c r="W347" s="37">
        <v>1</v>
      </c>
      <c r="X347" s="36"/>
      <c r="Y347" s="36"/>
      <c r="Z347" s="36" t="s">
        <v>5221</v>
      </c>
      <c r="AA347" s="37" t="s">
        <v>5220</v>
      </c>
      <c r="AB347" s="37" t="s">
        <v>5219</v>
      </c>
      <c r="AC347" s="37" t="s">
        <v>5218</v>
      </c>
      <c r="AD347" s="41" t="s">
        <v>205</v>
      </c>
      <c r="AE347" s="41" t="s">
        <v>205</v>
      </c>
      <c r="AF347" s="41" t="s">
        <v>206</v>
      </c>
      <c r="AG347" s="41" t="s">
        <v>377</v>
      </c>
      <c r="AH347" s="41" t="s">
        <v>201</v>
      </c>
      <c r="AI347" s="41" t="s">
        <v>201</v>
      </c>
      <c r="AJ347" s="41" t="s">
        <v>205</v>
      </c>
      <c r="AK347" s="41" t="s">
        <v>204</v>
      </c>
      <c r="AL347" s="41" t="s">
        <v>201</v>
      </c>
      <c r="AM347" s="41" t="s">
        <v>201</v>
      </c>
      <c r="AN347" s="41" t="s">
        <v>201</v>
      </c>
      <c r="AO347" s="41" t="s">
        <v>201</v>
      </c>
      <c r="AP347" s="41" t="s">
        <v>205</v>
      </c>
      <c r="AQ347" s="41" t="s">
        <v>926</v>
      </c>
      <c r="AR347" s="41" t="s">
        <v>5217</v>
      </c>
      <c r="AS347" s="41" t="s">
        <v>201</v>
      </c>
      <c r="AT347" s="37" t="s">
        <v>5216</v>
      </c>
      <c r="AU347" s="37" t="s">
        <v>1729</v>
      </c>
      <c r="AV347" s="37" t="s">
        <v>5215</v>
      </c>
      <c r="AW347" s="37" t="s">
        <v>5214</v>
      </c>
      <c r="AX347" s="37"/>
      <c r="AY347" s="37"/>
      <c r="AZ347" s="37"/>
      <c r="BA347" s="37"/>
      <c r="BB347" s="37"/>
      <c r="BC347" s="37"/>
      <c r="BD347" s="37"/>
      <c r="BE347" s="37">
        <v>6</v>
      </c>
      <c r="BF347" s="37">
        <v>0</v>
      </c>
      <c r="BG347" s="37">
        <v>6</v>
      </c>
      <c r="BH347" s="37" t="s">
        <v>5213</v>
      </c>
      <c r="BI347" s="37"/>
      <c r="BJ347" s="37"/>
      <c r="BK347" s="37"/>
      <c r="BL347" s="37"/>
      <c r="BM347" s="37"/>
      <c r="BN347" s="37"/>
      <c r="BO347" s="37"/>
      <c r="BP347" s="37"/>
      <c r="BQ347" s="37"/>
      <c r="BR347" s="37"/>
      <c r="BS347" s="37"/>
      <c r="BT347" s="37"/>
      <c r="BU347" s="37"/>
      <c r="BV347" s="37">
        <v>0</v>
      </c>
      <c r="BW347" s="37">
        <v>0</v>
      </c>
      <c r="BX347" s="37">
        <v>0</v>
      </c>
      <c r="BY347" s="37">
        <v>0</v>
      </c>
      <c r="BZ347" s="37">
        <v>0</v>
      </c>
      <c r="CA347" s="37">
        <v>0</v>
      </c>
      <c r="CB347" s="37">
        <v>0</v>
      </c>
      <c r="CC347" s="37"/>
      <c r="CD347" s="37"/>
      <c r="CE347" s="37"/>
      <c r="CF347" s="37"/>
      <c r="CG347" s="37"/>
      <c r="CH347" s="37"/>
      <c r="CI347" s="37"/>
      <c r="CJ347" s="37">
        <v>0</v>
      </c>
      <c r="CK347" s="37">
        <v>0</v>
      </c>
      <c r="CL347" s="37">
        <v>0</v>
      </c>
      <c r="CM347" s="37">
        <v>0</v>
      </c>
      <c r="CN347" s="37">
        <v>0</v>
      </c>
      <c r="CO347" s="37">
        <v>0</v>
      </c>
      <c r="CP347" s="37">
        <v>0</v>
      </c>
      <c r="CQ347" s="37"/>
      <c r="CR347" s="37"/>
      <c r="CS347" s="37"/>
      <c r="CT347" s="37"/>
      <c r="CU347" s="37"/>
      <c r="CV347" s="37"/>
      <c r="CW347" s="37"/>
      <c r="CX347" s="37"/>
      <c r="CY347" s="37"/>
      <c r="CZ347" s="37"/>
      <c r="DA347" s="37"/>
      <c r="DB347" s="37"/>
      <c r="DC347" s="37"/>
      <c r="DD347" s="37"/>
      <c r="DE347" s="37"/>
      <c r="DF347" s="37"/>
      <c r="DG347" s="37"/>
      <c r="DH347" s="37"/>
      <c r="DI347" s="37"/>
      <c r="DJ347" s="37"/>
      <c r="DK347" s="37"/>
      <c r="DL347" s="37"/>
      <c r="DM347" s="37"/>
      <c r="DN347" s="37"/>
      <c r="DO347" s="37"/>
      <c r="DP347" s="37"/>
      <c r="DQ347" s="37"/>
      <c r="DR347" s="37"/>
      <c r="DS347" s="37"/>
      <c r="DT347" s="37"/>
    </row>
    <row r="348" spans="1:124" s="31" customFormat="1" ht="18">
      <c r="A348" s="37">
        <v>247</v>
      </c>
      <c r="B348" s="36" t="s">
        <v>5212</v>
      </c>
      <c r="C348" s="36" t="s">
        <v>5211</v>
      </c>
      <c r="D348" s="37" t="s">
        <v>5210</v>
      </c>
      <c r="E348" s="37" t="s">
        <v>5209</v>
      </c>
      <c r="F348" s="37" t="str">
        <f>IF(ISERROR(FIND('ヒアリングシート（記入例あり）'!$C$22,物質リスト!D348)),"",ROW())</f>
        <v/>
      </c>
      <c r="G348" s="37" t="e" cm="1">
        <f t="array" ref="G348">INDEX(D:D,SMALL(F:F,ROW(D348)))</f>
        <v>#NUM!</v>
      </c>
      <c r="H348" s="38" t="s">
        <v>10797</v>
      </c>
      <c r="I348" s="37" t="s">
        <v>223</v>
      </c>
      <c r="J348" s="37" t="s">
        <v>360</v>
      </c>
      <c r="K348" s="37" t="s">
        <v>221</v>
      </c>
      <c r="L348" s="37" t="s">
        <v>5208</v>
      </c>
      <c r="M348" s="37">
        <v>360.8</v>
      </c>
      <c r="N348" s="37" t="s">
        <v>2463</v>
      </c>
      <c r="O348" s="36" t="s">
        <v>5207</v>
      </c>
      <c r="P348" s="37" t="s">
        <v>217</v>
      </c>
      <c r="Q348" s="36" t="s">
        <v>5206</v>
      </c>
      <c r="R348" s="37"/>
      <c r="S348" s="36" t="s">
        <v>10952</v>
      </c>
      <c r="T348" s="36" t="s">
        <v>5205</v>
      </c>
      <c r="U348" s="36" t="s">
        <v>5204</v>
      </c>
      <c r="V348" s="37">
        <v>3.77</v>
      </c>
      <c r="W348" s="37">
        <v>2</v>
      </c>
      <c r="X348" s="36"/>
      <c r="Y348" s="36"/>
      <c r="Z348" s="36" t="s">
        <v>5203</v>
      </c>
      <c r="AA348" s="37" t="s">
        <v>5202</v>
      </c>
      <c r="AB348" s="37" t="s">
        <v>209</v>
      </c>
      <c r="AC348" s="37" t="s">
        <v>209</v>
      </c>
      <c r="AD348" s="41" t="s">
        <v>378</v>
      </c>
      <c r="AE348" s="41" t="s">
        <v>201</v>
      </c>
      <c r="AF348" s="41" t="s">
        <v>206</v>
      </c>
      <c r="AG348" s="41" t="s">
        <v>201</v>
      </c>
      <c r="AH348" s="41" t="s">
        <v>201</v>
      </c>
      <c r="AI348" s="41" t="s">
        <v>201</v>
      </c>
      <c r="AJ348" s="41" t="s">
        <v>201</v>
      </c>
      <c r="AK348" s="41" t="s">
        <v>201</v>
      </c>
      <c r="AL348" s="41" t="s">
        <v>201</v>
      </c>
      <c r="AM348" s="41" t="s">
        <v>201</v>
      </c>
      <c r="AN348" s="41" t="s">
        <v>201</v>
      </c>
      <c r="AO348" s="41" t="s">
        <v>201</v>
      </c>
      <c r="AP348" s="41" t="s">
        <v>201</v>
      </c>
      <c r="AQ348" s="41" t="s">
        <v>201</v>
      </c>
      <c r="AR348" s="41" t="s">
        <v>201</v>
      </c>
      <c r="AS348" s="41" t="s">
        <v>201</v>
      </c>
      <c r="AT348" s="37" t="s">
        <v>209</v>
      </c>
      <c r="AU348" s="37" t="s">
        <v>209</v>
      </c>
      <c r="AV348" s="37" t="s">
        <v>209</v>
      </c>
      <c r="AW348" s="37"/>
      <c r="AX348" s="37"/>
      <c r="AY348" s="37"/>
      <c r="AZ348" s="37"/>
      <c r="BA348" s="37" t="s">
        <v>5201</v>
      </c>
      <c r="BB348" s="37"/>
      <c r="BC348" s="37">
        <v>160</v>
      </c>
      <c r="BD348" s="37">
        <v>250</v>
      </c>
      <c r="BE348" s="37">
        <v>0</v>
      </c>
      <c r="BF348" s="37">
        <v>0</v>
      </c>
      <c r="BG348" s="37">
        <v>0</v>
      </c>
      <c r="BH348" s="37" t="s">
        <v>744</v>
      </c>
      <c r="BI348" s="37"/>
      <c r="BJ348" s="37"/>
      <c r="BK348" s="37"/>
      <c r="BL348" s="37"/>
      <c r="BM348" s="37"/>
      <c r="BN348" s="37"/>
      <c r="BO348" s="37"/>
      <c r="BP348" s="37"/>
      <c r="BQ348" s="37"/>
      <c r="BR348" s="37"/>
      <c r="BS348" s="37"/>
      <c r="BT348" s="37"/>
      <c r="BU348" s="37"/>
      <c r="BV348" s="37">
        <v>0</v>
      </c>
      <c r="BW348" s="37">
        <v>0</v>
      </c>
      <c r="BX348" s="37">
        <v>0</v>
      </c>
      <c r="BY348" s="37">
        <v>0</v>
      </c>
      <c r="BZ348" s="37">
        <v>0</v>
      </c>
      <c r="CA348" s="37">
        <v>0</v>
      </c>
      <c r="CB348" s="37">
        <v>0</v>
      </c>
      <c r="CC348" s="37"/>
      <c r="CD348" s="37"/>
      <c r="CE348" s="37"/>
      <c r="CF348" s="37"/>
      <c r="CG348" s="37"/>
      <c r="CH348" s="37"/>
      <c r="CI348" s="37"/>
      <c r="CJ348" s="37">
        <v>0</v>
      </c>
      <c r="CK348" s="37">
        <v>0</v>
      </c>
      <c r="CL348" s="37">
        <v>0</v>
      </c>
      <c r="CM348" s="37">
        <v>0</v>
      </c>
      <c r="CN348" s="37">
        <v>0</v>
      </c>
      <c r="CO348" s="37">
        <v>0</v>
      </c>
      <c r="CP348" s="37">
        <v>0</v>
      </c>
      <c r="CQ348" s="37">
        <v>0</v>
      </c>
      <c r="CR348" s="37">
        <v>0.1</v>
      </c>
      <c r="CS348" s="37">
        <v>99.8</v>
      </c>
      <c r="CT348" s="37">
        <v>0</v>
      </c>
      <c r="CU348" s="37"/>
      <c r="CV348" s="37"/>
      <c r="CW348" s="37"/>
      <c r="CX348" s="37"/>
      <c r="CY348" s="37"/>
      <c r="CZ348" s="37"/>
      <c r="DA348" s="37"/>
      <c r="DB348" s="37"/>
      <c r="DC348" s="37"/>
      <c r="DD348" s="37"/>
      <c r="DE348" s="37"/>
      <c r="DF348" s="37"/>
      <c r="DG348" s="37"/>
      <c r="DH348" s="37"/>
      <c r="DI348" s="37"/>
      <c r="DJ348" s="37"/>
      <c r="DK348" s="37"/>
      <c r="DL348" s="37"/>
      <c r="DM348" s="37"/>
      <c r="DN348" s="37"/>
      <c r="DO348" s="37"/>
      <c r="DP348" s="37"/>
      <c r="DQ348" s="37"/>
      <c r="DR348" s="37"/>
      <c r="DS348" s="37"/>
      <c r="DT348" s="37"/>
    </row>
    <row r="349" spans="1:124" s="31" customFormat="1" ht="18">
      <c r="A349" s="37">
        <v>248</v>
      </c>
      <c r="B349" s="36" t="s">
        <v>5200</v>
      </c>
      <c r="C349" s="36" t="s">
        <v>393</v>
      </c>
      <c r="D349" s="37" t="s">
        <v>5199</v>
      </c>
      <c r="E349" s="37" t="s">
        <v>5198</v>
      </c>
      <c r="F349" s="37" t="str">
        <f>IF(ISERROR(FIND('ヒアリングシート（記入例あり）'!$C$22,物質リスト!D349)),"",ROW())</f>
        <v/>
      </c>
      <c r="G349" s="37" t="e" cm="1">
        <f t="array" ref="G349">INDEX(D:D,SMALL(F:F,ROW(D349)))</f>
        <v>#NUM!</v>
      </c>
      <c r="H349" s="38" t="s">
        <v>10800</v>
      </c>
      <c r="I349" s="37" t="s">
        <v>223</v>
      </c>
      <c r="J349" s="37" t="s">
        <v>1158</v>
      </c>
      <c r="K349" s="37" t="s">
        <v>360</v>
      </c>
      <c r="L349" s="37" t="s">
        <v>5197</v>
      </c>
      <c r="M349" s="37">
        <v>304.35000000000002</v>
      </c>
      <c r="N349" s="37" t="s">
        <v>5154</v>
      </c>
      <c r="O349" s="36" t="s">
        <v>5196</v>
      </c>
      <c r="P349" s="37" t="s">
        <v>217</v>
      </c>
      <c r="Q349" s="36" t="s">
        <v>5195</v>
      </c>
      <c r="R349" s="37"/>
      <c r="S349" s="36" t="s">
        <v>10811</v>
      </c>
      <c r="T349" s="36" t="s">
        <v>5194</v>
      </c>
      <c r="U349" s="36" t="s">
        <v>5193</v>
      </c>
      <c r="V349" s="37">
        <v>3.81</v>
      </c>
      <c r="W349" s="37">
        <v>2</v>
      </c>
      <c r="X349" s="36"/>
      <c r="Y349" s="36"/>
      <c r="Z349" s="36" t="s">
        <v>5192</v>
      </c>
      <c r="AA349" s="37" t="s">
        <v>5191</v>
      </c>
      <c r="AB349" s="37" t="s">
        <v>5190</v>
      </c>
      <c r="AC349" s="37" t="s">
        <v>209</v>
      </c>
      <c r="AD349" s="41" t="s">
        <v>207</v>
      </c>
      <c r="AE349" s="41" t="s">
        <v>207</v>
      </c>
      <c r="AF349" s="41" t="s">
        <v>206</v>
      </c>
      <c r="AG349" s="41" t="s">
        <v>201</v>
      </c>
      <c r="AH349" s="41" t="s">
        <v>207</v>
      </c>
      <c r="AI349" s="41" t="s">
        <v>207</v>
      </c>
      <c r="AJ349" s="41" t="s">
        <v>203</v>
      </c>
      <c r="AK349" s="41" t="s">
        <v>203</v>
      </c>
      <c r="AL349" s="41" t="s">
        <v>201</v>
      </c>
      <c r="AM349" s="41" t="s">
        <v>377</v>
      </c>
      <c r="AN349" s="41" t="s">
        <v>201</v>
      </c>
      <c r="AO349" s="41" t="s">
        <v>291</v>
      </c>
      <c r="AP349" s="41" t="s">
        <v>205</v>
      </c>
      <c r="AQ349" s="41" t="s">
        <v>5083</v>
      </c>
      <c r="AR349" s="41" t="s">
        <v>5189</v>
      </c>
      <c r="AS349" s="41" t="s">
        <v>201</v>
      </c>
      <c r="AT349" s="37" t="s">
        <v>375</v>
      </c>
      <c r="AU349" s="37" t="s">
        <v>5188</v>
      </c>
      <c r="AV349" s="37" t="s">
        <v>1504</v>
      </c>
      <c r="AW349" s="37" t="s">
        <v>5187</v>
      </c>
      <c r="AX349" s="37" t="s">
        <v>2514</v>
      </c>
      <c r="AY349" s="37" t="s">
        <v>321</v>
      </c>
      <c r="AZ349" s="37"/>
      <c r="BA349" s="37" t="s">
        <v>5186</v>
      </c>
      <c r="BB349" s="37" t="s">
        <v>4968</v>
      </c>
      <c r="BC349" s="37" t="s">
        <v>5185</v>
      </c>
      <c r="BD349" s="37"/>
      <c r="BE349" s="37">
        <v>2</v>
      </c>
      <c r="BF349" s="37">
        <v>1513</v>
      </c>
      <c r="BG349" s="37">
        <v>1515</v>
      </c>
      <c r="BH349" s="37" t="s">
        <v>1044</v>
      </c>
      <c r="BI349" s="37"/>
      <c r="BJ349" s="37"/>
      <c r="BK349" s="37"/>
      <c r="BL349" s="37"/>
      <c r="BM349" s="37"/>
      <c r="BN349" s="37"/>
      <c r="BO349" s="37"/>
      <c r="BP349" s="37"/>
      <c r="BQ349" s="37"/>
      <c r="BR349" s="37"/>
      <c r="BS349" s="37"/>
      <c r="BT349" s="37"/>
      <c r="BU349" s="37"/>
      <c r="BV349" s="37">
        <v>0</v>
      </c>
      <c r="BW349" s="37">
        <v>0</v>
      </c>
      <c r="BX349" s="37">
        <v>0</v>
      </c>
      <c r="BY349" s="37">
        <v>0</v>
      </c>
      <c r="BZ349" s="37">
        <v>0</v>
      </c>
      <c r="CA349" s="37">
        <v>0</v>
      </c>
      <c r="CB349" s="37">
        <v>0</v>
      </c>
      <c r="CC349" s="37">
        <v>1</v>
      </c>
      <c r="CD349" s="37">
        <v>0</v>
      </c>
      <c r="CE349" s="37">
        <v>0</v>
      </c>
      <c r="CF349" s="37">
        <v>0</v>
      </c>
      <c r="CG349" s="37">
        <v>0</v>
      </c>
      <c r="CH349" s="37">
        <v>0</v>
      </c>
      <c r="CI349" s="37">
        <v>3500</v>
      </c>
      <c r="CJ349" s="37">
        <v>0</v>
      </c>
      <c r="CK349" s="37">
        <v>0</v>
      </c>
      <c r="CL349" s="37">
        <v>0</v>
      </c>
      <c r="CM349" s="37">
        <v>0</v>
      </c>
      <c r="CN349" s="37">
        <v>0</v>
      </c>
      <c r="CO349" s="37">
        <v>0</v>
      </c>
      <c r="CP349" s="37">
        <v>0</v>
      </c>
      <c r="CQ349" s="37">
        <v>0</v>
      </c>
      <c r="CR349" s="37">
        <v>0.23</v>
      </c>
      <c r="CS349" s="37">
        <v>89</v>
      </c>
      <c r="CT349" s="37">
        <v>10.8</v>
      </c>
      <c r="CU349" s="37"/>
      <c r="CV349" s="37"/>
      <c r="CW349" s="37"/>
      <c r="CX349" s="37"/>
      <c r="CY349" s="37"/>
      <c r="CZ349" s="37"/>
      <c r="DA349" s="37" t="s">
        <v>5184</v>
      </c>
      <c r="DB349" s="37"/>
      <c r="DC349" s="37" t="s">
        <v>5183</v>
      </c>
      <c r="DD349" s="37" t="s">
        <v>5182</v>
      </c>
      <c r="DE349" s="37"/>
      <c r="DF349" s="37"/>
      <c r="DG349" s="37"/>
      <c r="DH349" s="37"/>
      <c r="DI349" s="37"/>
      <c r="DJ349" s="37"/>
      <c r="DK349" s="37"/>
      <c r="DL349" s="37"/>
      <c r="DM349" s="37"/>
      <c r="DN349" s="37"/>
      <c r="DO349" s="37"/>
      <c r="DP349" s="37"/>
      <c r="DQ349" s="37"/>
      <c r="DR349" s="37"/>
      <c r="DS349" s="37"/>
      <c r="DT349" s="37"/>
    </row>
    <row r="350" spans="1:124" s="31" customFormat="1" ht="18">
      <c r="A350" s="37">
        <v>249</v>
      </c>
      <c r="B350" s="36" t="s">
        <v>5181</v>
      </c>
      <c r="C350" s="36" t="s">
        <v>1569</v>
      </c>
      <c r="D350" s="37" t="s">
        <v>5180</v>
      </c>
      <c r="E350" s="37" t="s">
        <v>5179</v>
      </c>
      <c r="F350" s="37" t="str">
        <f>IF(ISERROR(FIND('ヒアリングシート（記入例あり）'!$C$22,物質リスト!D350)),"",ROW())</f>
        <v/>
      </c>
      <c r="G350" s="37" t="e" cm="1">
        <f t="array" ref="G350">INDEX(D:D,SMALL(F:F,ROW(D350)))</f>
        <v>#NUM!</v>
      </c>
      <c r="H350" s="38" t="s">
        <v>10797</v>
      </c>
      <c r="I350" s="37" t="s">
        <v>223</v>
      </c>
      <c r="J350" s="37" t="s">
        <v>360</v>
      </c>
      <c r="K350" s="37" t="s">
        <v>221</v>
      </c>
      <c r="L350" s="37" t="s">
        <v>5178</v>
      </c>
      <c r="M350" s="37">
        <v>350.59</v>
      </c>
      <c r="N350" s="37" t="s">
        <v>5177</v>
      </c>
      <c r="O350" s="36" t="s">
        <v>5176</v>
      </c>
      <c r="P350" s="37" t="s">
        <v>259</v>
      </c>
      <c r="Q350" s="36"/>
      <c r="R350" s="37" t="s">
        <v>5175</v>
      </c>
      <c r="S350" s="36" t="s">
        <v>10953</v>
      </c>
      <c r="T350" s="36" t="s">
        <v>5174</v>
      </c>
      <c r="U350" s="36" t="s">
        <v>5173</v>
      </c>
      <c r="V350" s="37">
        <v>4.82</v>
      </c>
      <c r="W350" s="37">
        <v>2</v>
      </c>
      <c r="X350" s="36" t="s">
        <v>5172</v>
      </c>
      <c r="Y350" s="36"/>
      <c r="Z350" s="36" t="s">
        <v>5171</v>
      </c>
      <c r="AA350" s="37" t="s">
        <v>5170</v>
      </c>
      <c r="AB350" s="37" t="s">
        <v>875</v>
      </c>
      <c r="AC350" s="37" t="s">
        <v>209</v>
      </c>
      <c r="AD350" s="41" t="s">
        <v>378</v>
      </c>
      <c r="AE350" s="41" t="s">
        <v>203</v>
      </c>
      <c r="AF350" s="41" t="s">
        <v>206</v>
      </c>
      <c r="AG350" s="41" t="s">
        <v>206</v>
      </c>
      <c r="AH350" s="41" t="s">
        <v>201</v>
      </c>
      <c r="AI350" s="41" t="s">
        <v>201</v>
      </c>
      <c r="AJ350" s="41" t="s">
        <v>203</v>
      </c>
      <c r="AK350" s="41" t="s">
        <v>250</v>
      </c>
      <c r="AL350" s="41" t="s">
        <v>201</v>
      </c>
      <c r="AM350" s="41" t="s">
        <v>201</v>
      </c>
      <c r="AN350" s="41" t="s">
        <v>201</v>
      </c>
      <c r="AO350" s="41" t="s">
        <v>201</v>
      </c>
      <c r="AP350" s="41" t="s">
        <v>201</v>
      </c>
      <c r="AQ350" s="41" t="s">
        <v>290</v>
      </c>
      <c r="AR350" s="41" t="s">
        <v>5169</v>
      </c>
      <c r="AS350" s="41" t="s">
        <v>201</v>
      </c>
      <c r="AT350" s="37" t="s">
        <v>5110</v>
      </c>
      <c r="AU350" s="37" t="s">
        <v>5168</v>
      </c>
      <c r="AV350" s="37" t="s">
        <v>3031</v>
      </c>
      <c r="AW350" s="37"/>
      <c r="AX350" s="37"/>
      <c r="AY350" s="37"/>
      <c r="AZ350" s="37"/>
      <c r="BA350" s="37" t="s">
        <v>5167</v>
      </c>
      <c r="BB350" s="37" t="s">
        <v>5166</v>
      </c>
      <c r="BC350" s="37" t="s">
        <v>5165</v>
      </c>
      <c r="BD350" s="37" t="s">
        <v>5164</v>
      </c>
      <c r="BE350" s="37">
        <v>0</v>
      </c>
      <c r="BF350" s="37">
        <v>85</v>
      </c>
      <c r="BG350" s="37">
        <v>85</v>
      </c>
      <c r="BH350" s="37" t="s">
        <v>5163</v>
      </c>
      <c r="BI350" s="37"/>
      <c r="BJ350" s="37"/>
      <c r="BK350" s="37"/>
      <c r="BL350" s="37"/>
      <c r="BM350" s="37"/>
      <c r="BN350" s="37"/>
      <c r="BO350" s="37"/>
      <c r="BP350" s="37"/>
      <c r="BQ350" s="37"/>
      <c r="BR350" s="37"/>
      <c r="BS350" s="37"/>
      <c r="BT350" s="37"/>
      <c r="BU350" s="37"/>
      <c r="BV350" s="37">
        <v>0</v>
      </c>
      <c r="BW350" s="37">
        <v>0</v>
      </c>
      <c r="BX350" s="37">
        <v>0</v>
      </c>
      <c r="BY350" s="37">
        <v>0</v>
      </c>
      <c r="BZ350" s="37">
        <v>0</v>
      </c>
      <c r="CA350" s="37">
        <v>0</v>
      </c>
      <c r="CB350" s="37">
        <v>0</v>
      </c>
      <c r="CC350" s="37">
        <v>1</v>
      </c>
      <c r="CD350" s="37">
        <v>0</v>
      </c>
      <c r="CE350" s="37">
        <v>0</v>
      </c>
      <c r="CF350" s="37">
        <v>0</v>
      </c>
      <c r="CG350" s="37">
        <v>0</v>
      </c>
      <c r="CH350" s="37">
        <v>0</v>
      </c>
      <c r="CI350" s="37">
        <v>20000</v>
      </c>
      <c r="CJ350" s="37">
        <v>0</v>
      </c>
      <c r="CK350" s="37">
        <v>0</v>
      </c>
      <c r="CL350" s="37">
        <v>0</v>
      </c>
      <c r="CM350" s="37">
        <v>0</v>
      </c>
      <c r="CN350" s="37">
        <v>0</v>
      </c>
      <c r="CO350" s="37">
        <v>0</v>
      </c>
      <c r="CP350" s="37">
        <v>0</v>
      </c>
      <c r="CQ350" s="37">
        <v>0</v>
      </c>
      <c r="CR350" s="37">
        <v>0.1</v>
      </c>
      <c r="CS350" s="37">
        <v>99.8</v>
      </c>
      <c r="CT350" s="37">
        <v>0.2</v>
      </c>
      <c r="CU350" s="37"/>
      <c r="CV350" s="37"/>
      <c r="CW350" s="37"/>
      <c r="CX350" s="37"/>
      <c r="CY350" s="37"/>
      <c r="CZ350" s="37"/>
      <c r="DA350" s="37" t="s">
        <v>5162</v>
      </c>
      <c r="DB350" s="37" t="s">
        <v>5161</v>
      </c>
      <c r="DC350" s="37" t="s">
        <v>5160</v>
      </c>
      <c r="DD350" s="37" t="s">
        <v>5160</v>
      </c>
      <c r="DE350" s="37"/>
      <c r="DF350" s="37"/>
      <c r="DG350" s="37"/>
      <c r="DH350" s="37"/>
      <c r="DI350" s="37" t="s">
        <v>5159</v>
      </c>
      <c r="DJ350" s="37"/>
      <c r="DK350" s="37"/>
      <c r="DL350" s="37"/>
      <c r="DM350" s="37"/>
      <c r="DN350" s="37"/>
      <c r="DO350" s="37"/>
      <c r="DP350" s="37"/>
      <c r="DQ350" s="37"/>
      <c r="DR350" s="37"/>
      <c r="DS350" s="37"/>
      <c r="DT350" s="37"/>
    </row>
    <row r="351" spans="1:124" s="31" customFormat="1" ht="16.5">
      <c r="A351" s="37">
        <v>250</v>
      </c>
      <c r="B351" s="36" t="s">
        <v>5158</v>
      </c>
      <c r="C351" s="36" t="s">
        <v>1828</v>
      </c>
      <c r="D351" s="37" t="s">
        <v>5157</v>
      </c>
      <c r="E351" s="37" t="s">
        <v>5156</v>
      </c>
      <c r="F351" s="37" t="str">
        <f>IF(ISERROR(FIND('ヒアリングシート（記入例あり）'!$C$22,物質リスト!D351)),"",ROW())</f>
        <v/>
      </c>
      <c r="G351" s="37" t="e" cm="1">
        <f t="array" ref="G351">INDEX(D:D,SMALL(F:F,ROW(D351)))</f>
        <v>#NUM!</v>
      </c>
      <c r="H351" s="38" t="s">
        <v>10797</v>
      </c>
      <c r="I351" s="37" t="s">
        <v>223</v>
      </c>
      <c r="J351" s="37" t="s">
        <v>360</v>
      </c>
      <c r="K351" s="37" t="s">
        <v>221</v>
      </c>
      <c r="L351" s="37" t="s">
        <v>5155</v>
      </c>
      <c r="M351" s="37">
        <v>313.3</v>
      </c>
      <c r="N351" s="37" t="s">
        <v>5154</v>
      </c>
      <c r="O351" s="36" t="s">
        <v>5153</v>
      </c>
      <c r="P351" s="37" t="s">
        <v>217</v>
      </c>
      <c r="Q351" s="36"/>
      <c r="R351" s="37"/>
      <c r="S351" s="36" t="s">
        <v>5152</v>
      </c>
      <c r="T351" s="36"/>
      <c r="U351" s="36" t="s">
        <v>5151</v>
      </c>
      <c r="V351" s="37">
        <v>3.88</v>
      </c>
      <c r="W351" s="37">
        <v>2</v>
      </c>
      <c r="X351" s="36"/>
      <c r="Y351" s="36"/>
      <c r="Z351" s="36" t="s">
        <v>5150</v>
      </c>
      <c r="AA351" s="37" t="s">
        <v>5149</v>
      </c>
      <c r="AB351" s="37" t="s">
        <v>875</v>
      </c>
      <c r="AC351" s="37" t="s">
        <v>5148</v>
      </c>
      <c r="AD351" s="41" t="s">
        <v>378</v>
      </c>
      <c r="AE351" s="41" t="s">
        <v>203</v>
      </c>
      <c r="AF351" s="41" t="s">
        <v>206</v>
      </c>
      <c r="AG351" s="41" t="s">
        <v>201</v>
      </c>
      <c r="AH351" s="41" t="s">
        <v>207</v>
      </c>
      <c r="AI351" s="41" t="s">
        <v>207</v>
      </c>
      <c r="AJ351" s="41" t="s">
        <v>203</v>
      </c>
      <c r="AK351" s="41" t="s">
        <v>250</v>
      </c>
      <c r="AL351" s="41" t="s">
        <v>201</v>
      </c>
      <c r="AM351" s="41" t="s">
        <v>203</v>
      </c>
      <c r="AN351" s="41" t="s">
        <v>201</v>
      </c>
      <c r="AO351" s="41" t="s">
        <v>203</v>
      </c>
      <c r="AP351" s="41" t="s">
        <v>201</v>
      </c>
      <c r="AQ351" s="41" t="s">
        <v>5083</v>
      </c>
      <c r="AR351" s="41" t="s">
        <v>5083</v>
      </c>
      <c r="AS351" s="41" t="s">
        <v>201</v>
      </c>
      <c r="AT351" s="37" t="s">
        <v>3247</v>
      </c>
      <c r="AU351" s="37" t="s">
        <v>5147</v>
      </c>
      <c r="AV351" s="37" t="s">
        <v>582</v>
      </c>
      <c r="AW351" s="37"/>
      <c r="AX351" s="37"/>
      <c r="AY351" s="37" t="s">
        <v>5146</v>
      </c>
      <c r="AZ351" s="37"/>
      <c r="BA351" s="37" t="s">
        <v>5145</v>
      </c>
      <c r="BB351" s="37"/>
      <c r="BC351" s="37" t="s">
        <v>5144</v>
      </c>
      <c r="BD351" s="37"/>
      <c r="BE351" s="37">
        <v>0</v>
      </c>
      <c r="BF351" s="37">
        <v>22</v>
      </c>
      <c r="BG351" s="37">
        <v>22</v>
      </c>
      <c r="BH351" s="37" t="s">
        <v>1044</v>
      </c>
      <c r="BI351" s="37"/>
      <c r="BJ351" s="37"/>
      <c r="BK351" s="37"/>
      <c r="BL351" s="37"/>
      <c r="BM351" s="37"/>
      <c r="BN351" s="37"/>
      <c r="BO351" s="37"/>
      <c r="BP351" s="37"/>
      <c r="BQ351" s="37"/>
      <c r="BR351" s="37"/>
      <c r="BS351" s="37"/>
      <c r="BT351" s="37"/>
      <c r="BU351" s="37"/>
      <c r="BV351" s="37">
        <v>0</v>
      </c>
      <c r="BW351" s="37">
        <v>0</v>
      </c>
      <c r="BX351" s="37">
        <v>0</v>
      </c>
      <c r="BY351" s="37">
        <v>0</v>
      </c>
      <c r="BZ351" s="37">
        <v>0</v>
      </c>
      <c r="CA351" s="37">
        <v>0</v>
      </c>
      <c r="CB351" s="37">
        <v>0</v>
      </c>
      <c r="CC351" s="37"/>
      <c r="CD351" s="37"/>
      <c r="CE351" s="37"/>
      <c r="CF351" s="37"/>
      <c r="CG351" s="37"/>
      <c r="CH351" s="37"/>
      <c r="CI351" s="37"/>
      <c r="CJ351" s="37">
        <v>0</v>
      </c>
      <c r="CK351" s="37">
        <v>0</v>
      </c>
      <c r="CL351" s="37">
        <v>0</v>
      </c>
      <c r="CM351" s="37">
        <v>0</v>
      </c>
      <c r="CN351" s="37">
        <v>0</v>
      </c>
      <c r="CO351" s="37">
        <v>0</v>
      </c>
      <c r="CP351" s="37">
        <v>0</v>
      </c>
      <c r="CQ351" s="37">
        <v>0</v>
      </c>
      <c r="CR351" s="37">
        <v>0.2</v>
      </c>
      <c r="CS351" s="37">
        <v>88.9</v>
      </c>
      <c r="CT351" s="37">
        <v>10.9</v>
      </c>
      <c r="CU351" s="37"/>
      <c r="CV351" s="37"/>
      <c r="CW351" s="37"/>
      <c r="CX351" s="37"/>
      <c r="CY351" s="37"/>
      <c r="CZ351" s="37"/>
      <c r="DA351" s="37" t="s">
        <v>5143</v>
      </c>
      <c r="DB351" s="37"/>
      <c r="DC351" s="37"/>
      <c r="DD351" s="37"/>
      <c r="DE351" s="37"/>
      <c r="DF351" s="37"/>
      <c r="DG351" s="37"/>
      <c r="DH351" s="37"/>
      <c r="DI351" s="37" t="s">
        <v>5142</v>
      </c>
      <c r="DJ351" s="37"/>
      <c r="DK351" s="37"/>
      <c r="DL351" s="37"/>
      <c r="DM351" s="37"/>
      <c r="DN351" s="37"/>
      <c r="DO351" s="37"/>
      <c r="DP351" s="37"/>
      <c r="DQ351" s="37"/>
      <c r="DR351" s="37"/>
      <c r="DS351" s="37"/>
      <c r="DT351" s="37"/>
    </row>
    <row r="352" spans="1:124" s="31" customFormat="1" ht="18">
      <c r="A352" s="37">
        <v>251</v>
      </c>
      <c r="B352" s="36" t="s">
        <v>5141</v>
      </c>
      <c r="C352" s="36" t="s">
        <v>1828</v>
      </c>
      <c r="D352" s="37" t="s">
        <v>5140</v>
      </c>
      <c r="E352" s="37" t="s">
        <v>5139</v>
      </c>
      <c r="F352" s="37" t="str">
        <f>IF(ISERROR(FIND('ヒアリングシート（記入例あり）'!$C$22,物質リスト!D352)),"",ROW())</f>
        <v/>
      </c>
      <c r="G352" s="37" t="e" cm="1">
        <f t="array" ref="G352">INDEX(D:D,SMALL(F:F,ROW(D352)))</f>
        <v>#NUM!</v>
      </c>
      <c r="H352" s="38" t="s">
        <v>10800</v>
      </c>
      <c r="I352" s="37" t="s">
        <v>223</v>
      </c>
      <c r="J352" s="37" t="s">
        <v>360</v>
      </c>
      <c r="K352" s="37" t="s">
        <v>360</v>
      </c>
      <c r="L352" s="37" t="s">
        <v>5138</v>
      </c>
      <c r="M352" s="37">
        <v>277.2</v>
      </c>
      <c r="N352" s="37" t="s">
        <v>5137</v>
      </c>
      <c r="O352" s="36" t="s">
        <v>5136</v>
      </c>
      <c r="P352" s="37" t="s">
        <v>217</v>
      </c>
      <c r="Q352" s="36" t="s">
        <v>5135</v>
      </c>
      <c r="R352" s="37"/>
      <c r="S352" s="36" t="s">
        <v>10812</v>
      </c>
      <c r="T352" s="36"/>
      <c r="U352" s="36" t="s">
        <v>5134</v>
      </c>
      <c r="V352" s="37">
        <v>3.3</v>
      </c>
      <c r="W352" s="37">
        <v>2</v>
      </c>
      <c r="X352" s="36"/>
      <c r="Y352" s="36"/>
      <c r="Z352" s="36" t="s">
        <v>5133</v>
      </c>
      <c r="AA352" s="37" t="s">
        <v>5132</v>
      </c>
      <c r="AB352" s="37" t="s">
        <v>5131</v>
      </c>
      <c r="AC352" s="37" t="s">
        <v>5130</v>
      </c>
      <c r="AD352" s="41" t="s">
        <v>207</v>
      </c>
      <c r="AE352" s="41" t="s">
        <v>207</v>
      </c>
      <c r="AF352" s="41" t="s">
        <v>206</v>
      </c>
      <c r="AG352" s="41" t="s">
        <v>201</v>
      </c>
      <c r="AH352" s="41" t="s">
        <v>201</v>
      </c>
      <c r="AI352" s="41" t="s">
        <v>201</v>
      </c>
      <c r="AJ352" s="41" t="s">
        <v>203</v>
      </c>
      <c r="AK352" s="41" t="s">
        <v>250</v>
      </c>
      <c r="AL352" s="41" t="s">
        <v>201</v>
      </c>
      <c r="AM352" s="41" t="s">
        <v>377</v>
      </c>
      <c r="AN352" s="41" t="s">
        <v>201</v>
      </c>
      <c r="AO352" s="41" t="s">
        <v>203</v>
      </c>
      <c r="AP352" s="41" t="s">
        <v>205</v>
      </c>
      <c r="AQ352" s="41" t="s">
        <v>290</v>
      </c>
      <c r="AR352" s="41" t="s">
        <v>290</v>
      </c>
      <c r="AS352" s="41" t="s">
        <v>201</v>
      </c>
      <c r="AT352" s="37" t="s">
        <v>5110</v>
      </c>
      <c r="AU352" s="37" t="s">
        <v>5129</v>
      </c>
      <c r="AV352" s="37" t="s">
        <v>1254</v>
      </c>
      <c r="AW352" s="37"/>
      <c r="AX352" s="37"/>
      <c r="AY352" s="37" t="s">
        <v>5128</v>
      </c>
      <c r="AZ352" s="37" t="s">
        <v>5127</v>
      </c>
      <c r="BA352" s="37" t="s">
        <v>5126</v>
      </c>
      <c r="BB352" s="37" t="s">
        <v>4968</v>
      </c>
      <c r="BC352" s="37" t="s">
        <v>5125</v>
      </c>
      <c r="BD352" s="37"/>
      <c r="BE352" s="37">
        <v>9</v>
      </c>
      <c r="BF352" s="37">
        <v>1091</v>
      </c>
      <c r="BG352" s="37">
        <v>1100</v>
      </c>
      <c r="BH352" s="37" t="s">
        <v>1044</v>
      </c>
      <c r="BI352" s="37"/>
      <c r="BJ352" s="37"/>
      <c r="BK352" s="37"/>
      <c r="BL352" s="37"/>
      <c r="BM352" s="37"/>
      <c r="BN352" s="37"/>
      <c r="BO352" s="37"/>
      <c r="BP352" s="37"/>
      <c r="BQ352" s="37"/>
      <c r="BR352" s="37"/>
      <c r="BS352" s="37"/>
      <c r="BT352" s="37"/>
      <c r="BU352" s="37"/>
      <c r="BV352" s="37">
        <v>0</v>
      </c>
      <c r="BW352" s="37">
        <v>0</v>
      </c>
      <c r="BX352" s="37">
        <v>0</v>
      </c>
      <c r="BY352" s="37">
        <v>0</v>
      </c>
      <c r="BZ352" s="37">
        <v>0</v>
      </c>
      <c r="CA352" s="37">
        <v>0</v>
      </c>
      <c r="CB352" s="37">
        <v>0</v>
      </c>
      <c r="CC352" s="37">
        <v>1</v>
      </c>
      <c r="CD352" s="37">
        <v>0</v>
      </c>
      <c r="CE352" s="37">
        <v>0</v>
      </c>
      <c r="CF352" s="37">
        <v>0</v>
      </c>
      <c r="CG352" s="37">
        <v>0</v>
      </c>
      <c r="CH352" s="37">
        <v>0</v>
      </c>
      <c r="CI352" s="37">
        <v>39000</v>
      </c>
      <c r="CJ352" s="37">
        <v>0</v>
      </c>
      <c r="CK352" s="37">
        <v>0</v>
      </c>
      <c r="CL352" s="37">
        <v>0</v>
      </c>
      <c r="CM352" s="37">
        <v>0</v>
      </c>
      <c r="CN352" s="37">
        <v>0</v>
      </c>
      <c r="CO352" s="37">
        <v>0</v>
      </c>
      <c r="CP352" s="37">
        <v>0</v>
      </c>
      <c r="CQ352" s="37">
        <v>0</v>
      </c>
      <c r="CR352" s="37">
        <v>0.7</v>
      </c>
      <c r="CS352" s="37">
        <v>88.6</v>
      </c>
      <c r="CT352" s="37">
        <v>10.7</v>
      </c>
      <c r="CU352" s="37"/>
      <c r="CV352" s="37"/>
      <c r="CW352" s="37"/>
      <c r="CX352" s="37"/>
      <c r="CY352" s="37"/>
      <c r="CZ352" s="37"/>
      <c r="DA352" s="37" t="s">
        <v>1043</v>
      </c>
      <c r="DB352" s="37"/>
      <c r="DC352" s="37"/>
      <c r="DD352" s="37" t="s">
        <v>5124</v>
      </c>
      <c r="DE352" s="37"/>
      <c r="DF352" s="37"/>
      <c r="DG352" s="37"/>
      <c r="DH352" s="37"/>
      <c r="DI352" s="37" t="s">
        <v>5123</v>
      </c>
      <c r="DJ352" s="37"/>
      <c r="DK352" s="37"/>
      <c r="DL352" s="37"/>
      <c r="DM352" s="37"/>
      <c r="DN352" s="37"/>
      <c r="DO352" s="37"/>
      <c r="DP352" s="37"/>
      <c r="DQ352" s="37"/>
      <c r="DR352" s="37"/>
      <c r="DS352" s="37"/>
      <c r="DT352" s="37"/>
    </row>
    <row r="353" spans="1:124" s="31" customFormat="1" ht="16.5">
      <c r="A353" s="37">
        <v>252</v>
      </c>
      <c r="B353" s="36" t="s">
        <v>5122</v>
      </c>
      <c r="C353" s="36" t="s">
        <v>410</v>
      </c>
      <c r="D353" s="37" t="s">
        <v>5121</v>
      </c>
      <c r="E353" s="37" t="s">
        <v>5120</v>
      </c>
      <c r="F353" s="37" t="str">
        <f>IF(ISERROR(FIND('ヒアリングシート（記入例あり）'!$C$22,物質リスト!D353)),"",ROW())</f>
        <v/>
      </c>
      <c r="G353" s="37" t="e" cm="1">
        <f t="array" ref="G353">INDEX(D:D,SMALL(F:F,ROW(D353)))</f>
        <v>#NUM!</v>
      </c>
      <c r="H353" s="38" t="s">
        <v>10800</v>
      </c>
      <c r="I353" s="37" t="s">
        <v>223</v>
      </c>
      <c r="J353" s="37" t="s">
        <v>1158</v>
      </c>
      <c r="K353" s="37" t="s">
        <v>360</v>
      </c>
      <c r="L353" s="37" t="s">
        <v>5119</v>
      </c>
      <c r="M353" s="37">
        <v>278.33150000000001</v>
      </c>
      <c r="N353" s="37" t="s">
        <v>5118</v>
      </c>
      <c r="O353" s="36" t="s">
        <v>5117</v>
      </c>
      <c r="P353" s="37" t="s">
        <v>217</v>
      </c>
      <c r="Q353" s="36" t="s">
        <v>5116</v>
      </c>
      <c r="R353" s="37"/>
      <c r="S353" s="36" t="s">
        <v>5115</v>
      </c>
      <c r="T353" s="36"/>
      <c r="U353" s="36" t="s">
        <v>5041</v>
      </c>
      <c r="V353" s="37">
        <v>4.09</v>
      </c>
      <c r="W353" s="37">
        <v>2</v>
      </c>
      <c r="X353" s="36"/>
      <c r="Y353" s="36"/>
      <c r="Z353" s="36" t="s">
        <v>5114</v>
      </c>
      <c r="AA353" s="37" t="s">
        <v>5113</v>
      </c>
      <c r="AB353" s="37" t="s">
        <v>5112</v>
      </c>
      <c r="AC353" s="37" t="s">
        <v>5111</v>
      </c>
      <c r="AD353" s="37" t="s">
        <v>207</v>
      </c>
      <c r="AE353" s="37" t="s">
        <v>207</v>
      </c>
      <c r="AF353" s="37" t="s">
        <v>206</v>
      </c>
      <c r="AG353" s="37" t="s">
        <v>201</v>
      </c>
      <c r="AH353" s="37" t="s">
        <v>206</v>
      </c>
      <c r="AI353" s="37" t="s">
        <v>378</v>
      </c>
      <c r="AJ353" s="37" t="s">
        <v>203</v>
      </c>
      <c r="AK353" s="37" t="s">
        <v>203</v>
      </c>
      <c r="AL353" s="37" t="s">
        <v>201</v>
      </c>
      <c r="AM353" s="37" t="s">
        <v>203</v>
      </c>
      <c r="AN353" s="37" t="s">
        <v>203</v>
      </c>
      <c r="AO353" s="37" t="s">
        <v>203</v>
      </c>
      <c r="AP353" s="37" t="s">
        <v>205</v>
      </c>
      <c r="AQ353" s="37" t="s">
        <v>748</v>
      </c>
      <c r="AR353" s="37" t="s">
        <v>1066</v>
      </c>
      <c r="AS353" s="37" t="s">
        <v>201</v>
      </c>
      <c r="AT353" s="37" t="s">
        <v>5110</v>
      </c>
      <c r="AU353" s="37" t="s">
        <v>957</v>
      </c>
      <c r="AV353" s="37" t="s">
        <v>5109</v>
      </c>
      <c r="AW353" s="37"/>
      <c r="AX353" s="37"/>
      <c r="AY353" s="37"/>
      <c r="AZ353" s="37"/>
      <c r="BA353" s="37"/>
      <c r="BB353" s="37"/>
      <c r="BC353" s="37"/>
      <c r="BD353" s="37"/>
      <c r="BE353" s="37">
        <v>0</v>
      </c>
      <c r="BF353" s="37">
        <v>40</v>
      </c>
      <c r="BG353" s="37">
        <v>40</v>
      </c>
      <c r="BH353" s="37" t="s">
        <v>1063</v>
      </c>
      <c r="BI353" s="37"/>
      <c r="BJ353" s="37"/>
      <c r="BK353" s="37"/>
      <c r="BL353" s="37"/>
      <c r="BM353" s="37"/>
      <c r="BN353" s="37"/>
      <c r="BO353" s="37"/>
      <c r="BP353" s="37"/>
      <c r="BQ353" s="37"/>
      <c r="BR353" s="37"/>
      <c r="BS353" s="37"/>
      <c r="BT353" s="37"/>
      <c r="BU353" s="37"/>
      <c r="BV353" s="37">
        <v>0</v>
      </c>
      <c r="BW353" s="37">
        <v>0</v>
      </c>
      <c r="BX353" s="37">
        <v>0</v>
      </c>
      <c r="BY353" s="37">
        <v>0</v>
      </c>
      <c r="BZ353" s="37">
        <v>0</v>
      </c>
      <c r="CA353" s="37">
        <v>0</v>
      </c>
      <c r="CB353" s="37">
        <v>0</v>
      </c>
      <c r="CC353" s="37"/>
      <c r="CD353" s="37"/>
      <c r="CE353" s="37"/>
      <c r="CF353" s="37"/>
      <c r="CG353" s="37"/>
      <c r="CH353" s="37"/>
      <c r="CI353" s="37"/>
      <c r="CJ353" s="37">
        <v>0</v>
      </c>
      <c r="CK353" s="37">
        <v>0</v>
      </c>
      <c r="CL353" s="37">
        <v>0</v>
      </c>
      <c r="CM353" s="37">
        <v>0</v>
      </c>
      <c r="CN353" s="37">
        <v>0</v>
      </c>
      <c r="CO353" s="37">
        <v>0</v>
      </c>
      <c r="CP353" s="37">
        <v>0</v>
      </c>
      <c r="CQ353" s="37"/>
      <c r="CR353" s="37"/>
      <c r="CS353" s="37"/>
      <c r="CT353" s="37"/>
      <c r="CU353" s="37"/>
      <c r="CV353" s="37"/>
      <c r="CW353" s="37"/>
      <c r="CX353" s="37"/>
      <c r="CY353" s="37"/>
      <c r="CZ353" s="37"/>
      <c r="DA353" s="37"/>
      <c r="DB353" s="37"/>
      <c r="DC353" s="37"/>
      <c r="DD353" s="37"/>
      <c r="DE353" s="37"/>
      <c r="DF353" s="37"/>
      <c r="DG353" s="37"/>
      <c r="DH353" s="37"/>
      <c r="DI353" s="37"/>
      <c r="DJ353" s="37"/>
      <c r="DK353" s="37"/>
      <c r="DL353" s="37"/>
      <c r="DM353" s="37"/>
      <c r="DN353" s="37"/>
      <c r="DO353" s="37"/>
      <c r="DP353" s="37"/>
      <c r="DQ353" s="37"/>
      <c r="DR353" s="37"/>
      <c r="DS353" s="37"/>
      <c r="DT353" s="37"/>
    </row>
    <row r="354" spans="1:124" s="31" customFormat="1" ht="16.5">
      <c r="A354" s="37">
        <v>253</v>
      </c>
      <c r="B354" s="36" t="s">
        <v>5108</v>
      </c>
      <c r="C354" s="36" t="s">
        <v>410</v>
      </c>
      <c r="D354" s="37" t="s">
        <v>5107</v>
      </c>
      <c r="E354" s="37" t="s">
        <v>5106</v>
      </c>
      <c r="F354" s="37" t="str">
        <f>IF(ISERROR(FIND('ヒアリングシート（記入例あり）'!$C$22,物質リスト!D354)),"",ROW())</f>
        <v/>
      </c>
      <c r="G354" s="37" t="e" cm="1">
        <f t="array" ref="G354">INDEX(D:D,SMALL(F:F,ROW(D354)))</f>
        <v>#NUM!</v>
      </c>
      <c r="H354" s="38" t="s">
        <v>10800</v>
      </c>
      <c r="I354" s="37" t="s">
        <v>223</v>
      </c>
      <c r="J354" s="37" t="s">
        <v>360</v>
      </c>
      <c r="K354" s="37" t="s">
        <v>360</v>
      </c>
      <c r="L354" s="37" t="s">
        <v>5105</v>
      </c>
      <c r="M354" s="37">
        <v>373.63</v>
      </c>
      <c r="N354" s="37" t="s">
        <v>2463</v>
      </c>
      <c r="O354" s="36" t="s">
        <v>5104</v>
      </c>
      <c r="P354" s="37" t="s">
        <v>217</v>
      </c>
      <c r="Q354" s="36"/>
      <c r="R354" s="37" t="s">
        <v>5103</v>
      </c>
      <c r="S354" s="36" t="s">
        <v>5102</v>
      </c>
      <c r="T354" s="36"/>
      <c r="U354" s="36" t="s">
        <v>5101</v>
      </c>
      <c r="V354" s="37">
        <v>4.68</v>
      </c>
      <c r="W354" s="37">
        <v>2</v>
      </c>
      <c r="X354" s="36"/>
      <c r="Y354" s="36"/>
      <c r="Z354" s="36" t="s">
        <v>5100</v>
      </c>
      <c r="AA354" s="37" t="s">
        <v>5099</v>
      </c>
      <c r="AB354" s="37" t="s">
        <v>5098</v>
      </c>
      <c r="AC354" s="37" t="s">
        <v>5097</v>
      </c>
      <c r="AD354" s="37" t="s">
        <v>207</v>
      </c>
      <c r="AE354" s="37" t="s">
        <v>203</v>
      </c>
      <c r="AF354" s="37" t="s">
        <v>206</v>
      </c>
      <c r="AG354" s="37" t="s">
        <v>201</v>
      </c>
      <c r="AH354" s="37" t="s">
        <v>206</v>
      </c>
      <c r="AI354" s="37" t="s">
        <v>207</v>
      </c>
      <c r="AJ354" s="37" t="s">
        <v>378</v>
      </c>
      <c r="AK354" s="37" t="s">
        <v>250</v>
      </c>
      <c r="AL354" s="37" t="s">
        <v>201</v>
      </c>
      <c r="AM354" s="37" t="s">
        <v>377</v>
      </c>
      <c r="AN354" s="37" t="s">
        <v>203</v>
      </c>
      <c r="AO354" s="37" t="s">
        <v>203</v>
      </c>
      <c r="AP354" s="37" t="s">
        <v>203</v>
      </c>
      <c r="AQ354" s="37" t="s">
        <v>989</v>
      </c>
      <c r="AR354" s="37" t="s">
        <v>201</v>
      </c>
      <c r="AS354" s="37" t="s">
        <v>201</v>
      </c>
      <c r="AT354" s="37" t="s">
        <v>323</v>
      </c>
      <c r="AU354" s="37" t="s">
        <v>5096</v>
      </c>
      <c r="AV354" s="37" t="s">
        <v>248</v>
      </c>
      <c r="AW354" s="37"/>
      <c r="AX354" s="37"/>
      <c r="AY354" s="37"/>
      <c r="AZ354" s="37"/>
      <c r="BA354" s="37"/>
      <c r="BB354" s="37"/>
      <c r="BC354" s="37"/>
      <c r="BD354" s="37"/>
      <c r="BE354" s="37">
        <v>0</v>
      </c>
      <c r="BF354" s="37">
        <v>0</v>
      </c>
      <c r="BG354" s="37">
        <v>0</v>
      </c>
      <c r="BH354" s="37" t="s">
        <v>5095</v>
      </c>
      <c r="BI354" s="37"/>
      <c r="BJ354" s="37"/>
      <c r="BK354" s="37"/>
      <c r="BL354" s="37"/>
      <c r="BM354" s="37"/>
      <c r="BN354" s="37"/>
      <c r="BO354" s="37"/>
      <c r="BP354" s="37"/>
      <c r="BQ354" s="37"/>
      <c r="BR354" s="37"/>
      <c r="BS354" s="37"/>
      <c r="BT354" s="37"/>
      <c r="BU354" s="37"/>
      <c r="BV354" s="37">
        <v>0</v>
      </c>
      <c r="BW354" s="37">
        <v>0</v>
      </c>
      <c r="BX354" s="37">
        <v>0</v>
      </c>
      <c r="BY354" s="37">
        <v>0</v>
      </c>
      <c r="BZ354" s="37">
        <v>0</v>
      </c>
      <c r="CA354" s="37">
        <v>0</v>
      </c>
      <c r="CB354" s="37">
        <v>0</v>
      </c>
      <c r="CC354" s="37"/>
      <c r="CD354" s="37"/>
      <c r="CE354" s="37"/>
      <c r="CF354" s="37"/>
      <c r="CG354" s="37"/>
      <c r="CH354" s="37"/>
      <c r="CI354" s="37"/>
      <c r="CJ354" s="37">
        <v>0</v>
      </c>
      <c r="CK354" s="37">
        <v>0</v>
      </c>
      <c r="CL354" s="37">
        <v>0</v>
      </c>
      <c r="CM354" s="37">
        <v>0</v>
      </c>
      <c r="CN354" s="37">
        <v>0</v>
      </c>
      <c r="CO354" s="37">
        <v>0</v>
      </c>
      <c r="CP354" s="37">
        <v>0</v>
      </c>
      <c r="CQ354" s="37"/>
      <c r="CR354" s="37"/>
      <c r="CS354" s="37"/>
      <c r="CT354" s="37"/>
      <c r="CU354" s="37"/>
      <c r="CV354" s="37"/>
      <c r="CW354" s="37"/>
      <c r="CX354" s="37"/>
      <c r="CY354" s="37"/>
      <c r="CZ354" s="37"/>
      <c r="DA354" s="37"/>
      <c r="DB354" s="37"/>
      <c r="DC354" s="37"/>
      <c r="DD354" s="37"/>
      <c r="DE354" s="37"/>
      <c r="DF354" s="37"/>
      <c r="DG354" s="37"/>
      <c r="DH354" s="37"/>
      <c r="DI354" s="37"/>
      <c r="DJ354" s="37"/>
      <c r="DK354" s="37"/>
      <c r="DL354" s="37"/>
      <c r="DM354" s="37"/>
      <c r="DN354" s="37"/>
      <c r="DO354" s="37"/>
      <c r="DP354" s="37"/>
      <c r="DQ354" s="37"/>
      <c r="DR354" s="37"/>
      <c r="DS354" s="37"/>
      <c r="DT354" s="37"/>
    </row>
    <row r="355" spans="1:124" s="31" customFormat="1" ht="18">
      <c r="A355" s="37">
        <v>254</v>
      </c>
      <c r="B355" s="36" t="s">
        <v>5094</v>
      </c>
      <c r="C355" s="36" t="s">
        <v>1828</v>
      </c>
      <c r="D355" s="37" t="s">
        <v>5093</v>
      </c>
      <c r="E355" s="37" t="s">
        <v>5092</v>
      </c>
      <c r="F355" s="37" t="str">
        <f>IF(ISERROR(FIND('ヒアリングシート（記入例あり）'!$C$22,物質リスト!D355)),"",ROW())</f>
        <v/>
      </c>
      <c r="G355" s="37" t="e" cm="1">
        <f t="array" ref="G355">INDEX(D:D,SMALL(F:F,ROW(D355)))</f>
        <v>#NUM!</v>
      </c>
      <c r="H355" s="38" t="s">
        <v>10800</v>
      </c>
      <c r="I355" s="37" t="s">
        <v>223</v>
      </c>
      <c r="J355" s="37" t="s">
        <v>360</v>
      </c>
      <c r="K355" s="37" t="s">
        <v>360</v>
      </c>
      <c r="L355" s="37" t="s">
        <v>5091</v>
      </c>
      <c r="M355" s="37">
        <v>288.3</v>
      </c>
      <c r="N355" s="37" t="s">
        <v>5090</v>
      </c>
      <c r="O355" s="36" t="s">
        <v>5089</v>
      </c>
      <c r="P355" s="37" t="s">
        <v>217</v>
      </c>
      <c r="Q355" s="36"/>
      <c r="R355" s="37"/>
      <c r="S355" s="36" t="s">
        <v>10813</v>
      </c>
      <c r="T355" s="36"/>
      <c r="U355" s="36" t="s">
        <v>5088</v>
      </c>
      <c r="V355" s="37">
        <v>3.21</v>
      </c>
      <c r="W355" s="37">
        <v>2</v>
      </c>
      <c r="X355" s="36"/>
      <c r="Y355" s="36"/>
      <c r="Z355" s="36" t="s">
        <v>5087</v>
      </c>
      <c r="AA355" s="37" t="s">
        <v>5086</v>
      </c>
      <c r="AB355" s="37" t="s">
        <v>5085</v>
      </c>
      <c r="AC355" s="37" t="s">
        <v>5084</v>
      </c>
      <c r="AD355" s="41" t="s">
        <v>207</v>
      </c>
      <c r="AE355" s="41" t="s">
        <v>203</v>
      </c>
      <c r="AF355" s="41" t="s">
        <v>206</v>
      </c>
      <c r="AG355" s="41" t="s">
        <v>201</v>
      </c>
      <c r="AH355" s="41" t="s">
        <v>203</v>
      </c>
      <c r="AI355" s="41" t="s">
        <v>203</v>
      </c>
      <c r="AJ355" s="41" t="s">
        <v>203</v>
      </c>
      <c r="AK355" s="41" t="s">
        <v>250</v>
      </c>
      <c r="AL355" s="41" t="s">
        <v>201</v>
      </c>
      <c r="AM355" s="41" t="s">
        <v>377</v>
      </c>
      <c r="AN355" s="41" t="s">
        <v>201</v>
      </c>
      <c r="AO355" s="41" t="s">
        <v>203</v>
      </c>
      <c r="AP355" s="41" t="s">
        <v>205</v>
      </c>
      <c r="AQ355" s="41" t="s">
        <v>5083</v>
      </c>
      <c r="AR355" s="41" t="s">
        <v>5082</v>
      </c>
      <c r="AS355" s="41" t="s">
        <v>201</v>
      </c>
      <c r="AT355" s="37" t="s">
        <v>3248</v>
      </c>
      <c r="AU355" s="37" t="s">
        <v>1064</v>
      </c>
      <c r="AV355" s="37" t="s">
        <v>5081</v>
      </c>
      <c r="AW355" s="37"/>
      <c r="AX355" s="37"/>
      <c r="AY355" s="37" t="s">
        <v>5080</v>
      </c>
      <c r="AZ355" s="37"/>
      <c r="BA355" s="37" t="s">
        <v>5079</v>
      </c>
      <c r="BB355" s="37"/>
      <c r="BC355" s="37" t="s">
        <v>5078</v>
      </c>
      <c r="BD355" s="37"/>
      <c r="BE355" s="37">
        <v>0</v>
      </c>
      <c r="BF355" s="37">
        <v>29</v>
      </c>
      <c r="BG355" s="37">
        <v>29</v>
      </c>
      <c r="BH355" s="37" t="s">
        <v>3337</v>
      </c>
      <c r="BI355" s="37"/>
      <c r="BJ355" s="37"/>
      <c r="BK355" s="37"/>
      <c r="BL355" s="37"/>
      <c r="BM355" s="37"/>
      <c r="BN355" s="37"/>
      <c r="BO355" s="37"/>
      <c r="BP355" s="37"/>
      <c r="BQ355" s="37"/>
      <c r="BR355" s="37"/>
      <c r="BS355" s="37"/>
      <c r="BT355" s="37"/>
      <c r="BU355" s="37"/>
      <c r="BV355" s="37">
        <v>0</v>
      </c>
      <c r="BW355" s="37">
        <v>0</v>
      </c>
      <c r="BX355" s="37">
        <v>0</v>
      </c>
      <c r="BY355" s="37">
        <v>0</v>
      </c>
      <c r="BZ355" s="37">
        <v>0</v>
      </c>
      <c r="CA355" s="37">
        <v>0</v>
      </c>
      <c r="CB355" s="37">
        <v>0</v>
      </c>
      <c r="CC355" s="37"/>
      <c r="CD355" s="37"/>
      <c r="CE355" s="37"/>
      <c r="CF355" s="37"/>
      <c r="CG355" s="37"/>
      <c r="CH355" s="37"/>
      <c r="CI355" s="37"/>
      <c r="CJ355" s="37">
        <v>0</v>
      </c>
      <c r="CK355" s="37">
        <v>0</v>
      </c>
      <c r="CL355" s="37">
        <v>0</v>
      </c>
      <c r="CM355" s="37">
        <v>0</v>
      </c>
      <c r="CN355" s="37">
        <v>0</v>
      </c>
      <c r="CO355" s="37">
        <v>0</v>
      </c>
      <c r="CP355" s="37">
        <v>0</v>
      </c>
      <c r="CQ355" s="37">
        <v>0</v>
      </c>
      <c r="CR355" s="37">
        <v>0.8</v>
      </c>
      <c r="CS355" s="37">
        <v>87.5</v>
      </c>
      <c r="CT355" s="37">
        <v>11.7</v>
      </c>
      <c r="CU355" s="37"/>
      <c r="CV355" s="37"/>
      <c r="CW355" s="37"/>
      <c r="CX355" s="37"/>
      <c r="CY355" s="37"/>
      <c r="CZ355" s="37"/>
      <c r="DA355" s="37" t="s">
        <v>5077</v>
      </c>
      <c r="DB355" s="37"/>
      <c r="DC355" s="37"/>
      <c r="DD355" s="37"/>
      <c r="DE355" s="37"/>
      <c r="DF355" s="37"/>
      <c r="DG355" s="37"/>
      <c r="DH355" s="37"/>
      <c r="DI355" s="37" t="s">
        <v>5076</v>
      </c>
      <c r="DJ355" s="37"/>
      <c r="DK355" s="37"/>
      <c r="DL355" s="37"/>
      <c r="DM355" s="37"/>
      <c r="DN355" s="37"/>
      <c r="DO355" s="37"/>
      <c r="DP355" s="37"/>
      <c r="DQ355" s="37"/>
      <c r="DR355" s="37"/>
      <c r="DS355" s="37"/>
      <c r="DT355" s="37"/>
    </row>
    <row r="356" spans="1:124" s="31" customFormat="1" ht="18">
      <c r="A356" s="37">
        <v>255</v>
      </c>
      <c r="B356" s="36" t="s">
        <v>5075</v>
      </c>
      <c r="C356" s="36" t="s">
        <v>5074</v>
      </c>
      <c r="D356" s="37" t="s">
        <v>5073</v>
      </c>
      <c r="E356" s="37" t="s">
        <v>5072</v>
      </c>
      <c r="F356" s="37" t="str">
        <f>IF(ISERROR(FIND('ヒアリングシート（記入例あり）'!$C$22,物質リスト!D356)),"",ROW())</f>
        <v/>
      </c>
      <c r="G356" s="37" t="e" cm="1">
        <f t="array" ref="G356">INDEX(D:D,SMALL(F:F,ROW(D356)))</f>
        <v>#NUM!</v>
      </c>
      <c r="H356" s="38" t="s">
        <v>10797</v>
      </c>
      <c r="I356" s="37" t="s">
        <v>223</v>
      </c>
      <c r="J356" s="37" t="s">
        <v>406</v>
      </c>
      <c r="K356" s="37" t="s">
        <v>221</v>
      </c>
      <c r="L356" s="37" t="s">
        <v>5071</v>
      </c>
      <c r="M356" s="37">
        <v>959.17</v>
      </c>
      <c r="N356" s="37" t="s">
        <v>5070</v>
      </c>
      <c r="O356" s="36" t="s">
        <v>5069</v>
      </c>
      <c r="P356" s="37" t="s">
        <v>259</v>
      </c>
      <c r="Q356" s="36">
        <v>3</v>
      </c>
      <c r="R356" s="37"/>
      <c r="S356" s="36" t="s">
        <v>10954</v>
      </c>
      <c r="T356" s="36" t="s">
        <v>5068</v>
      </c>
      <c r="U356" s="36" t="s">
        <v>3961</v>
      </c>
      <c r="V356" s="37">
        <v>5.24</v>
      </c>
      <c r="W356" s="37">
        <v>2</v>
      </c>
      <c r="X356" s="36" t="s">
        <v>432</v>
      </c>
      <c r="Y356" s="36" t="s">
        <v>212</v>
      </c>
      <c r="Z356" s="36" t="s">
        <v>5067</v>
      </c>
      <c r="AA356" s="37" t="s">
        <v>5066</v>
      </c>
      <c r="AB356" s="37" t="s">
        <v>209</v>
      </c>
      <c r="AC356" s="37" t="s">
        <v>209</v>
      </c>
      <c r="AD356" s="41" t="s">
        <v>203</v>
      </c>
      <c r="AE356" s="41" t="s">
        <v>201</v>
      </c>
      <c r="AF356" s="41" t="s">
        <v>206</v>
      </c>
      <c r="AG356" s="41" t="s">
        <v>201</v>
      </c>
      <c r="AH356" s="41" t="s">
        <v>201</v>
      </c>
      <c r="AI356" s="41" t="s">
        <v>201</v>
      </c>
      <c r="AJ356" s="41" t="s">
        <v>378</v>
      </c>
      <c r="AK356" s="41" t="s">
        <v>250</v>
      </c>
      <c r="AL356" s="41" t="s">
        <v>201</v>
      </c>
      <c r="AM356" s="41" t="s">
        <v>203</v>
      </c>
      <c r="AN356" s="41" t="s">
        <v>205</v>
      </c>
      <c r="AO356" s="41" t="s">
        <v>203</v>
      </c>
      <c r="AP356" s="41" t="s">
        <v>203</v>
      </c>
      <c r="AQ356" s="41" t="s">
        <v>201</v>
      </c>
      <c r="AR356" s="41" t="s">
        <v>2209</v>
      </c>
      <c r="AS356" s="41" t="s">
        <v>201</v>
      </c>
      <c r="AT356" s="37" t="s">
        <v>4788</v>
      </c>
      <c r="AU356" s="37" t="s">
        <v>5065</v>
      </c>
      <c r="AV356" s="37" t="s">
        <v>248</v>
      </c>
      <c r="AW356" s="37" t="s">
        <v>5064</v>
      </c>
      <c r="AX356" s="37"/>
      <c r="AY356" s="37" t="s">
        <v>432</v>
      </c>
      <c r="AZ356" s="37" t="s">
        <v>320</v>
      </c>
      <c r="BA356" s="37" t="s">
        <v>5063</v>
      </c>
      <c r="BB356" s="37" t="s">
        <v>5062</v>
      </c>
      <c r="BC356" s="37" t="s">
        <v>5061</v>
      </c>
      <c r="BD356" s="37" t="s">
        <v>10955</v>
      </c>
      <c r="BE356" s="40">
        <v>1319</v>
      </c>
      <c r="BF356" s="37">
        <v>127652</v>
      </c>
      <c r="BG356" s="37">
        <v>128971</v>
      </c>
      <c r="BH356" s="37" t="s">
        <v>5060</v>
      </c>
      <c r="BI356" s="37">
        <v>4</v>
      </c>
      <c r="BJ356" s="37">
        <v>0</v>
      </c>
      <c r="BK356" s="37">
        <v>0</v>
      </c>
      <c r="BL356" s="37">
        <v>0</v>
      </c>
      <c r="BM356" s="37">
        <v>0</v>
      </c>
      <c r="BN356" s="37">
        <v>0</v>
      </c>
      <c r="BO356" s="37">
        <v>252.6</v>
      </c>
      <c r="BP356" s="37">
        <v>0</v>
      </c>
      <c r="BQ356" s="37">
        <v>51700</v>
      </c>
      <c r="BR356" s="37">
        <v>0</v>
      </c>
      <c r="BS356" s="37">
        <v>0</v>
      </c>
      <c r="BT356" s="37">
        <v>252.6</v>
      </c>
      <c r="BU356" s="37">
        <v>51700</v>
      </c>
      <c r="BV356" s="37">
        <v>1</v>
      </c>
      <c r="BW356" s="37">
        <v>0</v>
      </c>
      <c r="BX356" s="37">
        <v>0</v>
      </c>
      <c r="BY356" s="37">
        <v>0</v>
      </c>
      <c r="BZ356" s="37">
        <v>0</v>
      </c>
      <c r="CA356" s="37">
        <v>0</v>
      </c>
      <c r="CB356" s="37">
        <v>10400</v>
      </c>
      <c r="CC356" s="37">
        <v>1</v>
      </c>
      <c r="CD356" s="37">
        <v>0</v>
      </c>
      <c r="CE356" s="37">
        <v>0</v>
      </c>
      <c r="CF356" s="37">
        <v>0</v>
      </c>
      <c r="CG356" s="37">
        <v>0</v>
      </c>
      <c r="CH356" s="37">
        <v>0</v>
      </c>
      <c r="CI356" s="37">
        <v>6500</v>
      </c>
      <c r="CJ356" s="37">
        <v>2</v>
      </c>
      <c r="CK356" s="37">
        <v>320</v>
      </c>
      <c r="CL356" s="37">
        <v>0</v>
      </c>
      <c r="CM356" s="37">
        <v>0</v>
      </c>
      <c r="CN356" s="37">
        <v>0</v>
      </c>
      <c r="CO356" s="37">
        <v>320</v>
      </c>
      <c r="CP356" s="37">
        <v>139391</v>
      </c>
      <c r="CQ356" s="37">
        <v>0</v>
      </c>
      <c r="CR356" s="37">
        <v>1.3</v>
      </c>
      <c r="CS356" s="37">
        <v>0.2</v>
      </c>
      <c r="CT356" s="37">
        <v>98.6</v>
      </c>
      <c r="CU356" s="37" t="s">
        <v>5059</v>
      </c>
      <c r="CV356" s="37"/>
      <c r="CW356" s="37"/>
      <c r="CX356" s="37"/>
      <c r="CY356" s="37"/>
      <c r="CZ356" s="37" t="s">
        <v>5058</v>
      </c>
      <c r="DA356" s="37" t="s">
        <v>5057</v>
      </c>
      <c r="DB356" s="37" t="s">
        <v>5056</v>
      </c>
      <c r="DC356" s="37" t="s">
        <v>5055</v>
      </c>
      <c r="DD356" s="37" t="s">
        <v>5054</v>
      </c>
      <c r="DE356" s="37" t="s">
        <v>5053</v>
      </c>
      <c r="DF356" s="37"/>
      <c r="DG356" s="37"/>
      <c r="DH356" s="37"/>
      <c r="DI356" s="37" t="s">
        <v>5052</v>
      </c>
      <c r="DJ356" s="37" t="s">
        <v>5051</v>
      </c>
      <c r="DK356" s="37" t="s">
        <v>5050</v>
      </c>
      <c r="DL356" s="37">
        <v>4.1999999999999996E-6</v>
      </c>
      <c r="DM356" s="37"/>
      <c r="DN356" s="37"/>
      <c r="DO356" s="37"/>
      <c r="DP356" s="37">
        <v>1.5E-6</v>
      </c>
      <c r="DQ356" s="37">
        <v>0.02</v>
      </c>
      <c r="DR356" s="37">
        <v>1.1999999999999999E-6</v>
      </c>
      <c r="DS356" s="37">
        <v>2.0002700000000002E-2</v>
      </c>
      <c r="DT356" s="37">
        <v>2.0006900000000001E-2</v>
      </c>
    </row>
    <row r="357" spans="1:124" s="31" customFormat="1" ht="16.5">
      <c r="A357" s="37">
        <v>256</v>
      </c>
      <c r="B357" s="36" t="s">
        <v>5049</v>
      </c>
      <c r="C357" s="36" t="s">
        <v>410</v>
      </c>
      <c r="D357" s="37" t="s">
        <v>5048</v>
      </c>
      <c r="E357" s="37" t="s">
        <v>5047</v>
      </c>
      <c r="F357" s="37" t="str">
        <f>IF(ISERROR(FIND('ヒアリングシート（記入例あり）'!$C$22,物質リスト!D357)),"",ROW())</f>
        <v/>
      </c>
      <c r="G357" s="37" t="e" cm="1">
        <f t="array" ref="G357">INDEX(D:D,SMALL(F:F,ROW(D357)))</f>
        <v>#NUM!</v>
      </c>
      <c r="H357" s="38" t="s">
        <v>10797</v>
      </c>
      <c r="I357" s="37" t="s">
        <v>223</v>
      </c>
      <c r="J357" s="37" t="s">
        <v>222</v>
      </c>
      <c r="K357" s="37" t="s">
        <v>221</v>
      </c>
      <c r="L357" s="37" t="s">
        <v>5046</v>
      </c>
      <c r="M357" s="37">
        <v>172.26</v>
      </c>
      <c r="N357" s="37" t="s">
        <v>5045</v>
      </c>
      <c r="O357" s="36" t="s">
        <v>5044</v>
      </c>
      <c r="P357" s="37" t="s">
        <v>259</v>
      </c>
      <c r="Q357" s="36" t="s">
        <v>5043</v>
      </c>
      <c r="R357" s="37"/>
      <c r="S357" s="36" t="s">
        <v>5042</v>
      </c>
      <c r="T357" s="36"/>
      <c r="U357" s="36" t="s">
        <v>5041</v>
      </c>
      <c r="V357" s="37">
        <v>4.09</v>
      </c>
      <c r="W357" s="37">
        <v>2</v>
      </c>
      <c r="X357" s="36"/>
      <c r="Y357" s="36"/>
      <c r="Z357" s="36" t="s">
        <v>5040</v>
      </c>
      <c r="AA357" s="37" t="s">
        <v>5039</v>
      </c>
      <c r="AB357" s="37" t="s">
        <v>4829</v>
      </c>
      <c r="AC357" s="37" t="s">
        <v>5038</v>
      </c>
      <c r="AD357" s="37" t="s">
        <v>203</v>
      </c>
      <c r="AE357" s="37" t="s">
        <v>203</v>
      </c>
      <c r="AF357" s="37" t="s">
        <v>206</v>
      </c>
      <c r="AG357" s="37" t="s">
        <v>201</v>
      </c>
      <c r="AH357" s="37" t="s">
        <v>201</v>
      </c>
      <c r="AI357" s="37" t="s">
        <v>206</v>
      </c>
      <c r="AJ357" s="37" t="s">
        <v>205</v>
      </c>
      <c r="AK357" s="37" t="s">
        <v>377</v>
      </c>
      <c r="AL357" s="37" t="s">
        <v>201</v>
      </c>
      <c r="AM357" s="37" t="s">
        <v>203</v>
      </c>
      <c r="AN357" s="37" t="s">
        <v>201</v>
      </c>
      <c r="AO357" s="37" t="s">
        <v>201</v>
      </c>
      <c r="AP357" s="37" t="s">
        <v>201</v>
      </c>
      <c r="AQ357" s="37" t="s">
        <v>201</v>
      </c>
      <c r="AR357" s="37" t="s">
        <v>203</v>
      </c>
      <c r="AS357" s="37" t="s">
        <v>201</v>
      </c>
      <c r="AT357" s="37" t="s">
        <v>957</v>
      </c>
      <c r="AU357" s="37" t="s">
        <v>943</v>
      </c>
      <c r="AV357" s="37" t="s">
        <v>209</v>
      </c>
      <c r="AW357" s="37"/>
      <c r="AX357" s="37"/>
      <c r="AY357" s="37"/>
      <c r="AZ357" s="37"/>
      <c r="BA357" s="37"/>
      <c r="BB357" s="37"/>
      <c r="BC357" s="37"/>
      <c r="BD357" s="37"/>
      <c r="BE357" s="37">
        <v>398</v>
      </c>
      <c r="BF357" s="37">
        <v>1849</v>
      </c>
      <c r="BG357" s="37">
        <v>2247</v>
      </c>
      <c r="BH357" s="37" t="s">
        <v>5037</v>
      </c>
      <c r="BI357" s="37">
        <v>5</v>
      </c>
      <c r="BJ357" s="37">
        <v>0</v>
      </c>
      <c r="BK357" s="37">
        <v>0</v>
      </c>
      <c r="BL357" s="37">
        <v>0</v>
      </c>
      <c r="BM357" s="37">
        <v>0</v>
      </c>
      <c r="BN357" s="37">
        <v>7.2</v>
      </c>
      <c r="BO357" s="37">
        <v>12.3</v>
      </c>
      <c r="BP357" s="37">
        <v>0</v>
      </c>
      <c r="BQ357" s="37">
        <v>51900</v>
      </c>
      <c r="BR357" s="37">
        <v>0</v>
      </c>
      <c r="BS357" s="37">
        <v>0</v>
      </c>
      <c r="BT357" s="37">
        <v>19.5</v>
      </c>
      <c r="BU357" s="37">
        <v>51900</v>
      </c>
      <c r="BV357" s="37">
        <v>14</v>
      </c>
      <c r="BW357" s="37">
        <v>0</v>
      </c>
      <c r="BX357" s="37">
        <v>0.1</v>
      </c>
      <c r="BY357" s="37">
        <v>0</v>
      </c>
      <c r="BZ357" s="37">
        <v>0</v>
      </c>
      <c r="CA357" s="37">
        <v>0.1</v>
      </c>
      <c r="CB357" s="37">
        <v>111000</v>
      </c>
      <c r="CC357" s="37">
        <v>2</v>
      </c>
      <c r="CD357" s="37">
        <v>0</v>
      </c>
      <c r="CE357" s="37">
        <v>0</v>
      </c>
      <c r="CF357" s="37">
        <v>0</v>
      </c>
      <c r="CG357" s="37">
        <v>0</v>
      </c>
      <c r="CH357" s="37">
        <v>0</v>
      </c>
      <c r="CI357" s="37">
        <v>7200</v>
      </c>
      <c r="CJ357" s="37">
        <v>3</v>
      </c>
      <c r="CK357" s="37">
        <v>3.6</v>
      </c>
      <c r="CL357" s="37">
        <v>0</v>
      </c>
      <c r="CM357" s="37">
        <v>0</v>
      </c>
      <c r="CN357" s="37">
        <v>0</v>
      </c>
      <c r="CO357" s="37">
        <v>3.6</v>
      </c>
      <c r="CP357" s="37">
        <v>9179</v>
      </c>
      <c r="CQ357" s="37"/>
      <c r="CR357" s="37"/>
      <c r="CS357" s="37"/>
      <c r="CT357" s="37"/>
      <c r="CU357" s="37"/>
      <c r="CV357" s="37"/>
      <c r="CW357" s="37"/>
      <c r="CX357" s="37"/>
      <c r="CY357" s="37"/>
      <c r="CZ357" s="37"/>
      <c r="DA357" s="37"/>
      <c r="DB357" s="37"/>
      <c r="DC357" s="37"/>
      <c r="DD357" s="37"/>
      <c r="DE357" s="37"/>
      <c r="DF357" s="37"/>
      <c r="DG357" s="37"/>
      <c r="DH357" s="37"/>
      <c r="DI357" s="37"/>
      <c r="DJ357" s="37"/>
      <c r="DK357" s="37"/>
      <c r="DL357" s="37"/>
      <c r="DM357" s="37"/>
      <c r="DN357" s="37"/>
      <c r="DO357" s="37"/>
      <c r="DP357" s="37"/>
      <c r="DQ357" s="37"/>
      <c r="DR357" s="37"/>
      <c r="DS357" s="37"/>
      <c r="DT357" s="37"/>
    </row>
    <row r="358" spans="1:124" s="31" customFormat="1" ht="18">
      <c r="A358" s="37">
        <v>257</v>
      </c>
      <c r="B358" s="36" t="s">
        <v>5036</v>
      </c>
      <c r="C358" s="36" t="s">
        <v>1801</v>
      </c>
      <c r="D358" s="37" t="s">
        <v>5035</v>
      </c>
      <c r="E358" s="37" t="s">
        <v>5034</v>
      </c>
      <c r="F358" s="37" t="str">
        <f>IF(ISERROR(FIND('ヒアリングシート（記入例あり）'!$C$22,物質リスト!D358)),"",ROW())</f>
        <v/>
      </c>
      <c r="G358" s="37" t="e" cm="1">
        <f t="array" ref="G358">INDEX(D:D,SMALL(F:F,ROW(D358)))</f>
        <v>#NUM!</v>
      </c>
      <c r="H358" s="38" t="s">
        <v>10797</v>
      </c>
      <c r="I358" s="37" t="s">
        <v>223</v>
      </c>
      <c r="J358" s="37" t="s">
        <v>360</v>
      </c>
      <c r="K358" s="37" t="s">
        <v>221</v>
      </c>
      <c r="L358" s="37" t="s">
        <v>5033</v>
      </c>
      <c r="M358" s="37">
        <v>158.28</v>
      </c>
      <c r="N358" s="37" t="s">
        <v>5032</v>
      </c>
      <c r="O358" s="36" t="s">
        <v>5031</v>
      </c>
      <c r="P358" s="37" t="s">
        <v>217</v>
      </c>
      <c r="Q358" s="36"/>
      <c r="R358" s="37" t="s">
        <v>5030</v>
      </c>
      <c r="S358" s="36" t="s">
        <v>10956</v>
      </c>
      <c r="T358" s="36" t="s">
        <v>5029</v>
      </c>
      <c r="U358" s="36" t="s">
        <v>5028</v>
      </c>
      <c r="V358" s="37">
        <v>4.57</v>
      </c>
      <c r="W358" s="37">
        <v>2</v>
      </c>
      <c r="X358" s="36" t="s">
        <v>432</v>
      </c>
      <c r="Y358" s="36"/>
      <c r="Z358" s="36" t="s">
        <v>5027</v>
      </c>
      <c r="AA358" s="37" t="s">
        <v>5026</v>
      </c>
      <c r="AB358" s="37" t="s">
        <v>5025</v>
      </c>
      <c r="AC358" s="37" t="s">
        <v>5024</v>
      </c>
      <c r="AD358" s="41" t="s">
        <v>203</v>
      </c>
      <c r="AE358" s="41" t="s">
        <v>203</v>
      </c>
      <c r="AF358" s="41" t="s">
        <v>206</v>
      </c>
      <c r="AG358" s="41" t="s">
        <v>201</v>
      </c>
      <c r="AH358" s="41" t="s">
        <v>207</v>
      </c>
      <c r="AI358" s="41" t="s">
        <v>207</v>
      </c>
      <c r="AJ358" s="41" t="s">
        <v>201</v>
      </c>
      <c r="AK358" s="41" t="s">
        <v>205</v>
      </c>
      <c r="AL358" s="41" t="s">
        <v>201</v>
      </c>
      <c r="AM358" s="41" t="s">
        <v>201</v>
      </c>
      <c r="AN358" s="41" t="s">
        <v>201</v>
      </c>
      <c r="AO358" s="41" t="s">
        <v>201</v>
      </c>
      <c r="AP358" s="41" t="s">
        <v>205</v>
      </c>
      <c r="AQ358" s="41" t="s">
        <v>713</v>
      </c>
      <c r="AR358" s="41" t="s">
        <v>201</v>
      </c>
      <c r="AS358" s="41" t="s">
        <v>377</v>
      </c>
      <c r="AT358" s="37" t="s">
        <v>1730</v>
      </c>
      <c r="AU358" s="37" t="s">
        <v>727</v>
      </c>
      <c r="AV358" s="37" t="s">
        <v>248</v>
      </c>
      <c r="AW358" s="37"/>
      <c r="AX358" s="37"/>
      <c r="AY358" s="37" t="s">
        <v>5023</v>
      </c>
      <c r="AZ358" s="37"/>
      <c r="BA358" s="37" t="s">
        <v>5022</v>
      </c>
      <c r="BB358" s="37"/>
      <c r="BC358" s="37">
        <v>66</v>
      </c>
      <c r="BD358" s="37">
        <v>96</v>
      </c>
      <c r="BE358" s="37">
        <v>648</v>
      </c>
      <c r="BF358" s="37">
        <v>60722</v>
      </c>
      <c r="BG358" s="37">
        <v>61371</v>
      </c>
      <c r="BH358" s="37" t="s">
        <v>5021</v>
      </c>
      <c r="BI358" s="37">
        <v>4</v>
      </c>
      <c r="BJ358" s="37">
        <v>0</v>
      </c>
      <c r="BK358" s="37">
        <v>0</v>
      </c>
      <c r="BL358" s="37">
        <v>0</v>
      </c>
      <c r="BM358" s="37">
        <v>0</v>
      </c>
      <c r="BN358" s="37">
        <v>0</v>
      </c>
      <c r="BO358" s="37">
        <v>142</v>
      </c>
      <c r="BP358" s="37">
        <v>0</v>
      </c>
      <c r="BQ358" s="37">
        <v>48600</v>
      </c>
      <c r="BR358" s="37">
        <v>0</v>
      </c>
      <c r="BS358" s="37">
        <v>0</v>
      </c>
      <c r="BT358" s="37">
        <v>142</v>
      </c>
      <c r="BU358" s="37">
        <v>48600</v>
      </c>
      <c r="BV358" s="37">
        <v>1</v>
      </c>
      <c r="BW358" s="37">
        <v>0</v>
      </c>
      <c r="BX358" s="37">
        <v>0</v>
      </c>
      <c r="BY358" s="37">
        <v>0</v>
      </c>
      <c r="BZ358" s="37">
        <v>0</v>
      </c>
      <c r="CA358" s="37">
        <v>0</v>
      </c>
      <c r="CB358" s="37">
        <v>32000</v>
      </c>
      <c r="CC358" s="37"/>
      <c r="CD358" s="37"/>
      <c r="CE358" s="37"/>
      <c r="CF358" s="37"/>
      <c r="CG358" s="37"/>
      <c r="CH358" s="37"/>
      <c r="CI358" s="37"/>
      <c r="CJ358" s="37">
        <v>1</v>
      </c>
      <c r="CK358" s="37">
        <v>0</v>
      </c>
      <c r="CL358" s="37">
        <v>0</v>
      </c>
      <c r="CM358" s="37">
        <v>0</v>
      </c>
      <c r="CN358" s="37">
        <v>0</v>
      </c>
      <c r="CO358" s="37">
        <v>0</v>
      </c>
      <c r="CP358" s="37">
        <v>2890</v>
      </c>
      <c r="CQ358" s="37">
        <v>1.5</v>
      </c>
      <c r="CR358" s="37">
        <v>26.9</v>
      </c>
      <c r="CS358" s="37">
        <v>71.400000000000006</v>
      </c>
      <c r="CT358" s="37">
        <v>0.2</v>
      </c>
      <c r="CU358" s="37"/>
      <c r="CV358" s="37"/>
      <c r="CW358" s="37"/>
      <c r="CX358" s="37"/>
      <c r="CY358" s="37"/>
      <c r="CZ358" s="37"/>
      <c r="DA358" s="37" t="s">
        <v>5020</v>
      </c>
      <c r="DB358" s="37" t="s">
        <v>5019</v>
      </c>
      <c r="DC358" s="37"/>
      <c r="DD358" s="37"/>
      <c r="DE358" s="37"/>
      <c r="DF358" s="37"/>
      <c r="DG358" s="37"/>
      <c r="DH358" s="37"/>
      <c r="DI358" s="37" t="s">
        <v>5018</v>
      </c>
      <c r="DJ358" s="37"/>
      <c r="DK358" s="37"/>
      <c r="DL358" s="37"/>
      <c r="DM358" s="37"/>
      <c r="DN358" s="37"/>
      <c r="DO358" s="37"/>
      <c r="DP358" s="37"/>
      <c r="DQ358" s="37"/>
      <c r="DR358" s="37"/>
      <c r="DS358" s="37"/>
      <c r="DT358" s="37"/>
    </row>
    <row r="359" spans="1:124" s="31" customFormat="1" ht="16.5">
      <c r="A359" s="37">
        <v>258</v>
      </c>
      <c r="B359" s="36" t="s">
        <v>5017</v>
      </c>
      <c r="C359" s="36" t="s">
        <v>5016</v>
      </c>
      <c r="D359" s="37" t="s">
        <v>5015</v>
      </c>
      <c r="E359" s="37" t="s">
        <v>5014</v>
      </c>
      <c r="F359" s="37" t="str">
        <f>IF(ISERROR(FIND('ヒアリングシート（記入例あり）'!$C$22,物質リスト!D359)),"",ROW())</f>
        <v/>
      </c>
      <c r="G359" s="37" t="e" cm="1">
        <f t="array" ref="G359">INDEX(D:D,SMALL(F:F,ROW(D359)))</f>
        <v>#NUM!</v>
      </c>
      <c r="H359" s="38" t="s">
        <v>10796</v>
      </c>
      <c r="I359" s="37" t="s">
        <v>223</v>
      </c>
      <c r="J359" s="37"/>
      <c r="K359" s="37" t="s">
        <v>221</v>
      </c>
      <c r="L359" s="37" t="s">
        <v>5013</v>
      </c>
      <c r="M359" s="37">
        <v>140.19</v>
      </c>
      <c r="N359" s="37" t="s">
        <v>5012</v>
      </c>
      <c r="O359" s="36"/>
      <c r="P359" s="37" t="s">
        <v>259</v>
      </c>
      <c r="Q359" s="36" t="s">
        <v>5011</v>
      </c>
      <c r="R359" s="37"/>
      <c r="S359" s="36" t="s">
        <v>5010</v>
      </c>
      <c r="T359" s="36">
        <v>5.83</v>
      </c>
      <c r="U359" s="36" t="s">
        <v>1819</v>
      </c>
      <c r="V359" s="37">
        <v>2.13</v>
      </c>
      <c r="W359" s="37">
        <v>1</v>
      </c>
      <c r="X359" s="36" t="s">
        <v>5009</v>
      </c>
      <c r="Y359" s="36" t="s">
        <v>1481</v>
      </c>
      <c r="Z359" s="36" t="s">
        <v>5008</v>
      </c>
      <c r="AA359" s="37" t="s">
        <v>5007</v>
      </c>
      <c r="AB359" s="37" t="s">
        <v>209</v>
      </c>
      <c r="AC359" s="37" t="s">
        <v>209</v>
      </c>
      <c r="AD359" s="41" t="s">
        <v>203</v>
      </c>
      <c r="AE359" s="41" t="s">
        <v>203</v>
      </c>
      <c r="AF359" s="41" t="s">
        <v>206</v>
      </c>
      <c r="AG359" s="41" t="s">
        <v>206</v>
      </c>
      <c r="AH359" s="41" t="s">
        <v>201</v>
      </c>
      <c r="AI359" s="41" t="s">
        <v>201</v>
      </c>
      <c r="AJ359" s="41" t="s">
        <v>203</v>
      </c>
      <c r="AK359" s="41" t="s">
        <v>203</v>
      </c>
      <c r="AL359" s="41" t="s">
        <v>201</v>
      </c>
      <c r="AM359" s="41" t="s">
        <v>377</v>
      </c>
      <c r="AN359" s="41" t="s">
        <v>201</v>
      </c>
      <c r="AO359" s="41" t="s">
        <v>201</v>
      </c>
      <c r="AP359" s="41" t="s">
        <v>205</v>
      </c>
      <c r="AQ359" s="41" t="s">
        <v>201</v>
      </c>
      <c r="AR359" s="41" t="s">
        <v>5006</v>
      </c>
      <c r="AS359" s="41" t="s">
        <v>201</v>
      </c>
      <c r="AT359" s="37" t="s">
        <v>5005</v>
      </c>
      <c r="AU359" s="37" t="s">
        <v>5004</v>
      </c>
      <c r="AV359" s="37" t="s">
        <v>5003</v>
      </c>
      <c r="AW359" s="37" t="s">
        <v>5002</v>
      </c>
      <c r="AX359" s="37"/>
      <c r="AY359" s="37" t="s">
        <v>245</v>
      </c>
      <c r="AZ359" s="37" t="s">
        <v>320</v>
      </c>
      <c r="BA359" s="37" t="s">
        <v>5001</v>
      </c>
      <c r="BB359" s="37" t="s">
        <v>5000</v>
      </c>
      <c r="BC359" s="37">
        <v>3.1619999999999999</v>
      </c>
      <c r="BD359" s="37"/>
      <c r="BE359" s="40">
        <v>1142</v>
      </c>
      <c r="BF359" s="40">
        <v>2594371</v>
      </c>
      <c r="BG359" s="37">
        <v>2595513</v>
      </c>
      <c r="BH359" s="37" t="s">
        <v>4999</v>
      </c>
      <c r="BI359" s="37">
        <v>13</v>
      </c>
      <c r="BJ359" s="37">
        <v>8.3000000000000007</v>
      </c>
      <c r="BK359" s="37">
        <v>0</v>
      </c>
      <c r="BL359" s="37">
        <v>0</v>
      </c>
      <c r="BM359" s="37">
        <v>0</v>
      </c>
      <c r="BN359" s="37">
        <v>4.6999999999999993</v>
      </c>
      <c r="BO359" s="37">
        <v>6537.7</v>
      </c>
      <c r="BP359" s="37">
        <v>0</v>
      </c>
      <c r="BQ359" s="37">
        <v>226100</v>
      </c>
      <c r="BR359" s="37">
        <v>0</v>
      </c>
      <c r="BS359" s="37">
        <v>8.3000000000000007</v>
      </c>
      <c r="BT359" s="37">
        <v>6542.4</v>
      </c>
      <c r="BU359" s="37">
        <v>226100</v>
      </c>
      <c r="BV359" s="37">
        <v>11</v>
      </c>
      <c r="BW359" s="37">
        <v>6.9</v>
      </c>
      <c r="BX359" s="37">
        <v>360</v>
      </c>
      <c r="BY359" s="37">
        <v>0</v>
      </c>
      <c r="BZ359" s="37">
        <v>0</v>
      </c>
      <c r="CA359" s="37">
        <v>366.9</v>
      </c>
      <c r="CB359" s="37">
        <v>1006200</v>
      </c>
      <c r="CC359" s="37">
        <v>9</v>
      </c>
      <c r="CD359" s="37">
        <v>0</v>
      </c>
      <c r="CE359" s="37">
        <v>8</v>
      </c>
      <c r="CF359" s="37">
        <v>0</v>
      </c>
      <c r="CG359" s="37">
        <v>0</v>
      </c>
      <c r="CH359" s="37">
        <v>8</v>
      </c>
      <c r="CI359" s="37">
        <v>1955980</v>
      </c>
      <c r="CJ359" s="37">
        <v>4</v>
      </c>
      <c r="CK359" s="37">
        <v>0</v>
      </c>
      <c r="CL359" s="37">
        <v>0</v>
      </c>
      <c r="CM359" s="37">
        <v>0</v>
      </c>
      <c r="CN359" s="37">
        <v>0</v>
      </c>
      <c r="CO359" s="37">
        <v>0</v>
      </c>
      <c r="CP359" s="37">
        <v>1009135</v>
      </c>
      <c r="CQ359" s="37">
        <v>0.01</v>
      </c>
      <c r="CR359" s="37">
        <v>53.9</v>
      </c>
      <c r="CS359" s="37">
        <v>13.6</v>
      </c>
      <c r="CT359" s="37">
        <v>32.5</v>
      </c>
      <c r="CU359" s="37"/>
      <c r="CV359" s="37"/>
      <c r="CW359" s="37"/>
      <c r="CX359" s="37"/>
      <c r="CY359" s="37"/>
      <c r="CZ359" s="37"/>
      <c r="DA359" s="37"/>
      <c r="DB359" s="37"/>
      <c r="DC359" s="37"/>
      <c r="DD359" s="37"/>
      <c r="DE359" s="37"/>
      <c r="DF359" s="37"/>
      <c r="DG359" s="37"/>
      <c r="DH359" s="37"/>
      <c r="DI359" s="37"/>
      <c r="DJ359" s="37"/>
      <c r="DK359" s="37"/>
      <c r="DL359" s="37"/>
      <c r="DM359" s="37"/>
      <c r="DN359" s="37"/>
      <c r="DO359" s="37"/>
      <c r="DP359" s="37"/>
      <c r="DQ359" s="37"/>
      <c r="DR359" s="37"/>
      <c r="DS359" s="37"/>
      <c r="DT359" s="37"/>
    </row>
    <row r="360" spans="1:124" s="31" customFormat="1" ht="16.5">
      <c r="A360" s="37">
        <v>259</v>
      </c>
      <c r="B360" s="36" t="s">
        <v>4998</v>
      </c>
      <c r="C360" s="36" t="s">
        <v>595</v>
      </c>
      <c r="D360" s="37" t="s">
        <v>4997</v>
      </c>
      <c r="E360" s="37" t="s">
        <v>4996</v>
      </c>
      <c r="F360" s="37" t="str">
        <f>IF(ISERROR(FIND('ヒアリングシート（記入例あり）'!$C$22,物質リスト!D360)),"",ROW())</f>
        <v/>
      </c>
      <c r="G360" s="37" t="e" cm="1">
        <f t="array" ref="G360">INDEX(D:D,SMALL(F:F,ROW(D360)))</f>
        <v>#NUM!</v>
      </c>
      <c r="H360" s="38" t="s">
        <v>10800</v>
      </c>
      <c r="I360" s="37" t="s">
        <v>223</v>
      </c>
      <c r="J360" s="37" t="s">
        <v>360</v>
      </c>
      <c r="K360" s="37" t="s">
        <v>360</v>
      </c>
      <c r="L360" s="37" t="s">
        <v>4995</v>
      </c>
      <c r="M360" s="37">
        <v>296.54599999999999</v>
      </c>
      <c r="N360" s="37" t="s">
        <v>3764</v>
      </c>
      <c r="O360" s="36" t="s">
        <v>4994</v>
      </c>
      <c r="P360" s="37" t="s">
        <v>259</v>
      </c>
      <c r="Q360" s="36" t="s">
        <v>4993</v>
      </c>
      <c r="R360" s="37"/>
      <c r="S360" s="36" t="s">
        <v>4992</v>
      </c>
      <c r="T360" s="36"/>
      <c r="U360" s="36" t="s">
        <v>3255</v>
      </c>
      <c r="V360" s="37">
        <v>3.9</v>
      </c>
      <c r="W360" s="37">
        <v>2</v>
      </c>
      <c r="X360" s="36"/>
      <c r="Y360" s="36"/>
      <c r="Z360" s="36" t="s">
        <v>4991</v>
      </c>
      <c r="AA360" s="37" t="s">
        <v>4990</v>
      </c>
      <c r="AB360" s="37" t="s">
        <v>4989</v>
      </c>
      <c r="AC360" s="37" t="s">
        <v>209</v>
      </c>
      <c r="AD360" s="37" t="s">
        <v>251</v>
      </c>
      <c r="AE360" s="37" t="s">
        <v>203</v>
      </c>
      <c r="AF360" s="37" t="s">
        <v>206</v>
      </c>
      <c r="AG360" s="37" t="s">
        <v>201</v>
      </c>
      <c r="AH360" s="37" t="s">
        <v>201</v>
      </c>
      <c r="AI360" s="37" t="s">
        <v>206</v>
      </c>
      <c r="AJ360" s="37" t="s">
        <v>203</v>
      </c>
      <c r="AK360" s="37" t="s">
        <v>250</v>
      </c>
      <c r="AL360" s="37" t="s">
        <v>201</v>
      </c>
      <c r="AM360" s="37" t="s">
        <v>201</v>
      </c>
      <c r="AN360" s="37" t="s">
        <v>201</v>
      </c>
      <c r="AO360" s="37" t="s">
        <v>203</v>
      </c>
      <c r="AP360" s="37" t="s">
        <v>205</v>
      </c>
      <c r="AQ360" s="37" t="s">
        <v>748</v>
      </c>
      <c r="AR360" s="37" t="s">
        <v>4988</v>
      </c>
      <c r="AS360" s="37" t="s">
        <v>201</v>
      </c>
      <c r="AT360" s="37" t="s">
        <v>1988</v>
      </c>
      <c r="AU360" s="37" t="s">
        <v>4987</v>
      </c>
      <c r="AV360" s="37" t="s">
        <v>4986</v>
      </c>
      <c r="AW360" s="37"/>
      <c r="AX360" s="37"/>
      <c r="AY360" s="37"/>
      <c r="AZ360" s="37"/>
      <c r="BA360" s="37"/>
      <c r="BB360" s="37"/>
      <c r="BC360" s="37"/>
      <c r="BD360" s="37"/>
      <c r="BE360" s="37">
        <v>68</v>
      </c>
      <c r="BF360" s="37">
        <v>19366</v>
      </c>
      <c r="BG360" s="37">
        <v>19434</v>
      </c>
      <c r="BH360" s="37" t="s">
        <v>4985</v>
      </c>
      <c r="BI360" s="37">
        <v>1</v>
      </c>
      <c r="BJ360" s="37">
        <v>50</v>
      </c>
      <c r="BK360" s="37">
        <v>0</v>
      </c>
      <c r="BL360" s="37">
        <v>0</v>
      </c>
      <c r="BM360" s="37">
        <v>0</v>
      </c>
      <c r="BN360" s="37">
        <v>0</v>
      </c>
      <c r="BO360" s="37">
        <v>300</v>
      </c>
      <c r="BP360" s="37">
        <v>0</v>
      </c>
      <c r="BQ360" s="37">
        <v>10000</v>
      </c>
      <c r="BR360" s="37">
        <v>0</v>
      </c>
      <c r="BS360" s="37">
        <v>50</v>
      </c>
      <c r="BT360" s="37">
        <v>300</v>
      </c>
      <c r="BU360" s="37">
        <v>10000</v>
      </c>
      <c r="BV360" s="37">
        <v>0</v>
      </c>
      <c r="BW360" s="37">
        <v>0</v>
      </c>
      <c r="BX360" s="37">
        <v>0</v>
      </c>
      <c r="BY360" s="37">
        <v>0</v>
      </c>
      <c r="BZ360" s="37">
        <v>0</v>
      </c>
      <c r="CA360" s="37">
        <v>0</v>
      </c>
      <c r="CB360" s="37">
        <v>29000</v>
      </c>
      <c r="CC360" s="37">
        <v>4</v>
      </c>
      <c r="CD360" s="37">
        <v>0</v>
      </c>
      <c r="CE360" s="37">
        <v>0</v>
      </c>
      <c r="CF360" s="37">
        <v>0</v>
      </c>
      <c r="CG360" s="37">
        <v>0</v>
      </c>
      <c r="CH360" s="37">
        <v>0</v>
      </c>
      <c r="CI360" s="37">
        <v>95170</v>
      </c>
      <c r="CJ360" s="37">
        <v>1</v>
      </c>
      <c r="CK360" s="37">
        <v>0</v>
      </c>
      <c r="CL360" s="37">
        <v>0</v>
      </c>
      <c r="CM360" s="37">
        <v>0</v>
      </c>
      <c r="CN360" s="37">
        <v>0</v>
      </c>
      <c r="CO360" s="37">
        <v>0</v>
      </c>
      <c r="CP360" s="37">
        <v>12000</v>
      </c>
      <c r="CQ360" s="37"/>
      <c r="CR360" s="37"/>
      <c r="CS360" s="37"/>
      <c r="CT360" s="37"/>
      <c r="CU360" s="37"/>
      <c r="CV360" s="37"/>
      <c r="CW360" s="37"/>
      <c r="CX360" s="37"/>
      <c r="CY360" s="37"/>
      <c r="CZ360" s="37"/>
      <c r="DA360" s="37"/>
      <c r="DB360" s="37"/>
      <c r="DC360" s="37"/>
      <c r="DD360" s="37"/>
      <c r="DE360" s="37"/>
      <c r="DF360" s="37"/>
      <c r="DG360" s="37"/>
      <c r="DH360" s="37"/>
      <c r="DI360" s="37"/>
      <c r="DJ360" s="37"/>
      <c r="DK360" s="37"/>
      <c r="DL360" s="37"/>
      <c r="DM360" s="37"/>
      <c r="DN360" s="37"/>
      <c r="DO360" s="37"/>
      <c r="DP360" s="37"/>
      <c r="DQ360" s="37"/>
      <c r="DR360" s="37"/>
      <c r="DS360" s="37"/>
      <c r="DT360" s="37"/>
    </row>
    <row r="361" spans="1:124" s="31" customFormat="1" ht="18">
      <c r="A361" s="37">
        <v>260</v>
      </c>
      <c r="B361" s="36" t="s">
        <v>4984</v>
      </c>
      <c r="C361" s="36" t="s">
        <v>393</v>
      </c>
      <c r="D361" s="37" t="s">
        <v>4983</v>
      </c>
      <c r="E361" s="37" t="s">
        <v>4982</v>
      </c>
      <c r="F361" s="37" t="str">
        <f>IF(ISERROR(FIND('ヒアリングシート（記入例あり）'!$C$22,物質リスト!D361)),"",ROW())</f>
        <v/>
      </c>
      <c r="G361" s="37" t="e" cm="1">
        <f t="array" ref="G361">INDEX(D:D,SMALL(F:F,ROW(D361)))</f>
        <v>#NUM!</v>
      </c>
      <c r="H361" s="38" t="s">
        <v>10797</v>
      </c>
      <c r="I361" s="37" t="s">
        <v>223</v>
      </c>
      <c r="J361" s="37" t="s">
        <v>222</v>
      </c>
      <c r="K361" s="37" t="s">
        <v>221</v>
      </c>
      <c r="L361" s="37" t="s">
        <v>4981</v>
      </c>
      <c r="M361" s="37">
        <v>265.89</v>
      </c>
      <c r="N361" s="37" t="s">
        <v>4980</v>
      </c>
      <c r="O361" s="36" t="s">
        <v>4979</v>
      </c>
      <c r="P361" s="37" t="s">
        <v>259</v>
      </c>
      <c r="Q361" s="36" t="s">
        <v>4978</v>
      </c>
      <c r="R361" s="37"/>
      <c r="S361" s="36" t="s">
        <v>10957</v>
      </c>
      <c r="T361" s="36" t="s">
        <v>4977</v>
      </c>
      <c r="U361" s="36" t="s">
        <v>4976</v>
      </c>
      <c r="V361" s="37">
        <v>3.67</v>
      </c>
      <c r="W361" s="37">
        <v>2</v>
      </c>
      <c r="X361" s="36"/>
      <c r="Y361" s="36"/>
      <c r="Z361" s="36" t="s">
        <v>4975</v>
      </c>
      <c r="AA361" s="37" t="s">
        <v>4974</v>
      </c>
      <c r="AB361" s="37" t="s">
        <v>4973</v>
      </c>
      <c r="AC361" s="37" t="s">
        <v>4972</v>
      </c>
      <c r="AD361" s="41" t="s">
        <v>203</v>
      </c>
      <c r="AE361" s="41" t="s">
        <v>203</v>
      </c>
      <c r="AF361" s="41" t="s">
        <v>206</v>
      </c>
      <c r="AG361" s="41" t="s">
        <v>201</v>
      </c>
      <c r="AH361" s="41" t="s">
        <v>205</v>
      </c>
      <c r="AI361" s="41" t="s">
        <v>205</v>
      </c>
      <c r="AJ361" s="41" t="s">
        <v>201</v>
      </c>
      <c r="AK361" s="41" t="s">
        <v>204</v>
      </c>
      <c r="AL361" s="41" t="s">
        <v>201</v>
      </c>
      <c r="AM361" s="41" t="s">
        <v>377</v>
      </c>
      <c r="AN361" s="41" t="s">
        <v>203</v>
      </c>
      <c r="AO361" s="41" t="s">
        <v>205</v>
      </c>
      <c r="AP361" s="41" t="s">
        <v>205</v>
      </c>
      <c r="AQ361" s="41" t="s">
        <v>201</v>
      </c>
      <c r="AR361" s="41" t="s">
        <v>201</v>
      </c>
      <c r="AS361" s="41" t="s">
        <v>201</v>
      </c>
      <c r="AT361" s="37" t="s">
        <v>1963</v>
      </c>
      <c r="AU361" s="37" t="s">
        <v>4971</v>
      </c>
      <c r="AV361" s="37" t="s">
        <v>4970</v>
      </c>
      <c r="AW361" s="37" t="s">
        <v>4608</v>
      </c>
      <c r="AX361" s="37"/>
      <c r="AY361" s="37" t="s">
        <v>321</v>
      </c>
      <c r="AZ361" s="37"/>
      <c r="BA361" s="37" t="s">
        <v>4969</v>
      </c>
      <c r="BB361" s="37" t="s">
        <v>4968</v>
      </c>
      <c r="BC361" s="37" t="s">
        <v>4967</v>
      </c>
      <c r="BD361" s="37"/>
      <c r="BE361" s="37">
        <v>174</v>
      </c>
      <c r="BF361" s="37">
        <v>46586</v>
      </c>
      <c r="BG361" s="37">
        <v>46760</v>
      </c>
      <c r="BH361" s="37" t="s">
        <v>3337</v>
      </c>
      <c r="BI361" s="37"/>
      <c r="BJ361" s="37"/>
      <c r="BK361" s="37"/>
      <c r="BL361" s="37"/>
      <c r="BM361" s="37"/>
      <c r="BN361" s="37"/>
      <c r="BO361" s="37"/>
      <c r="BP361" s="37"/>
      <c r="BQ361" s="37"/>
      <c r="BR361" s="37"/>
      <c r="BS361" s="37"/>
      <c r="BT361" s="37"/>
      <c r="BU361" s="37"/>
      <c r="BV361" s="37">
        <v>0</v>
      </c>
      <c r="BW361" s="37">
        <v>0</v>
      </c>
      <c r="BX361" s="37">
        <v>0</v>
      </c>
      <c r="BY361" s="37">
        <v>0</v>
      </c>
      <c r="BZ361" s="37">
        <v>0</v>
      </c>
      <c r="CA361" s="37">
        <v>0</v>
      </c>
      <c r="CB361" s="37">
        <v>0</v>
      </c>
      <c r="CC361" s="37"/>
      <c r="CD361" s="37"/>
      <c r="CE361" s="37"/>
      <c r="CF361" s="37"/>
      <c r="CG361" s="37"/>
      <c r="CH361" s="37"/>
      <c r="CI361" s="37"/>
      <c r="CJ361" s="37">
        <v>0</v>
      </c>
      <c r="CK361" s="37">
        <v>0</v>
      </c>
      <c r="CL361" s="37">
        <v>0</v>
      </c>
      <c r="CM361" s="37">
        <v>0</v>
      </c>
      <c r="CN361" s="37">
        <v>0</v>
      </c>
      <c r="CO361" s="37">
        <v>0</v>
      </c>
      <c r="CP361" s="37">
        <v>0</v>
      </c>
      <c r="CQ361" s="37">
        <v>0.7</v>
      </c>
      <c r="CR361" s="37">
        <v>5.9</v>
      </c>
      <c r="CS361" s="37">
        <v>38.799999999999997</v>
      </c>
      <c r="CT361" s="37">
        <v>54.7</v>
      </c>
      <c r="CU361" s="37"/>
      <c r="CV361" s="37"/>
      <c r="CW361" s="37"/>
      <c r="CX361" s="37"/>
      <c r="CY361" s="37"/>
      <c r="CZ361" s="37"/>
      <c r="DA361" s="37"/>
      <c r="DB361" s="37"/>
      <c r="DC361" s="37"/>
      <c r="DD361" s="37"/>
      <c r="DE361" s="37"/>
      <c r="DF361" s="37"/>
      <c r="DG361" s="37"/>
      <c r="DH361" s="37"/>
      <c r="DI361" s="37" t="s">
        <v>4966</v>
      </c>
      <c r="DJ361" s="37"/>
      <c r="DK361" s="37"/>
      <c r="DL361" s="37"/>
      <c r="DM361" s="37"/>
      <c r="DN361" s="37"/>
      <c r="DO361" s="37"/>
      <c r="DP361" s="37"/>
      <c r="DQ361" s="37"/>
      <c r="DR361" s="37"/>
      <c r="DS361" s="37"/>
      <c r="DT361" s="37"/>
    </row>
    <row r="362" spans="1:124" s="31" customFormat="1" ht="16.5">
      <c r="A362" s="37">
        <v>261</v>
      </c>
      <c r="B362" s="36" t="s">
        <v>4965</v>
      </c>
      <c r="C362" s="36" t="s">
        <v>595</v>
      </c>
      <c r="D362" s="37" t="s">
        <v>4964</v>
      </c>
      <c r="E362" s="37" t="s">
        <v>4963</v>
      </c>
      <c r="F362" s="37" t="str">
        <f>IF(ISERROR(FIND('ヒアリングシート（記入例あり）'!$C$22,物質リスト!D362)),"",ROW())</f>
        <v/>
      </c>
      <c r="G362" s="37" t="e" cm="1">
        <f t="array" ref="G362">INDEX(D:D,SMALL(F:F,ROW(D362)))</f>
        <v>#NUM!</v>
      </c>
      <c r="H362" s="38" t="s">
        <v>10797</v>
      </c>
      <c r="I362" s="37" t="s">
        <v>223</v>
      </c>
      <c r="J362" s="37" t="s">
        <v>222</v>
      </c>
      <c r="K362" s="37" t="s">
        <v>221</v>
      </c>
      <c r="L362" s="37" t="s">
        <v>4962</v>
      </c>
      <c r="M362" s="37">
        <v>271.92</v>
      </c>
      <c r="N362" s="37" t="s">
        <v>4961</v>
      </c>
      <c r="O362" s="36" t="s">
        <v>4424</v>
      </c>
      <c r="P362" s="37" t="s">
        <v>259</v>
      </c>
      <c r="Q362" s="36" t="s">
        <v>209</v>
      </c>
      <c r="R362" s="37"/>
      <c r="S362" s="36" t="s">
        <v>4960</v>
      </c>
      <c r="T362" s="36"/>
      <c r="U362" s="36" t="s">
        <v>4959</v>
      </c>
      <c r="V362" s="37">
        <v>3.2</v>
      </c>
      <c r="W362" s="37">
        <v>2</v>
      </c>
      <c r="X362" s="36"/>
      <c r="Y362" s="37"/>
      <c r="Z362" s="36" t="s">
        <v>4958</v>
      </c>
      <c r="AA362" s="37" t="s">
        <v>4957</v>
      </c>
      <c r="AB362" s="37" t="s">
        <v>4957</v>
      </c>
      <c r="AC362" s="37" t="s">
        <v>4956</v>
      </c>
      <c r="AD362" s="37" t="s">
        <v>203</v>
      </c>
      <c r="AE362" s="37" t="s">
        <v>203</v>
      </c>
      <c r="AF362" s="37" t="s">
        <v>206</v>
      </c>
      <c r="AG362" s="37" t="s">
        <v>201</v>
      </c>
      <c r="AH362" s="37" t="s">
        <v>201</v>
      </c>
      <c r="AI362" s="37" t="s">
        <v>206</v>
      </c>
      <c r="AJ362" s="37" t="s">
        <v>203</v>
      </c>
      <c r="AK362" s="37" t="s">
        <v>203</v>
      </c>
      <c r="AL362" s="37" t="s">
        <v>201</v>
      </c>
      <c r="AM362" s="37" t="s">
        <v>203</v>
      </c>
      <c r="AN362" s="37" t="s">
        <v>203</v>
      </c>
      <c r="AO362" s="37" t="s">
        <v>201</v>
      </c>
      <c r="AP362" s="37" t="s">
        <v>203</v>
      </c>
      <c r="AQ362" s="37" t="s">
        <v>201</v>
      </c>
      <c r="AR362" s="37" t="s">
        <v>201</v>
      </c>
      <c r="AS362" s="37" t="s">
        <v>201</v>
      </c>
      <c r="AT362" s="37" t="s">
        <v>4955</v>
      </c>
      <c r="AU362" s="37" t="s">
        <v>943</v>
      </c>
      <c r="AV362" s="37" t="s">
        <v>582</v>
      </c>
      <c r="AW362" s="37"/>
      <c r="AX362" s="37"/>
      <c r="AY362" s="37"/>
      <c r="AZ362" s="37"/>
      <c r="BA362" s="37"/>
      <c r="BB362" s="37"/>
      <c r="BC362" s="37"/>
      <c r="BD362" s="37"/>
      <c r="BE362" s="37">
        <v>0</v>
      </c>
      <c r="BF362" s="37">
        <v>685</v>
      </c>
      <c r="BG362" s="37">
        <v>685</v>
      </c>
      <c r="BH362" s="37" t="s">
        <v>711</v>
      </c>
      <c r="BI362" s="37"/>
      <c r="BJ362" s="37"/>
      <c r="BK362" s="37"/>
      <c r="BL362" s="37"/>
      <c r="BM362" s="37"/>
      <c r="BN362" s="37"/>
      <c r="BO362" s="37"/>
      <c r="BP362" s="37"/>
      <c r="BQ362" s="37"/>
      <c r="BR362" s="37"/>
      <c r="BS362" s="37"/>
      <c r="BT362" s="37"/>
      <c r="BU362" s="37"/>
      <c r="BV362" s="37">
        <v>0</v>
      </c>
      <c r="BW362" s="37">
        <v>0</v>
      </c>
      <c r="BX362" s="37">
        <v>0</v>
      </c>
      <c r="BY362" s="37">
        <v>0</v>
      </c>
      <c r="BZ362" s="37">
        <v>0</v>
      </c>
      <c r="CA362" s="37">
        <v>0</v>
      </c>
      <c r="CB362" s="37">
        <v>0</v>
      </c>
      <c r="CC362" s="37"/>
      <c r="CD362" s="37"/>
      <c r="CE362" s="37"/>
      <c r="CF362" s="37"/>
      <c r="CG362" s="37"/>
      <c r="CH362" s="37"/>
      <c r="CI362" s="37"/>
      <c r="CJ362" s="37">
        <v>0</v>
      </c>
      <c r="CK362" s="37">
        <v>0</v>
      </c>
      <c r="CL362" s="37">
        <v>0</v>
      </c>
      <c r="CM362" s="37">
        <v>0</v>
      </c>
      <c r="CN362" s="37">
        <v>0</v>
      </c>
      <c r="CO362" s="37">
        <v>0</v>
      </c>
      <c r="CP362" s="37">
        <v>0</v>
      </c>
      <c r="CQ362" s="37"/>
      <c r="CR362" s="37"/>
      <c r="CS362" s="37"/>
      <c r="CT362" s="37"/>
      <c r="CU362" s="37"/>
      <c r="CV362" s="37"/>
      <c r="CW362" s="37"/>
      <c r="CX362" s="37"/>
      <c r="CY362" s="37"/>
      <c r="CZ362" s="37"/>
      <c r="DA362" s="37"/>
      <c r="DB362" s="37"/>
      <c r="DC362" s="37"/>
      <c r="DD362" s="37"/>
      <c r="DE362" s="37"/>
      <c r="DF362" s="37"/>
      <c r="DG362" s="37"/>
      <c r="DH362" s="37"/>
      <c r="DI362" s="37"/>
      <c r="DJ362" s="37"/>
      <c r="DK362" s="37"/>
      <c r="DL362" s="37"/>
      <c r="DM362" s="37"/>
      <c r="DN362" s="37"/>
      <c r="DO362" s="37"/>
      <c r="DP362" s="37"/>
      <c r="DQ362" s="37"/>
      <c r="DR362" s="37"/>
      <c r="DS362" s="37"/>
      <c r="DT362" s="37"/>
    </row>
    <row r="363" spans="1:124" s="31" customFormat="1" ht="16.5">
      <c r="A363" s="37">
        <v>262</v>
      </c>
      <c r="B363" s="36" t="s">
        <v>4954</v>
      </c>
      <c r="C363" s="36" t="s">
        <v>1828</v>
      </c>
      <c r="D363" s="37" t="s">
        <v>4953</v>
      </c>
      <c r="E363" s="37" t="s">
        <v>4952</v>
      </c>
      <c r="F363" s="37" t="str">
        <f>IF(ISERROR(FIND('ヒアリングシート（記入例あり）'!$C$22,物質リスト!D363)),"",ROW())</f>
        <v/>
      </c>
      <c r="G363" s="37" t="e" cm="1">
        <f t="array" ref="G363">INDEX(D:D,SMALL(F:F,ROW(D363)))</f>
        <v>#NUM!</v>
      </c>
      <c r="H363" s="38" t="s">
        <v>10800</v>
      </c>
      <c r="I363" s="37" t="s">
        <v>223</v>
      </c>
      <c r="J363" s="37" t="s">
        <v>360</v>
      </c>
      <c r="K363" s="37" t="s">
        <v>360</v>
      </c>
      <c r="L363" s="37" t="s">
        <v>4951</v>
      </c>
      <c r="M363" s="37">
        <v>165.9</v>
      </c>
      <c r="N363" s="37" t="s">
        <v>4950</v>
      </c>
      <c r="O363" s="36" t="s">
        <v>4949</v>
      </c>
      <c r="P363" s="37" t="s">
        <v>217</v>
      </c>
      <c r="Q363" s="36" t="s">
        <v>4948</v>
      </c>
      <c r="R363" s="37"/>
      <c r="S363" s="36" t="s">
        <v>4947</v>
      </c>
      <c r="T363" s="36" t="s">
        <v>4946</v>
      </c>
      <c r="U363" s="36" t="s">
        <v>4945</v>
      </c>
      <c r="V363" s="37">
        <v>3.4</v>
      </c>
      <c r="W363" s="37">
        <v>2</v>
      </c>
      <c r="X363" s="36" t="s">
        <v>432</v>
      </c>
      <c r="Y363" s="36" t="s">
        <v>212</v>
      </c>
      <c r="Z363" s="36" t="s">
        <v>4944</v>
      </c>
      <c r="AA363" s="37" t="s">
        <v>4943</v>
      </c>
      <c r="AB363" s="37" t="s">
        <v>4942</v>
      </c>
      <c r="AC363" s="37" t="s">
        <v>4941</v>
      </c>
      <c r="AD363" s="41" t="s">
        <v>203</v>
      </c>
      <c r="AE363" s="41" t="s">
        <v>203</v>
      </c>
      <c r="AF363" s="41" t="s">
        <v>206</v>
      </c>
      <c r="AG363" s="41" t="s">
        <v>207</v>
      </c>
      <c r="AH363" s="41" t="s">
        <v>201</v>
      </c>
      <c r="AI363" s="41" t="s">
        <v>201</v>
      </c>
      <c r="AJ363" s="41" t="s">
        <v>205</v>
      </c>
      <c r="AK363" s="41" t="s">
        <v>250</v>
      </c>
      <c r="AL363" s="41" t="s">
        <v>201</v>
      </c>
      <c r="AM363" s="41" t="s">
        <v>201</v>
      </c>
      <c r="AN363" s="41" t="s">
        <v>203</v>
      </c>
      <c r="AO363" s="41" t="s">
        <v>291</v>
      </c>
      <c r="AP363" s="41" t="s">
        <v>3741</v>
      </c>
      <c r="AQ363" s="41" t="s">
        <v>4940</v>
      </c>
      <c r="AR363" s="41" t="s">
        <v>4939</v>
      </c>
      <c r="AS363" s="41" t="s">
        <v>201</v>
      </c>
      <c r="AT363" s="37" t="s">
        <v>4938</v>
      </c>
      <c r="AU363" s="37" t="s">
        <v>4937</v>
      </c>
      <c r="AV363" s="37" t="s">
        <v>4936</v>
      </c>
      <c r="AW363" s="37"/>
      <c r="AX363" s="37"/>
      <c r="AY363" s="37" t="s">
        <v>4935</v>
      </c>
      <c r="AZ363" s="37" t="s">
        <v>4934</v>
      </c>
      <c r="BA363" s="37" t="s">
        <v>4933</v>
      </c>
      <c r="BB363" s="37" t="s">
        <v>4932</v>
      </c>
      <c r="BC363" s="37" t="s">
        <v>4931</v>
      </c>
      <c r="BD363" s="37"/>
      <c r="BE363" s="40">
        <v>694788</v>
      </c>
      <c r="BF363" s="42">
        <v>541996</v>
      </c>
      <c r="BG363" s="42">
        <v>1236784</v>
      </c>
      <c r="BH363" s="37" t="s">
        <v>4930</v>
      </c>
      <c r="BI363" s="37">
        <v>24</v>
      </c>
      <c r="BJ363" s="37">
        <v>115139.7</v>
      </c>
      <c r="BK363" s="37">
        <v>0</v>
      </c>
      <c r="BL363" s="37">
        <v>0</v>
      </c>
      <c r="BM363" s="37">
        <v>0</v>
      </c>
      <c r="BN363" s="37">
        <v>0.30000000000000004</v>
      </c>
      <c r="BO363" s="37">
        <v>93543</v>
      </c>
      <c r="BP363" s="37">
        <v>48000</v>
      </c>
      <c r="BQ363" s="37">
        <v>230300</v>
      </c>
      <c r="BR363" s="37">
        <v>4200</v>
      </c>
      <c r="BS363" s="37">
        <v>115139.7</v>
      </c>
      <c r="BT363" s="37">
        <v>93543.299999999988</v>
      </c>
      <c r="BU363" s="37">
        <v>282500</v>
      </c>
      <c r="BV363" s="37">
        <v>10</v>
      </c>
      <c r="BW363" s="37">
        <v>6950</v>
      </c>
      <c r="BX363" s="37">
        <v>0</v>
      </c>
      <c r="BY363" s="37">
        <v>0</v>
      </c>
      <c r="BZ363" s="37">
        <v>0</v>
      </c>
      <c r="CA363" s="37">
        <v>6950</v>
      </c>
      <c r="CB363" s="37">
        <v>11300</v>
      </c>
      <c r="CC363" s="37">
        <v>79</v>
      </c>
      <c r="CD363" s="37">
        <v>31371</v>
      </c>
      <c r="CE363" s="37">
        <v>36</v>
      </c>
      <c r="CF363" s="37">
        <v>0</v>
      </c>
      <c r="CG363" s="37">
        <v>0</v>
      </c>
      <c r="CH363" s="37">
        <v>31406</v>
      </c>
      <c r="CI363" s="37">
        <v>80630</v>
      </c>
      <c r="CJ363" s="37">
        <v>5</v>
      </c>
      <c r="CK363" s="37">
        <v>41604.6</v>
      </c>
      <c r="CL363" s="37">
        <v>4</v>
      </c>
      <c r="CM363" s="37">
        <v>0</v>
      </c>
      <c r="CN363" s="37">
        <v>0</v>
      </c>
      <c r="CO363" s="37">
        <v>41608.6</v>
      </c>
      <c r="CP363" s="37">
        <v>57965</v>
      </c>
      <c r="CQ363" s="37">
        <v>99.9</v>
      </c>
      <c r="CR363" s="37">
        <v>8.9999999999999998E-4</v>
      </c>
      <c r="CS363" s="37">
        <v>0</v>
      </c>
      <c r="CT363" s="37">
        <v>1E-4</v>
      </c>
      <c r="CU363" s="37"/>
      <c r="CV363" s="37"/>
      <c r="CW363" s="37"/>
      <c r="CX363" s="37"/>
      <c r="CY363" s="37"/>
      <c r="CZ363" s="37"/>
      <c r="DA363" s="37" t="s">
        <v>4929</v>
      </c>
      <c r="DB363" s="37" t="s">
        <v>4928</v>
      </c>
      <c r="DC363" s="37" t="s">
        <v>4927</v>
      </c>
      <c r="DD363" s="37"/>
      <c r="DE363" s="37"/>
      <c r="DF363" s="37"/>
      <c r="DG363" s="37"/>
      <c r="DH363" s="37"/>
      <c r="DI363" s="37" t="s">
        <v>4926</v>
      </c>
      <c r="DJ363" s="37"/>
      <c r="DK363" s="37"/>
      <c r="DL363" s="37"/>
      <c r="DM363" s="37"/>
      <c r="DN363" s="37"/>
      <c r="DO363" s="37"/>
      <c r="DP363" s="37"/>
      <c r="DQ363" s="37"/>
      <c r="DR363" s="37"/>
      <c r="DS363" s="37"/>
      <c r="DT363" s="37"/>
    </row>
    <row r="364" spans="1:124" s="31" customFormat="1" ht="16.5">
      <c r="A364" s="37">
        <v>263</v>
      </c>
      <c r="B364" s="36" t="s">
        <v>4925</v>
      </c>
      <c r="C364" s="36" t="s">
        <v>410</v>
      </c>
      <c r="D364" s="37" t="s">
        <v>4924</v>
      </c>
      <c r="E364" s="37" t="s">
        <v>4923</v>
      </c>
      <c r="F364" s="37" t="str">
        <f>IF(ISERROR(FIND('ヒアリングシート（記入例あり）'!$C$22,物質リスト!D364)),"",ROW())</f>
        <v/>
      </c>
      <c r="G364" s="37" t="e" cm="1">
        <f t="array" ref="G364">INDEX(D:D,SMALL(F:F,ROW(D364)))</f>
        <v>#NUM!</v>
      </c>
      <c r="H364" s="38" t="s">
        <v>10800</v>
      </c>
      <c r="I364" s="37" t="s">
        <v>223</v>
      </c>
      <c r="J364" s="37" t="s">
        <v>1158</v>
      </c>
      <c r="K364" s="37" t="s">
        <v>360</v>
      </c>
      <c r="L364" s="37" t="s">
        <v>4922</v>
      </c>
      <c r="M364" s="37">
        <v>203.83</v>
      </c>
      <c r="N364" s="37" t="s">
        <v>4921</v>
      </c>
      <c r="O364" s="36" t="s">
        <v>4920</v>
      </c>
      <c r="P364" s="37" t="s">
        <v>259</v>
      </c>
      <c r="Q364" s="36"/>
      <c r="R364" s="37" t="s">
        <v>4919</v>
      </c>
      <c r="S364" s="36" t="s">
        <v>4918</v>
      </c>
      <c r="T364" s="36"/>
      <c r="U364" s="36" t="s">
        <v>4917</v>
      </c>
      <c r="V364" s="37">
        <v>3.41</v>
      </c>
      <c r="W364" s="37">
        <v>2</v>
      </c>
      <c r="X364" s="36"/>
      <c r="Y364" s="36"/>
      <c r="Z364" s="36" t="s">
        <v>4916</v>
      </c>
      <c r="AA364" s="37" t="s">
        <v>732</v>
      </c>
      <c r="AB364" s="37" t="s">
        <v>4915</v>
      </c>
      <c r="AC364" s="37" t="s">
        <v>4914</v>
      </c>
      <c r="AD364" s="37" t="s">
        <v>203</v>
      </c>
      <c r="AE364" s="37" t="s">
        <v>203</v>
      </c>
      <c r="AF364" s="37" t="s">
        <v>206</v>
      </c>
      <c r="AG364" s="37" t="s">
        <v>203</v>
      </c>
      <c r="AH364" s="37" t="s">
        <v>201</v>
      </c>
      <c r="AI364" s="37" t="s">
        <v>206</v>
      </c>
      <c r="AJ364" s="37" t="s">
        <v>4913</v>
      </c>
      <c r="AK364" s="37" t="s">
        <v>4912</v>
      </c>
      <c r="AL364" s="37" t="s">
        <v>201</v>
      </c>
      <c r="AM364" s="37" t="s">
        <v>203</v>
      </c>
      <c r="AN364" s="37" t="s">
        <v>203</v>
      </c>
      <c r="AO364" s="37" t="s">
        <v>203</v>
      </c>
      <c r="AP364" s="37" t="s">
        <v>201</v>
      </c>
      <c r="AQ364" s="37" t="s">
        <v>201</v>
      </c>
      <c r="AR364" s="37" t="s">
        <v>201</v>
      </c>
      <c r="AS364" s="37" t="s">
        <v>201</v>
      </c>
      <c r="AT364" s="37" t="s">
        <v>1107</v>
      </c>
      <c r="AU364" s="37" t="s">
        <v>4911</v>
      </c>
      <c r="AV364" s="37" t="s">
        <v>209</v>
      </c>
      <c r="AW364" s="37"/>
      <c r="AX364" s="37"/>
      <c r="AY364" s="37"/>
      <c r="AZ364" s="37"/>
      <c r="BA364" s="37"/>
      <c r="BB364" s="37"/>
      <c r="BC364" s="37"/>
      <c r="BD364" s="37"/>
      <c r="BE364" s="37">
        <v>0</v>
      </c>
      <c r="BF364" s="37">
        <v>0</v>
      </c>
      <c r="BG364" s="37">
        <v>0</v>
      </c>
      <c r="BH364" s="37"/>
      <c r="BI364" s="37"/>
      <c r="BJ364" s="37"/>
      <c r="BK364" s="37"/>
      <c r="BL364" s="37"/>
      <c r="BM364" s="37"/>
      <c r="BN364" s="37"/>
      <c r="BO364" s="37"/>
      <c r="BP364" s="37"/>
      <c r="BQ364" s="37"/>
      <c r="BR364" s="37"/>
      <c r="BS364" s="37"/>
      <c r="BT364" s="37"/>
      <c r="BU364" s="37"/>
      <c r="BV364" s="37">
        <v>0</v>
      </c>
      <c r="BW364" s="37">
        <v>0</v>
      </c>
      <c r="BX364" s="37">
        <v>0</v>
      </c>
      <c r="BY364" s="37">
        <v>0</v>
      </c>
      <c r="BZ364" s="37">
        <v>0</v>
      </c>
      <c r="CA364" s="37">
        <v>0</v>
      </c>
      <c r="CB364" s="37">
        <v>0</v>
      </c>
      <c r="CC364" s="37"/>
      <c r="CD364" s="37"/>
      <c r="CE364" s="37"/>
      <c r="CF364" s="37"/>
      <c r="CG364" s="37"/>
      <c r="CH364" s="37"/>
      <c r="CI364" s="37"/>
      <c r="CJ364" s="37">
        <v>0</v>
      </c>
      <c r="CK364" s="37">
        <v>0</v>
      </c>
      <c r="CL364" s="37">
        <v>0</v>
      </c>
      <c r="CM364" s="37">
        <v>0</v>
      </c>
      <c r="CN364" s="37">
        <v>0</v>
      </c>
      <c r="CO364" s="37">
        <v>0</v>
      </c>
      <c r="CP364" s="37">
        <v>0</v>
      </c>
      <c r="CQ364" s="37"/>
      <c r="CR364" s="37"/>
      <c r="CS364" s="37"/>
      <c r="CT364" s="37"/>
      <c r="CU364" s="37"/>
      <c r="CV364" s="37"/>
      <c r="CW364" s="37"/>
      <c r="CX364" s="37"/>
      <c r="CY364" s="37"/>
      <c r="CZ364" s="37"/>
      <c r="DA364" s="37"/>
      <c r="DB364" s="37"/>
      <c r="DC364" s="37"/>
      <c r="DD364" s="37"/>
      <c r="DE364" s="37"/>
      <c r="DF364" s="37"/>
      <c r="DG364" s="37"/>
      <c r="DH364" s="37"/>
      <c r="DI364" s="37"/>
      <c r="DJ364" s="37"/>
      <c r="DK364" s="37"/>
      <c r="DL364" s="37"/>
      <c r="DM364" s="37"/>
      <c r="DN364" s="37"/>
      <c r="DO364" s="37"/>
      <c r="DP364" s="37"/>
      <c r="DQ364" s="37"/>
      <c r="DR364" s="37"/>
      <c r="DS364" s="37"/>
      <c r="DT364" s="37"/>
    </row>
    <row r="365" spans="1:124" s="31" customFormat="1" ht="18">
      <c r="A365" s="37">
        <v>264</v>
      </c>
      <c r="B365" s="36" t="s">
        <v>4910</v>
      </c>
      <c r="C365" s="36" t="s">
        <v>1587</v>
      </c>
      <c r="D365" s="37" t="s">
        <v>4909</v>
      </c>
      <c r="E365" s="37" t="s">
        <v>4908</v>
      </c>
      <c r="F365" s="37" t="str">
        <f>IF(ISERROR(FIND('ヒアリングシート（記入例あり）'!$C$22,物質リスト!D365)),"",ROW())</f>
        <v/>
      </c>
      <c r="G365" s="37" t="e" cm="1">
        <f t="array" ref="G365">INDEX(D:D,SMALL(F:F,ROW(D365)))</f>
        <v>#NUM!</v>
      </c>
      <c r="H365" s="38" t="s">
        <v>10796</v>
      </c>
      <c r="I365" s="37" t="s">
        <v>223</v>
      </c>
      <c r="J365" s="37"/>
      <c r="K365" s="37" t="s">
        <v>221</v>
      </c>
      <c r="L365" s="37" t="s">
        <v>4907</v>
      </c>
      <c r="M365" s="37">
        <v>245.9</v>
      </c>
      <c r="N365" s="37" t="s">
        <v>4906</v>
      </c>
      <c r="O365" s="36" t="s">
        <v>403</v>
      </c>
      <c r="P365" s="37" t="s">
        <v>259</v>
      </c>
      <c r="Q365" s="36" t="s">
        <v>4905</v>
      </c>
      <c r="R365" s="37"/>
      <c r="S365" s="36" t="s">
        <v>10958</v>
      </c>
      <c r="T365" s="36"/>
      <c r="U365" s="36" t="s">
        <v>4904</v>
      </c>
      <c r="V365" s="37">
        <v>2.2200000000000002</v>
      </c>
      <c r="W365" s="37">
        <v>1</v>
      </c>
      <c r="X365" s="36"/>
      <c r="Y365" s="36"/>
      <c r="Z365" s="36" t="s">
        <v>3407</v>
      </c>
      <c r="AA365" s="37" t="s">
        <v>4903</v>
      </c>
      <c r="AB365" s="37" t="s">
        <v>209</v>
      </c>
      <c r="AC365" s="37" t="s">
        <v>4902</v>
      </c>
      <c r="AD365" s="37" t="s">
        <v>203</v>
      </c>
      <c r="AE365" s="37" t="s">
        <v>201</v>
      </c>
      <c r="AF365" s="37" t="s">
        <v>206</v>
      </c>
      <c r="AG365" s="37" t="s">
        <v>201</v>
      </c>
      <c r="AH365" s="37" t="s">
        <v>207</v>
      </c>
      <c r="AI365" s="37" t="s">
        <v>206</v>
      </c>
      <c r="AJ365" s="37" t="s">
        <v>201</v>
      </c>
      <c r="AK365" s="37" t="s">
        <v>377</v>
      </c>
      <c r="AL365" s="37" t="s">
        <v>201</v>
      </c>
      <c r="AM365" s="37" t="s">
        <v>201</v>
      </c>
      <c r="AN365" s="37" t="s">
        <v>203</v>
      </c>
      <c r="AO365" s="37" t="s">
        <v>201</v>
      </c>
      <c r="AP365" s="37" t="s">
        <v>201</v>
      </c>
      <c r="AQ365" s="37" t="s">
        <v>4901</v>
      </c>
      <c r="AR365" s="37" t="s">
        <v>4900</v>
      </c>
      <c r="AS365" s="37" t="s">
        <v>201</v>
      </c>
      <c r="AT365" s="37" t="s">
        <v>2640</v>
      </c>
      <c r="AU365" s="37" t="s">
        <v>4899</v>
      </c>
      <c r="AV365" s="37" t="s">
        <v>209</v>
      </c>
      <c r="AW365" s="37"/>
      <c r="AX365" s="37"/>
      <c r="AY365" s="37"/>
      <c r="AZ365" s="37"/>
      <c r="BA365" s="37"/>
      <c r="BB365" s="37"/>
      <c r="BC365" s="37"/>
      <c r="BD365" s="37"/>
      <c r="BE365" s="37">
        <v>0</v>
      </c>
      <c r="BF365" s="37">
        <v>0</v>
      </c>
      <c r="BG365" s="37">
        <v>0</v>
      </c>
      <c r="BH365" s="37" t="s">
        <v>4898</v>
      </c>
      <c r="BI365" s="37"/>
      <c r="BJ365" s="37"/>
      <c r="BK365" s="37"/>
      <c r="BL365" s="37"/>
      <c r="BM365" s="37"/>
      <c r="BN365" s="37"/>
      <c r="BO365" s="37"/>
      <c r="BP365" s="37"/>
      <c r="BQ365" s="37"/>
      <c r="BR365" s="37"/>
      <c r="BS365" s="37"/>
      <c r="BT365" s="37"/>
      <c r="BU365" s="37"/>
      <c r="BV365" s="37">
        <v>0</v>
      </c>
      <c r="BW365" s="37">
        <v>0</v>
      </c>
      <c r="BX365" s="37">
        <v>0</v>
      </c>
      <c r="BY365" s="37">
        <v>0</v>
      </c>
      <c r="BZ365" s="37">
        <v>0</v>
      </c>
      <c r="CA365" s="37">
        <v>0</v>
      </c>
      <c r="CB365" s="37">
        <v>0</v>
      </c>
      <c r="CC365" s="37"/>
      <c r="CD365" s="37"/>
      <c r="CE365" s="37"/>
      <c r="CF365" s="37"/>
      <c r="CG365" s="37"/>
      <c r="CH365" s="37"/>
      <c r="CI365" s="37"/>
      <c r="CJ365" s="37">
        <v>0</v>
      </c>
      <c r="CK365" s="37">
        <v>0</v>
      </c>
      <c r="CL365" s="37">
        <v>0</v>
      </c>
      <c r="CM365" s="37">
        <v>0</v>
      </c>
      <c r="CN365" s="37">
        <v>0</v>
      </c>
      <c r="CO365" s="37">
        <v>0</v>
      </c>
      <c r="CP365" s="37">
        <v>0</v>
      </c>
      <c r="CQ365" s="37"/>
      <c r="CR365" s="37"/>
      <c r="CS365" s="37"/>
      <c r="CT365" s="37"/>
      <c r="CU365" s="37"/>
      <c r="CV365" s="37"/>
      <c r="CW365" s="37"/>
      <c r="CX365" s="37"/>
      <c r="CY365" s="37"/>
      <c r="CZ365" s="37"/>
      <c r="DA365" s="37"/>
      <c r="DB365" s="37"/>
      <c r="DC365" s="37"/>
      <c r="DD365" s="37"/>
      <c r="DE365" s="37"/>
      <c r="DF365" s="37"/>
      <c r="DG365" s="37"/>
      <c r="DH365" s="37"/>
      <c r="DI365" s="37"/>
      <c r="DJ365" s="37"/>
      <c r="DK365" s="37"/>
      <c r="DL365" s="37"/>
      <c r="DM365" s="37"/>
      <c r="DN365" s="37"/>
      <c r="DO365" s="37"/>
      <c r="DP365" s="37"/>
      <c r="DQ365" s="37"/>
      <c r="DR365" s="37"/>
      <c r="DS365" s="37"/>
      <c r="DT365" s="37"/>
    </row>
    <row r="366" spans="1:124" s="31" customFormat="1" ht="16.5">
      <c r="A366" s="37">
        <v>265</v>
      </c>
      <c r="B366" s="36" t="s">
        <v>4897</v>
      </c>
      <c r="C366" s="36" t="s">
        <v>226</v>
      </c>
      <c r="D366" s="37" t="s">
        <v>4896</v>
      </c>
      <c r="E366" s="37" t="s">
        <v>4895</v>
      </c>
      <c r="F366" s="37" t="str">
        <f>IF(ISERROR(FIND('ヒアリングシート（記入例あり）'!$C$22,物質リスト!D366)),"",ROW())</f>
        <v/>
      </c>
      <c r="G366" s="37" t="e" cm="1">
        <f t="array" ref="G366">INDEX(D:D,SMALL(F:F,ROW(D366)))</f>
        <v>#NUM!</v>
      </c>
      <c r="H366" s="38" t="s">
        <v>10796</v>
      </c>
      <c r="I366" s="37" t="s">
        <v>223</v>
      </c>
      <c r="J366" s="37" t="s">
        <v>222</v>
      </c>
      <c r="K366" s="37" t="s">
        <v>221</v>
      </c>
      <c r="L366" s="37" t="s">
        <v>4894</v>
      </c>
      <c r="M366" s="37">
        <v>166.18</v>
      </c>
      <c r="N366" s="37" t="s">
        <v>4893</v>
      </c>
      <c r="O366" s="36" t="s">
        <v>4424</v>
      </c>
      <c r="P366" s="37" t="s">
        <v>217</v>
      </c>
      <c r="Q366" s="36"/>
      <c r="R366" s="37"/>
      <c r="S366" s="36" t="s">
        <v>4892</v>
      </c>
      <c r="T366" s="36" t="s">
        <v>4891</v>
      </c>
      <c r="U366" s="36" t="s">
        <v>4890</v>
      </c>
      <c r="V366" s="37">
        <v>2.64</v>
      </c>
      <c r="W366" s="37">
        <v>1</v>
      </c>
      <c r="X366" s="36"/>
      <c r="Y366" s="36"/>
      <c r="Z366" s="36" t="s">
        <v>4889</v>
      </c>
      <c r="AA366" s="37" t="s">
        <v>4888</v>
      </c>
      <c r="AB366" s="37" t="s">
        <v>4887</v>
      </c>
      <c r="AC366" s="37" t="s">
        <v>209</v>
      </c>
      <c r="AD366" s="41" t="s">
        <v>203</v>
      </c>
      <c r="AE366" s="41" t="s">
        <v>207</v>
      </c>
      <c r="AF366" s="41" t="s">
        <v>206</v>
      </c>
      <c r="AG366" s="41" t="s">
        <v>201</v>
      </c>
      <c r="AH366" s="41" t="s">
        <v>201</v>
      </c>
      <c r="AI366" s="41" t="s">
        <v>201</v>
      </c>
      <c r="AJ366" s="41" t="s">
        <v>205</v>
      </c>
      <c r="AK366" s="41" t="s">
        <v>204</v>
      </c>
      <c r="AL366" s="41" t="s">
        <v>377</v>
      </c>
      <c r="AM366" s="41" t="s">
        <v>377</v>
      </c>
      <c r="AN366" s="41" t="s">
        <v>201</v>
      </c>
      <c r="AO366" s="41" t="s">
        <v>201</v>
      </c>
      <c r="AP366" s="41" t="s">
        <v>201</v>
      </c>
      <c r="AQ366" s="41" t="s">
        <v>478</v>
      </c>
      <c r="AR366" s="41" t="s">
        <v>201</v>
      </c>
      <c r="AS366" s="41" t="s">
        <v>201</v>
      </c>
      <c r="AT366" s="37" t="s">
        <v>200</v>
      </c>
      <c r="AU366" s="37" t="s">
        <v>4886</v>
      </c>
      <c r="AV366" s="37" t="s">
        <v>248</v>
      </c>
      <c r="AW366" s="37" t="s">
        <v>3790</v>
      </c>
      <c r="AX366" s="37" t="s">
        <v>4249</v>
      </c>
      <c r="AY366" s="37"/>
      <c r="AZ366" s="37"/>
      <c r="BA366" s="37"/>
      <c r="BB366" s="37"/>
      <c r="BC366" s="37"/>
      <c r="BD366" s="37"/>
      <c r="BE366" s="37">
        <v>966</v>
      </c>
      <c r="BF366" s="37">
        <v>181785</v>
      </c>
      <c r="BG366" s="37">
        <v>182752</v>
      </c>
      <c r="BH366" s="37" t="s">
        <v>4885</v>
      </c>
      <c r="BI366" s="37">
        <v>4</v>
      </c>
      <c r="BJ366" s="37">
        <v>0</v>
      </c>
      <c r="BK366" s="37">
        <v>0</v>
      </c>
      <c r="BL366" s="37">
        <v>0</v>
      </c>
      <c r="BM366" s="37">
        <v>0</v>
      </c>
      <c r="BN366" s="37">
        <v>0</v>
      </c>
      <c r="BO366" s="37">
        <v>2240</v>
      </c>
      <c r="BP366" s="37">
        <v>850000</v>
      </c>
      <c r="BQ366" s="37">
        <v>372000</v>
      </c>
      <c r="BR366" s="37">
        <v>0</v>
      </c>
      <c r="BS366" s="37">
        <v>0</v>
      </c>
      <c r="BT366" s="37">
        <v>2240</v>
      </c>
      <c r="BU366" s="37">
        <v>1222000</v>
      </c>
      <c r="BV366" s="37">
        <v>1</v>
      </c>
      <c r="BW366" s="37">
        <v>39</v>
      </c>
      <c r="BX366" s="37">
        <v>0</v>
      </c>
      <c r="BY366" s="37">
        <v>0</v>
      </c>
      <c r="BZ366" s="37">
        <v>0</v>
      </c>
      <c r="CA366" s="37">
        <v>39</v>
      </c>
      <c r="CB366" s="37">
        <v>8100</v>
      </c>
      <c r="CC366" s="37">
        <v>6</v>
      </c>
      <c r="CD366" s="37">
        <v>0</v>
      </c>
      <c r="CE366" s="37">
        <v>0</v>
      </c>
      <c r="CF366" s="37">
        <v>0</v>
      </c>
      <c r="CG366" s="37">
        <v>0</v>
      </c>
      <c r="CH366" s="37">
        <v>0</v>
      </c>
      <c r="CI366" s="37">
        <v>134200</v>
      </c>
      <c r="CJ366" s="37">
        <v>4</v>
      </c>
      <c r="CK366" s="37">
        <v>0</v>
      </c>
      <c r="CL366" s="37">
        <v>0</v>
      </c>
      <c r="CM366" s="37">
        <v>0</v>
      </c>
      <c r="CN366" s="37">
        <v>0</v>
      </c>
      <c r="CO366" s="37">
        <v>0</v>
      </c>
      <c r="CP366" s="37">
        <v>95205</v>
      </c>
      <c r="CQ366" s="37"/>
      <c r="CR366" s="37"/>
      <c r="CS366" s="37"/>
      <c r="CT366" s="37"/>
      <c r="CU366" s="37"/>
      <c r="CV366" s="37"/>
      <c r="CW366" s="37"/>
      <c r="CX366" s="37"/>
      <c r="CY366" s="37"/>
      <c r="CZ366" s="37"/>
      <c r="DA366" s="37"/>
      <c r="DB366" s="37"/>
      <c r="DC366" s="37"/>
      <c r="DD366" s="37"/>
      <c r="DE366" s="37"/>
      <c r="DF366" s="37"/>
      <c r="DG366" s="37"/>
      <c r="DH366" s="37"/>
      <c r="DI366" s="37"/>
      <c r="DJ366" s="37"/>
      <c r="DK366" s="37"/>
      <c r="DL366" s="37"/>
      <c r="DM366" s="37"/>
      <c r="DN366" s="37"/>
      <c r="DO366" s="37"/>
      <c r="DP366" s="37"/>
      <c r="DQ366" s="37"/>
      <c r="DR366" s="37"/>
      <c r="DS366" s="37"/>
      <c r="DT366" s="37"/>
    </row>
    <row r="367" spans="1:124" s="31" customFormat="1" ht="16.5">
      <c r="A367" s="37">
        <v>266</v>
      </c>
      <c r="B367" s="36" t="s">
        <v>4884</v>
      </c>
      <c r="C367" s="36" t="s">
        <v>410</v>
      </c>
      <c r="D367" s="37" t="s">
        <v>4883</v>
      </c>
      <c r="E367" s="37" t="s">
        <v>4882</v>
      </c>
      <c r="F367" s="37" t="str">
        <f>IF(ISERROR(FIND('ヒアリングシート（記入例あり）'!$C$22,物質リスト!D367)),"",ROW())</f>
        <v/>
      </c>
      <c r="G367" s="37" t="e" cm="1">
        <f t="array" ref="G367">INDEX(D:D,SMALL(F:F,ROW(D367)))</f>
        <v>#NUM!</v>
      </c>
      <c r="H367" s="38" t="s">
        <v>10797</v>
      </c>
      <c r="I367" s="37" t="s">
        <v>223</v>
      </c>
      <c r="J367" s="37" t="s">
        <v>360</v>
      </c>
      <c r="K367" s="37" t="s">
        <v>221</v>
      </c>
      <c r="L367" s="37" t="s">
        <v>4881</v>
      </c>
      <c r="M367" s="37">
        <v>418.74</v>
      </c>
      <c r="N367" s="37" t="s">
        <v>4880</v>
      </c>
      <c r="O367" s="36" t="s">
        <v>4879</v>
      </c>
      <c r="P367" s="37" t="s">
        <v>259</v>
      </c>
      <c r="Q367" s="36"/>
      <c r="R367" s="37" t="s">
        <v>4878</v>
      </c>
      <c r="S367" s="36" t="s">
        <v>4877</v>
      </c>
      <c r="T367" s="36"/>
      <c r="U367" s="36" t="s">
        <v>4876</v>
      </c>
      <c r="V367" s="37">
        <v>6.5</v>
      </c>
      <c r="W367" s="37">
        <v>2</v>
      </c>
      <c r="X367" s="36"/>
      <c r="Y367" s="36"/>
      <c r="Z367" s="36" t="s">
        <v>4875</v>
      </c>
      <c r="AA367" s="37" t="s">
        <v>4874</v>
      </c>
      <c r="AB367" s="37" t="s">
        <v>4873</v>
      </c>
      <c r="AC367" s="37" t="s">
        <v>4872</v>
      </c>
      <c r="AD367" s="37" t="s">
        <v>205</v>
      </c>
      <c r="AE367" s="37" t="s">
        <v>205</v>
      </c>
      <c r="AF367" s="37" t="s">
        <v>206</v>
      </c>
      <c r="AG367" s="37" t="s">
        <v>201</v>
      </c>
      <c r="AH367" s="37" t="s">
        <v>377</v>
      </c>
      <c r="AI367" s="37" t="s">
        <v>206</v>
      </c>
      <c r="AJ367" s="37" t="s">
        <v>203</v>
      </c>
      <c r="AK367" s="37" t="s">
        <v>204</v>
      </c>
      <c r="AL367" s="37" t="s">
        <v>201</v>
      </c>
      <c r="AM367" s="37" t="s">
        <v>203</v>
      </c>
      <c r="AN367" s="37" t="s">
        <v>203</v>
      </c>
      <c r="AO367" s="37" t="s">
        <v>203</v>
      </c>
      <c r="AP367" s="37" t="s">
        <v>203</v>
      </c>
      <c r="AQ367" s="37" t="s">
        <v>2547</v>
      </c>
      <c r="AR367" s="37" t="s">
        <v>201</v>
      </c>
      <c r="AS367" s="37" t="s">
        <v>201</v>
      </c>
      <c r="AT367" s="37" t="s">
        <v>957</v>
      </c>
      <c r="AU367" s="37" t="s">
        <v>761</v>
      </c>
      <c r="AV367" s="37" t="s">
        <v>582</v>
      </c>
      <c r="AW367" s="37"/>
      <c r="AX367" s="37"/>
      <c r="AY367" s="37"/>
      <c r="AZ367" s="37"/>
      <c r="BA367" s="37"/>
      <c r="BB367" s="37"/>
      <c r="BC367" s="37"/>
      <c r="BD367" s="37"/>
      <c r="BE367" s="37">
        <v>0</v>
      </c>
      <c r="BF367" s="37">
        <v>59</v>
      </c>
      <c r="BG367" s="37">
        <v>59</v>
      </c>
      <c r="BH367" s="37" t="s">
        <v>744</v>
      </c>
      <c r="BI367" s="37"/>
      <c r="BJ367" s="37"/>
      <c r="BK367" s="37"/>
      <c r="BL367" s="37"/>
      <c r="BM367" s="37"/>
      <c r="BN367" s="37"/>
      <c r="BO367" s="37"/>
      <c r="BP367" s="37"/>
      <c r="BQ367" s="37"/>
      <c r="BR367" s="37"/>
      <c r="BS367" s="37"/>
      <c r="BT367" s="37"/>
      <c r="BU367" s="37"/>
      <c r="BV367" s="37">
        <v>0</v>
      </c>
      <c r="BW367" s="37">
        <v>0</v>
      </c>
      <c r="BX367" s="37">
        <v>0</v>
      </c>
      <c r="BY367" s="37">
        <v>0</v>
      </c>
      <c r="BZ367" s="37">
        <v>0</v>
      </c>
      <c r="CA367" s="37">
        <v>0</v>
      </c>
      <c r="CB367" s="37">
        <v>0</v>
      </c>
      <c r="CC367" s="37"/>
      <c r="CD367" s="37"/>
      <c r="CE367" s="37"/>
      <c r="CF367" s="37"/>
      <c r="CG367" s="37"/>
      <c r="CH367" s="37"/>
      <c r="CI367" s="37"/>
      <c r="CJ367" s="37">
        <v>0</v>
      </c>
      <c r="CK367" s="37">
        <v>0</v>
      </c>
      <c r="CL367" s="37">
        <v>0</v>
      </c>
      <c r="CM367" s="37">
        <v>0</v>
      </c>
      <c r="CN367" s="37">
        <v>0</v>
      </c>
      <c r="CO367" s="37">
        <v>0</v>
      </c>
      <c r="CP367" s="37">
        <v>0</v>
      </c>
      <c r="CQ367" s="37"/>
      <c r="CR367" s="37"/>
      <c r="CS367" s="37"/>
      <c r="CT367" s="37"/>
      <c r="CU367" s="37"/>
      <c r="CV367" s="37"/>
      <c r="CW367" s="37"/>
      <c r="CX367" s="37"/>
      <c r="CY367" s="37"/>
      <c r="CZ367" s="37"/>
      <c r="DA367" s="37"/>
      <c r="DB367" s="37"/>
      <c r="DC367" s="37"/>
      <c r="DD367" s="37"/>
      <c r="DE367" s="37"/>
      <c r="DF367" s="37"/>
      <c r="DG367" s="37"/>
      <c r="DH367" s="37"/>
      <c r="DI367" s="37"/>
      <c r="DJ367" s="37"/>
      <c r="DK367" s="37"/>
      <c r="DL367" s="37"/>
      <c r="DM367" s="37"/>
      <c r="DN367" s="37"/>
      <c r="DO367" s="37"/>
      <c r="DP367" s="37"/>
      <c r="DQ367" s="37"/>
      <c r="DR367" s="37"/>
      <c r="DS367" s="37"/>
      <c r="DT367" s="37"/>
    </row>
    <row r="368" spans="1:124" s="31" customFormat="1" ht="16.5">
      <c r="A368" s="37">
        <v>267</v>
      </c>
      <c r="B368" s="36" t="s">
        <v>4871</v>
      </c>
      <c r="C368" s="36" t="s">
        <v>410</v>
      </c>
      <c r="D368" s="37" t="s">
        <v>4870</v>
      </c>
      <c r="E368" s="37" t="s">
        <v>4869</v>
      </c>
      <c r="F368" s="37" t="str">
        <f>IF(ISERROR(FIND('ヒアリングシート（記入例あり）'!$C$22,物質リスト!D368)),"",ROW())</f>
        <v/>
      </c>
      <c r="G368" s="37" t="e" cm="1">
        <f t="array" ref="G368">INDEX(D:D,SMALL(F:F,ROW(D368)))</f>
        <v>#NUM!</v>
      </c>
      <c r="H368" s="38" t="s">
        <v>10796</v>
      </c>
      <c r="I368" s="37" t="s">
        <v>223</v>
      </c>
      <c r="J368" s="37"/>
      <c r="K368" s="37" t="s">
        <v>221</v>
      </c>
      <c r="L368" s="37" t="s">
        <v>4868</v>
      </c>
      <c r="M368" s="37">
        <v>354.45800000000003</v>
      </c>
      <c r="N368" s="37" t="s">
        <v>4867</v>
      </c>
      <c r="O368" s="36" t="s">
        <v>403</v>
      </c>
      <c r="P368" s="37" t="s">
        <v>259</v>
      </c>
      <c r="Q368" s="36"/>
      <c r="R368" s="37" t="s">
        <v>4866</v>
      </c>
      <c r="S368" s="36" t="s">
        <v>4865</v>
      </c>
      <c r="T368" s="36"/>
      <c r="U368" s="36" t="s">
        <v>4864</v>
      </c>
      <c r="V368" s="37">
        <v>1.7</v>
      </c>
      <c r="W368" s="37">
        <v>1</v>
      </c>
      <c r="X368" s="36"/>
      <c r="Y368" s="36"/>
      <c r="Z368" s="36" t="s">
        <v>4863</v>
      </c>
      <c r="AA368" s="37" t="s">
        <v>4862</v>
      </c>
      <c r="AB368" s="37" t="s">
        <v>4861</v>
      </c>
      <c r="AC368" s="37" t="s">
        <v>4860</v>
      </c>
      <c r="AD368" s="37" t="s">
        <v>378</v>
      </c>
      <c r="AE368" s="37" t="s">
        <v>203</v>
      </c>
      <c r="AF368" s="37" t="s">
        <v>206</v>
      </c>
      <c r="AG368" s="37" t="s">
        <v>201</v>
      </c>
      <c r="AH368" s="37" t="s">
        <v>203</v>
      </c>
      <c r="AI368" s="37" t="s">
        <v>206</v>
      </c>
      <c r="AJ368" s="37" t="s">
        <v>203</v>
      </c>
      <c r="AK368" s="37" t="s">
        <v>250</v>
      </c>
      <c r="AL368" s="37" t="s">
        <v>201</v>
      </c>
      <c r="AM368" s="37" t="s">
        <v>203</v>
      </c>
      <c r="AN368" s="37" t="s">
        <v>203</v>
      </c>
      <c r="AO368" s="37" t="s">
        <v>203</v>
      </c>
      <c r="AP368" s="37" t="s">
        <v>205</v>
      </c>
      <c r="AQ368" s="37" t="s">
        <v>2547</v>
      </c>
      <c r="AR368" s="37" t="s">
        <v>2574</v>
      </c>
      <c r="AS368" s="37" t="s">
        <v>201</v>
      </c>
      <c r="AT368" s="37" t="s">
        <v>957</v>
      </c>
      <c r="AU368" s="37" t="s">
        <v>322</v>
      </c>
      <c r="AV368" s="37" t="s">
        <v>4859</v>
      </c>
      <c r="AW368" s="37"/>
      <c r="AX368" s="37"/>
      <c r="AY368" s="37"/>
      <c r="AZ368" s="37"/>
      <c r="BA368" s="37"/>
      <c r="BB368" s="37"/>
      <c r="BC368" s="37"/>
      <c r="BD368" s="37"/>
      <c r="BE368" s="37">
        <v>0</v>
      </c>
      <c r="BF368" s="37">
        <v>141</v>
      </c>
      <c r="BG368" s="37">
        <v>141</v>
      </c>
      <c r="BH368" s="37" t="s">
        <v>4858</v>
      </c>
      <c r="BI368" s="37"/>
      <c r="BJ368" s="37"/>
      <c r="BK368" s="37"/>
      <c r="BL368" s="37"/>
      <c r="BM368" s="37"/>
      <c r="BN368" s="37"/>
      <c r="BO368" s="37"/>
      <c r="BP368" s="37"/>
      <c r="BQ368" s="37"/>
      <c r="BR368" s="37"/>
      <c r="BS368" s="37"/>
      <c r="BT368" s="37"/>
      <c r="BU368" s="37"/>
      <c r="BV368" s="37">
        <v>0</v>
      </c>
      <c r="BW368" s="37">
        <v>0</v>
      </c>
      <c r="BX368" s="37">
        <v>0</v>
      </c>
      <c r="BY368" s="37">
        <v>0</v>
      </c>
      <c r="BZ368" s="37">
        <v>0</v>
      </c>
      <c r="CA368" s="37">
        <v>0</v>
      </c>
      <c r="CB368" s="37">
        <v>0</v>
      </c>
      <c r="CC368" s="37"/>
      <c r="CD368" s="37"/>
      <c r="CE368" s="37"/>
      <c r="CF368" s="37"/>
      <c r="CG368" s="37"/>
      <c r="CH368" s="37"/>
      <c r="CI368" s="37"/>
      <c r="CJ368" s="37">
        <v>0</v>
      </c>
      <c r="CK368" s="37">
        <v>0</v>
      </c>
      <c r="CL368" s="37">
        <v>0</v>
      </c>
      <c r="CM368" s="37">
        <v>0</v>
      </c>
      <c r="CN368" s="37">
        <v>0</v>
      </c>
      <c r="CO368" s="37">
        <v>0</v>
      </c>
      <c r="CP368" s="37">
        <v>0</v>
      </c>
      <c r="CQ368" s="37"/>
      <c r="CR368" s="37"/>
      <c r="CS368" s="37"/>
      <c r="CT368" s="37"/>
      <c r="CU368" s="37"/>
      <c r="CV368" s="37"/>
      <c r="CW368" s="37"/>
      <c r="CX368" s="37"/>
      <c r="CY368" s="37"/>
      <c r="CZ368" s="37"/>
      <c r="DA368" s="37"/>
      <c r="DB368" s="37"/>
      <c r="DC368" s="37"/>
      <c r="DD368" s="37"/>
      <c r="DE368" s="37"/>
      <c r="DF368" s="37"/>
      <c r="DG368" s="37"/>
      <c r="DH368" s="37"/>
      <c r="DI368" s="37"/>
      <c r="DJ368" s="37"/>
      <c r="DK368" s="37"/>
      <c r="DL368" s="37"/>
      <c r="DM368" s="37"/>
      <c r="DN368" s="37"/>
      <c r="DO368" s="37"/>
      <c r="DP368" s="37"/>
      <c r="DQ368" s="37"/>
      <c r="DR368" s="37"/>
      <c r="DS368" s="37"/>
      <c r="DT368" s="37"/>
    </row>
    <row r="369" spans="1:124" s="31" customFormat="1" ht="18">
      <c r="A369" s="37">
        <v>268</v>
      </c>
      <c r="B369" s="36" t="s">
        <v>4857</v>
      </c>
      <c r="C369" s="36" t="s">
        <v>1828</v>
      </c>
      <c r="D369" s="37" t="s">
        <v>4856</v>
      </c>
      <c r="E369" s="37" t="s">
        <v>4855</v>
      </c>
      <c r="F369" s="37" t="str">
        <f>IF(ISERROR(FIND('ヒアリングシート（記入例あり）'!$C$22,物質リスト!D369)),"",ROW())</f>
        <v/>
      </c>
      <c r="G369" s="37" t="e" cm="1">
        <f t="array" ref="G369">INDEX(D:D,SMALL(F:F,ROW(D369)))</f>
        <v>#NUM!</v>
      </c>
      <c r="H369" s="38" t="s">
        <v>10796</v>
      </c>
      <c r="I369" s="37" t="s">
        <v>223</v>
      </c>
      <c r="J369" s="37" t="s">
        <v>360</v>
      </c>
      <c r="K369" s="37" t="s">
        <v>221</v>
      </c>
      <c r="L369" s="37" t="s">
        <v>4854</v>
      </c>
      <c r="M369" s="37">
        <v>240.4</v>
      </c>
      <c r="N369" s="37" t="s">
        <v>4853</v>
      </c>
      <c r="O369" s="36" t="s">
        <v>4852</v>
      </c>
      <c r="P369" s="37" t="s">
        <v>259</v>
      </c>
      <c r="Q369" s="36" t="s">
        <v>4851</v>
      </c>
      <c r="R369" s="37"/>
      <c r="S369" s="36" t="s">
        <v>10959</v>
      </c>
      <c r="T369" s="36"/>
      <c r="U369" s="36" t="s">
        <v>3773</v>
      </c>
      <c r="V369" s="37">
        <v>1.73</v>
      </c>
      <c r="W369" s="37">
        <v>1</v>
      </c>
      <c r="X369" s="36"/>
      <c r="Y369" s="36"/>
      <c r="Z369" s="36" t="s">
        <v>4850</v>
      </c>
      <c r="AA369" s="37" t="s">
        <v>4849</v>
      </c>
      <c r="AB369" s="37" t="s">
        <v>715</v>
      </c>
      <c r="AC369" s="37" t="s">
        <v>4848</v>
      </c>
      <c r="AD369" s="41" t="s">
        <v>207</v>
      </c>
      <c r="AE369" s="41" t="s">
        <v>203</v>
      </c>
      <c r="AF369" s="41" t="s">
        <v>206</v>
      </c>
      <c r="AG369" s="41" t="s">
        <v>201</v>
      </c>
      <c r="AH369" s="41" t="s">
        <v>205</v>
      </c>
      <c r="AI369" s="41" t="s">
        <v>205</v>
      </c>
      <c r="AJ369" s="41" t="s">
        <v>203</v>
      </c>
      <c r="AK369" s="41" t="s">
        <v>204</v>
      </c>
      <c r="AL369" s="41" t="s">
        <v>201</v>
      </c>
      <c r="AM369" s="41" t="s">
        <v>1328</v>
      </c>
      <c r="AN369" s="41" t="s">
        <v>291</v>
      </c>
      <c r="AO369" s="41" t="s">
        <v>201</v>
      </c>
      <c r="AP369" s="41" t="s">
        <v>205</v>
      </c>
      <c r="AQ369" s="41" t="s">
        <v>290</v>
      </c>
      <c r="AR369" s="41" t="s">
        <v>4847</v>
      </c>
      <c r="AS369" s="41" t="s">
        <v>201</v>
      </c>
      <c r="AT369" s="37"/>
      <c r="AU369" s="37"/>
      <c r="AV369" s="37"/>
      <c r="AW369" s="37"/>
      <c r="AX369" s="37"/>
      <c r="AY369" s="37" t="s">
        <v>321</v>
      </c>
      <c r="AZ369" s="37"/>
      <c r="BA369" s="37" t="s">
        <v>4846</v>
      </c>
      <c r="BB369" s="37" t="s">
        <v>4845</v>
      </c>
      <c r="BC369" s="37" t="s">
        <v>4844</v>
      </c>
      <c r="BD369" s="37"/>
      <c r="BE369" s="37">
        <v>1005</v>
      </c>
      <c r="BF369" s="37">
        <v>28815</v>
      </c>
      <c r="BG369" s="37">
        <v>29820</v>
      </c>
      <c r="BH369" s="37" t="s">
        <v>4843</v>
      </c>
      <c r="BI369" s="37">
        <v>2</v>
      </c>
      <c r="BJ369" s="37">
        <v>0</v>
      </c>
      <c r="BK369" s="37">
        <v>0</v>
      </c>
      <c r="BL369" s="37">
        <v>0</v>
      </c>
      <c r="BM369" s="37">
        <v>0</v>
      </c>
      <c r="BN369" s="37">
        <v>0</v>
      </c>
      <c r="BO369" s="37">
        <v>0</v>
      </c>
      <c r="BP369" s="37">
        <v>0</v>
      </c>
      <c r="BQ369" s="37">
        <v>29300</v>
      </c>
      <c r="BR369" s="37">
        <v>0</v>
      </c>
      <c r="BS369" s="37">
        <v>0</v>
      </c>
      <c r="BT369" s="37">
        <v>0</v>
      </c>
      <c r="BU369" s="37">
        <v>29300</v>
      </c>
      <c r="BV369" s="37">
        <v>7</v>
      </c>
      <c r="BW369" s="37">
        <v>0</v>
      </c>
      <c r="BX369" s="37">
        <v>0</v>
      </c>
      <c r="BY369" s="37">
        <v>0</v>
      </c>
      <c r="BZ369" s="37">
        <v>0</v>
      </c>
      <c r="CA369" s="37">
        <v>0</v>
      </c>
      <c r="CB369" s="37">
        <v>40300</v>
      </c>
      <c r="CC369" s="37">
        <v>71</v>
      </c>
      <c r="CD369" s="37">
        <v>0</v>
      </c>
      <c r="CE369" s="37">
        <v>49</v>
      </c>
      <c r="CF369" s="37">
        <v>0</v>
      </c>
      <c r="CG369" s="37">
        <v>0</v>
      </c>
      <c r="CH369" s="37">
        <v>49</v>
      </c>
      <c r="CI369" s="37">
        <v>141710</v>
      </c>
      <c r="CJ369" s="37">
        <v>6</v>
      </c>
      <c r="CK369" s="37">
        <v>0</v>
      </c>
      <c r="CL369" s="37">
        <v>0</v>
      </c>
      <c r="CM369" s="37">
        <v>0</v>
      </c>
      <c r="CN369" s="37">
        <v>0</v>
      </c>
      <c r="CO369" s="37">
        <v>0</v>
      </c>
      <c r="CP369" s="37">
        <v>13450</v>
      </c>
      <c r="CQ369" s="37">
        <v>0.1</v>
      </c>
      <c r="CR369" s="37">
        <v>8.1999999999999993</v>
      </c>
      <c r="CS369" s="37">
        <v>81.7</v>
      </c>
      <c r="CT369" s="37">
        <v>10</v>
      </c>
      <c r="CU369" s="37"/>
      <c r="CV369" s="37"/>
      <c r="CW369" s="37"/>
      <c r="CX369" s="37"/>
      <c r="CY369" s="37"/>
      <c r="CZ369" s="37"/>
      <c r="DA369" s="37"/>
      <c r="DB369" s="37"/>
      <c r="DC369" s="37" t="s">
        <v>4842</v>
      </c>
      <c r="DD369" s="37"/>
      <c r="DE369" s="37"/>
      <c r="DF369" s="37"/>
      <c r="DG369" s="37"/>
      <c r="DH369" s="37"/>
      <c r="DI369" s="37" t="s">
        <v>4841</v>
      </c>
      <c r="DJ369" s="37"/>
      <c r="DK369" s="37"/>
      <c r="DL369" s="37"/>
      <c r="DM369" s="37"/>
      <c r="DN369" s="37"/>
      <c r="DO369" s="37"/>
      <c r="DP369" s="37"/>
      <c r="DQ369" s="37"/>
      <c r="DR369" s="37"/>
      <c r="DS369" s="37"/>
      <c r="DT369" s="37"/>
    </row>
    <row r="370" spans="1:124" s="31" customFormat="1" ht="16.5">
      <c r="A370" s="37">
        <v>269</v>
      </c>
      <c r="B370" s="36" t="s">
        <v>4840</v>
      </c>
      <c r="C370" s="36" t="s">
        <v>410</v>
      </c>
      <c r="D370" s="37" t="s">
        <v>4839</v>
      </c>
      <c r="E370" s="37" t="s">
        <v>4838</v>
      </c>
      <c r="F370" s="37" t="str">
        <f>IF(ISERROR(FIND('ヒアリングシート（記入例あり）'!$C$22,物質リスト!D370)),"",ROW())</f>
        <v/>
      </c>
      <c r="G370" s="37" t="e" cm="1">
        <f t="array" ref="G370">INDEX(D:D,SMALL(F:F,ROW(D370)))</f>
        <v>#NUM!</v>
      </c>
      <c r="H370" s="38" t="s">
        <v>10797</v>
      </c>
      <c r="I370" s="37" t="s">
        <v>223</v>
      </c>
      <c r="J370" s="37" t="s">
        <v>222</v>
      </c>
      <c r="K370" s="37" t="s">
        <v>221</v>
      </c>
      <c r="L370" s="37" t="s">
        <v>4837</v>
      </c>
      <c r="M370" s="37">
        <v>296.52999999999997</v>
      </c>
      <c r="N370" s="37" t="s">
        <v>4836</v>
      </c>
      <c r="O370" s="36" t="s">
        <v>4835</v>
      </c>
      <c r="P370" s="37" t="s">
        <v>259</v>
      </c>
      <c r="Q370" s="36" t="s">
        <v>4834</v>
      </c>
      <c r="R370" s="37"/>
      <c r="S370" s="36" t="s">
        <v>4833</v>
      </c>
      <c r="T370" s="36"/>
      <c r="U370" s="36" t="s">
        <v>4832</v>
      </c>
      <c r="V370" s="37">
        <v>8.8000000000000007</v>
      </c>
      <c r="W370" s="37">
        <v>2</v>
      </c>
      <c r="X370" s="36"/>
      <c r="Y370" s="36"/>
      <c r="Z370" s="36" t="s">
        <v>4831</v>
      </c>
      <c r="AA370" s="37" t="s">
        <v>4830</v>
      </c>
      <c r="AB370" s="37" t="s">
        <v>4829</v>
      </c>
      <c r="AC370" s="37" t="s">
        <v>4828</v>
      </c>
      <c r="AD370" s="37" t="s">
        <v>203</v>
      </c>
      <c r="AE370" s="37" t="s">
        <v>203</v>
      </c>
      <c r="AF370" s="37" t="s">
        <v>206</v>
      </c>
      <c r="AG370" s="37" t="s">
        <v>201</v>
      </c>
      <c r="AH370" s="37" t="s">
        <v>206</v>
      </c>
      <c r="AI370" s="37" t="s">
        <v>201</v>
      </c>
      <c r="AJ370" s="37" t="s">
        <v>201</v>
      </c>
      <c r="AK370" s="37" t="s">
        <v>250</v>
      </c>
      <c r="AL370" s="37" t="s">
        <v>201</v>
      </c>
      <c r="AM370" s="37" t="s">
        <v>203</v>
      </c>
      <c r="AN370" s="37" t="s">
        <v>203</v>
      </c>
      <c r="AO370" s="37" t="s">
        <v>201</v>
      </c>
      <c r="AP370" s="37" t="s">
        <v>205</v>
      </c>
      <c r="AQ370" s="37" t="s">
        <v>201</v>
      </c>
      <c r="AR370" s="37" t="s">
        <v>203</v>
      </c>
      <c r="AS370" s="37" t="s">
        <v>201</v>
      </c>
      <c r="AT370" s="37" t="s">
        <v>761</v>
      </c>
      <c r="AU370" s="37" t="s">
        <v>199</v>
      </c>
      <c r="AV370" s="37" t="s">
        <v>4827</v>
      </c>
      <c r="AW370" s="37"/>
      <c r="AX370" s="37"/>
      <c r="AY370" s="37"/>
      <c r="AZ370" s="37"/>
      <c r="BA370" s="37"/>
      <c r="BB370" s="37"/>
      <c r="BC370" s="37"/>
      <c r="BD370" s="37"/>
      <c r="BE370" s="37">
        <v>0</v>
      </c>
      <c r="BF370" s="37">
        <v>0</v>
      </c>
      <c r="BG370" s="37">
        <v>0</v>
      </c>
      <c r="BH370" s="37" t="s">
        <v>4826</v>
      </c>
      <c r="BI370" s="37"/>
      <c r="BJ370" s="37"/>
      <c r="BK370" s="37"/>
      <c r="BL370" s="37"/>
      <c r="BM370" s="37"/>
      <c r="BN370" s="37"/>
      <c r="BO370" s="37"/>
      <c r="BP370" s="37"/>
      <c r="BQ370" s="37"/>
      <c r="BR370" s="37"/>
      <c r="BS370" s="37"/>
      <c r="BT370" s="37"/>
      <c r="BU370" s="37"/>
      <c r="BV370" s="37">
        <v>0</v>
      </c>
      <c r="BW370" s="37">
        <v>0</v>
      </c>
      <c r="BX370" s="37">
        <v>0</v>
      </c>
      <c r="BY370" s="37">
        <v>0</v>
      </c>
      <c r="BZ370" s="37">
        <v>0</v>
      </c>
      <c r="CA370" s="37">
        <v>0</v>
      </c>
      <c r="CB370" s="37">
        <v>0</v>
      </c>
      <c r="CC370" s="37"/>
      <c r="CD370" s="37"/>
      <c r="CE370" s="37"/>
      <c r="CF370" s="37"/>
      <c r="CG370" s="37"/>
      <c r="CH370" s="37"/>
      <c r="CI370" s="37"/>
      <c r="CJ370" s="37">
        <v>0</v>
      </c>
      <c r="CK370" s="37">
        <v>0</v>
      </c>
      <c r="CL370" s="37">
        <v>0</v>
      </c>
      <c r="CM370" s="37">
        <v>0</v>
      </c>
      <c r="CN370" s="37">
        <v>0</v>
      </c>
      <c r="CO370" s="37">
        <v>0</v>
      </c>
      <c r="CP370" s="37">
        <v>0</v>
      </c>
      <c r="CQ370" s="37"/>
      <c r="CR370" s="37"/>
      <c r="CS370" s="37"/>
      <c r="CT370" s="37"/>
      <c r="CU370" s="37"/>
      <c r="CV370" s="37"/>
      <c r="CW370" s="37"/>
      <c r="CX370" s="37"/>
      <c r="CY370" s="37"/>
      <c r="CZ370" s="37"/>
      <c r="DA370" s="37"/>
      <c r="DB370" s="37"/>
      <c r="DC370" s="37"/>
      <c r="DD370" s="37"/>
      <c r="DE370" s="37"/>
      <c r="DF370" s="37"/>
      <c r="DG370" s="37"/>
      <c r="DH370" s="37"/>
      <c r="DI370" s="37"/>
      <c r="DJ370" s="37"/>
      <c r="DK370" s="37"/>
      <c r="DL370" s="37"/>
      <c r="DM370" s="37"/>
      <c r="DN370" s="37"/>
      <c r="DO370" s="37"/>
      <c r="DP370" s="37"/>
      <c r="DQ370" s="37"/>
      <c r="DR370" s="37"/>
      <c r="DS370" s="37"/>
      <c r="DT370" s="37"/>
    </row>
    <row r="371" spans="1:124" s="31" customFormat="1" ht="18">
      <c r="A371" s="37">
        <v>270</v>
      </c>
      <c r="B371" s="36" t="s">
        <v>4825</v>
      </c>
      <c r="C371" s="36" t="s">
        <v>2044</v>
      </c>
      <c r="D371" s="37" t="s">
        <v>4824</v>
      </c>
      <c r="E371" s="37" t="s">
        <v>4823</v>
      </c>
      <c r="F371" s="37" t="str">
        <f>IF(ISERROR(FIND('ヒアリングシート（記入例あり）'!$C$22,物質リスト!D371)),"",ROW())</f>
        <v/>
      </c>
      <c r="G371" s="37" t="e" cm="1">
        <f t="array" ref="G371">INDEX(D:D,SMALL(F:F,ROW(D371)))</f>
        <v>#NUM!</v>
      </c>
      <c r="H371" s="38" t="s">
        <v>10796</v>
      </c>
      <c r="I371" s="37" t="s">
        <v>223</v>
      </c>
      <c r="J371" s="37" t="s">
        <v>406</v>
      </c>
      <c r="K371" s="37" t="s">
        <v>221</v>
      </c>
      <c r="L371" s="37" t="s">
        <v>4822</v>
      </c>
      <c r="M371" s="37">
        <v>166.13</v>
      </c>
      <c r="N371" s="37" t="s">
        <v>4821</v>
      </c>
      <c r="O371" s="36"/>
      <c r="P371" s="37" t="s">
        <v>259</v>
      </c>
      <c r="Q371" s="36"/>
      <c r="R371" s="37" t="s">
        <v>4820</v>
      </c>
      <c r="S371" s="36" t="s">
        <v>10960</v>
      </c>
      <c r="T371" s="36" t="s">
        <v>4819</v>
      </c>
      <c r="U371" s="36" t="s">
        <v>4818</v>
      </c>
      <c r="V371" s="37">
        <v>2</v>
      </c>
      <c r="W371" s="37">
        <v>1</v>
      </c>
      <c r="X371" s="36" t="s">
        <v>432</v>
      </c>
      <c r="Y371" s="36" t="s">
        <v>4817</v>
      </c>
      <c r="Z371" s="36" t="s">
        <v>4816</v>
      </c>
      <c r="AA371" s="37" t="s">
        <v>4815</v>
      </c>
      <c r="AB371" s="37" t="s">
        <v>875</v>
      </c>
      <c r="AC371" s="37" t="s">
        <v>4814</v>
      </c>
      <c r="AD371" s="41" t="s">
        <v>203</v>
      </c>
      <c r="AE371" s="41" t="s">
        <v>203</v>
      </c>
      <c r="AF371" s="41" t="s">
        <v>206</v>
      </c>
      <c r="AG371" s="41" t="s">
        <v>206</v>
      </c>
      <c r="AH371" s="41" t="s">
        <v>201</v>
      </c>
      <c r="AI371" s="41" t="s">
        <v>201</v>
      </c>
      <c r="AJ371" s="41" t="s">
        <v>203</v>
      </c>
      <c r="AK371" s="41" t="s">
        <v>250</v>
      </c>
      <c r="AL371" s="41" t="s">
        <v>201</v>
      </c>
      <c r="AM371" s="41" t="s">
        <v>201</v>
      </c>
      <c r="AN371" s="41" t="s">
        <v>201</v>
      </c>
      <c r="AO371" s="41" t="s">
        <v>201</v>
      </c>
      <c r="AP371" s="41" t="s">
        <v>201</v>
      </c>
      <c r="AQ371" s="41" t="s">
        <v>456</v>
      </c>
      <c r="AR371" s="41" t="s">
        <v>644</v>
      </c>
      <c r="AS371" s="41" t="s">
        <v>201</v>
      </c>
      <c r="AT371" s="37" t="s">
        <v>4788</v>
      </c>
      <c r="AU371" s="37" t="s">
        <v>322</v>
      </c>
      <c r="AV371" s="37" t="s">
        <v>199</v>
      </c>
      <c r="AW371" s="37" t="s">
        <v>4813</v>
      </c>
      <c r="AX371" s="37" t="s">
        <v>4812</v>
      </c>
      <c r="AY371" s="37" t="s">
        <v>4811</v>
      </c>
      <c r="AZ371" s="37" t="s">
        <v>320</v>
      </c>
      <c r="BA371" s="37" t="s">
        <v>4810</v>
      </c>
      <c r="BB371" s="37" t="s">
        <v>4809</v>
      </c>
      <c r="BC371" s="37">
        <v>3.2</v>
      </c>
      <c r="BD371" s="37"/>
      <c r="BE371" s="40">
        <v>2</v>
      </c>
      <c r="BF371" s="42">
        <v>604427</v>
      </c>
      <c r="BG371" s="42">
        <v>604429</v>
      </c>
      <c r="BH371" s="37" t="s">
        <v>4808</v>
      </c>
      <c r="BI371" s="37">
        <v>6</v>
      </c>
      <c r="BJ371" s="37">
        <v>0</v>
      </c>
      <c r="BK371" s="37">
        <v>0</v>
      </c>
      <c r="BL371" s="37">
        <v>0</v>
      </c>
      <c r="BM371" s="37">
        <v>0</v>
      </c>
      <c r="BN371" s="37">
        <v>0</v>
      </c>
      <c r="BO371" s="37">
        <v>58051</v>
      </c>
      <c r="BP371" s="37">
        <v>97000</v>
      </c>
      <c r="BQ371" s="37">
        <v>1235900</v>
      </c>
      <c r="BR371" s="37">
        <v>0</v>
      </c>
      <c r="BS371" s="37">
        <v>0</v>
      </c>
      <c r="BT371" s="37">
        <v>58051</v>
      </c>
      <c r="BU371" s="37">
        <v>1332900</v>
      </c>
      <c r="BV371" s="37">
        <v>2</v>
      </c>
      <c r="BW371" s="37">
        <v>0</v>
      </c>
      <c r="BX371" s="37">
        <v>0</v>
      </c>
      <c r="BY371" s="37">
        <v>0</v>
      </c>
      <c r="BZ371" s="37">
        <v>0</v>
      </c>
      <c r="CA371" s="37">
        <v>0</v>
      </c>
      <c r="CB371" s="37">
        <v>190239000</v>
      </c>
      <c r="CC371" s="37">
        <v>1</v>
      </c>
      <c r="CD371" s="37">
        <v>0</v>
      </c>
      <c r="CE371" s="37">
        <v>0</v>
      </c>
      <c r="CF371" s="37">
        <v>0</v>
      </c>
      <c r="CG371" s="37">
        <v>0</v>
      </c>
      <c r="CH371" s="37">
        <v>0</v>
      </c>
      <c r="CI371" s="37">
        <v>241250</v>
      </c>
      <c r="CJ371" s="37">
        <v>2</v>
      </c>
      <c r="CK371" s="37">
        <v>0</v>
      </c>
      <c r="CL371" s="37">
        <v>0</v>
      </c>
      <c r="CM371" s="37">
        <v>0</v>
      </c>
      <c r="CN371" s="37">
        <v>0</v>
      </c>
      <c r="CO371" s="37">
        <v>0</v>
      </c>
      <c r="CP371" s="37">
        <v>29804</v>
      </c>
      <c r="CQ371" s="37">
        <v>0</v>
      </c>
      <c r="CR371" s="37">
        <v>97.1</v>
      </c>
      <c r="CS371" s="37">
        <v>1</v>
      </c>
      <c r="CT371" s="37">
        <v>1.9</v>
      </c>
      <c r="CU371" s="37"/>
      <c r="CV371" s="37"/>
      <c r="CW371" s="37" t="s">
        <v>4807</v>
      </c>
      <c r="CX371" s="37"/>
      <c r="CY371" s="37"/>
      <c r="CZ371" s="37"/>
      <c r="DA371" s="37" t="s">
        <v>4806</v>
      </c>
      <c r="DB371" s="37" t="s">
        <v>4805</v>
      </c>
      <c r="DC371" s="37" t="s">
        <v>4804</v>
      </c>
      <c r="DD371" s="37" t="s">
        <v>4804</v>
      </c>
      <c r="DE371" s="37"/>
      <c r="DF371" s="37"/>
      <c r="DG371" s="37"/>
      <c r="DH371" s="37"/>
      <c r="DI371" s="37" t="s">
        <v>4803</v>
      </c>
      <c r="DJ371" s="37" t="s">
        <v>4802</v>
      </c>
      <c r="DK371" s="37"/>
      <c r="DL371" s="37"/>
      <c r="DM371" s="37"/>
      <c r="DN371" s="37"/>
      <c r="DO371" s="37"/>
      <c r="DP371" s="37">
        <v>2E-3</v>
      </c>
      <c r="DQ371" s="37">
        <v>2</v>
      </c>
      <c r="DR371" s="37"/>
      <c r="DS371" s="37">
        <v>2.0019999999999998</v>
      </c>
      <c r="DT371" s="37"/>
    </row>
    <row r="372" spans="1:124" s="31" customFormat="1" ht="16.5">
      <c r="A372" s="37">
        <v>271</v>
      </c>
      <c r="B372" s="36" t="s">
        <v>4801</v>
      </c>
      <c r="C372" s="36" t="s">
        <v>473</v>
      </c>
      <c r="D372" s="37" t="s">
        <v>4800</v>
      </c>
      <c r="E372" s="37" t="s">
        <v>4799</v>
      </c>
      <c r="F372" s="37" t="str">
        <f>IF(ISERROR(FIND('ヒアリングシート（記入例あり）'!$C$22,物質リスト!D372)),"",ROW())</f>
        <v/>
      </c>
      <c r="G372" s="37" t="e" cm="1">
        <f t="array" ref="G372">INDEX(D:D,SMALL(F:F,ROW(D372)))</f>
        <v>#NUM!</v>
      </c>
      <c r="H372" s="38" t="s">
        <v>10796</v>
      </c>
      <c r="I372" s="37" t="s">
        <v>223</v>
      </c>
      <c r="J372" s="37" t="s">
        <v>222</v>
      </c>
      <c r="K372" s="37" t="s">
        <v>221</v>
      </c>
      <c r="L372" s="37" t="s">
        <v>4798</v>
      </c>
      <c r="M372" s="37">
        <v>194.18</v>
      </c>
      <c r="N372" s="37" t="s">
        <v>4797</v>
      </c>
      <c r="O372" s="36" t="s">
        <v>4796</v>
      </c>
      <c r="P372" s="37" t="s">
        <v>259</v>
      </c>
      <c r="Q372" s="36"/>
      <c r="R372" s="37" t="s">
        <v>4795</v>
      </c>
      <c r="S372" s="36" t="s">
        <v>4794</v>
      </c>
      <c r="T372" s="36" t="s">
        <v>4793</v>
      </c>
      <c r="U372" s="36" t="s">
        <v>4792</v>
      </c>
      <c r="V372" s="37">
        <v>2.25</v>
      </c>
      <c r="W372" s="37">
        <v>1</v>
      </c>
      <c r="X372" s="36" t="s">
        <v>4791</v>
      </c>
      <c r="Y372" s="36" t="s">
        <v>212</v>
      </c>
      <c r="Z372" s="36" t="s">
        <v>4790</v>
      </c>
      <c r="AA372" s="37" t="s">
        <v>3326</v>
      </c>
      <c r="AB372" s="37" t="s">
        <v>4789</v>
      </c>
      <c r="AC372" s="37" t="s">
        <v>209</v>
      </c>
      <c r="AD372" s="41" t="s">
        <v>203</v>
      </c>
      <c r="AE372" s="41" t="s">
        <v>203</v>
      </c>
      <c r="AF372" s="41" t="s">
        <v>206</v>
      </c>
      <c r="AG372" s="41" t="s">
        <v>206</v>
      </c>
      <c r="AH372" s="41" t="s">
        <v>201</v>
      </c>
      <c r="AI372" s="41" t="s">
        <v>201</v>
      </c>
      <c r="AJ372" s="41" t="s">
        <v>203</v>
      </c>
      <c r="AK372" s="41" t="s">
        <v>250</v>
      </c>
      <c r="AL372" s="41" t="s">
        <v>201</v>
      </c>
      <c r="AM372" s="41" t="s">
        <v>201</v>
      </c>
      <c r="AN372" s="41" t="s">
        <v>201</v>
      </c>
      <c r="AO372" s="41" t="s">
        <v>201</v>
      </c>
      <c r="AP372" s="41" t="s">
        <v>201</v>
      </c>
      <c r="AQ372" s="41" t="s">
        <v>456</v>
      </c>
      <c r="AR372" s="41" t="s">
        <v>201</v>
      </c>
      <c r="AS372" s="41" t="s">
        <v>201</v>
      </c>
      <c r="AT372" s="37" t="s">
        <v>4788</v>
      </c>
      <c r="AU372" s="37" t="s">
        <v>4787</v>
      </c>
      <c r="AV372" s="37" t="s">
        <v>432</v>
      </c>
      <c r="AW372" s="37" t="s">
        <v>4786</v>
      </c>
      <c r="AX372" s="37" t="s">
        <v>1276</v>
      </c>
      <c r="AY372" s="37" t="s">
        <v>245</v>
      </c>
      <c r="AZ372" s="37" t="s">
        <v>4785</v>
      </c>
      <c r="BA372" s="37" t="s">
        <v>4784</v>
      </c>
      <c r="BB372" s="37" t="s">
        <v>4783</v>
      </c>
      <c r="BC372" s="37">
        <v>14</v>
      </c>
      <c r="BD372" s="37">
        <v>31</v>
      </c>
      <c r="BE372" s="37">
        <v>3568</v>
      </c>
      <c r="BF372" s="40">
        <v>172834</v>
      </c>
      <c r="BG372" s="40">
        <v>176402</v>
      </c>
      <c r="BH372" s="37" t="s">
        <v>4782</v>
      </c>
      <c r="BI372" s="37">
        <v>1</v>
      </c>
      <c r="BJ372" s="37">
        <v>0</v>
      </c>
      <c r="BK372" s="37">
        <v>0</v>
      </c>
      <c r="BL372" s="37">
        <v>0</v>
      </c>
      <c r="BM372" s="37">
        <v>0</v>
      </c>
      <c r="BN372" s="37">
        <v>0</v>
      </c>
      <c r="BO372" s="37">
        <v>0</v>
      </c>
      <c r="BP372" s="37">
        <v>0</v>
      </c>
      <c r="BQ372" s="37">
        <v>61000</v>
      </c>
      <c r="BR372" s="37">
        <v>0</v>
      </c>
      <c r="BS372" s="37">
        <v>0</v>
      </c>
      <c r="BT372" s="37">
        <v>0</v>
      </c>
      <c r="BU372" s="37">
        <v>61000</v>
      </c>
      <c r="BV372" s="37">
        <v>52</v>
      </c>
      <c r="BW372" s="37">
        <v>3501.4</v>
      </c>
      <c r="BX372" s="37">
        <v>0</v>
      </c>
      <c r="BY372" s="37">
        <v>0</v>
      </c>
      <c r="BZ372" s="37">
        <v>0</v>
      </c>
      <c r="CA372" s="37">
        <v>3501.4</v>
      </c>
      <c r="CB372" s="37">
        <v>187600</v>
      </c>
      <c r="CC372" s="37">
        <v>2</v>
      </c>
      <c r="CD372" s="37">
        <v>0</v>
      </c>
      <c r="CE372" s="37">
        <v>0</v>
      </c>
      <c r="CF372" s="37">
        <v>0</v>
      </c>
      <c r="CG372" s="37">
        <v>0</v>
      </c>
      <c r="CH372" s="37">
        <v>0</v>
      </c>
      <c r="CI372" s="37">
        <v>166000</v>
      </c>
      <c r="CJ372" s="37">
        <v>1</v>
      </c>
      <c r="CK372" s="37">
        <v>0</v>
      </c>
      <c r="CL372" s="37">
        <v>0</v>
      </c>
      <c r="CM372" s="37">
        <v>0</v>
      </c>
      <c r="CN372" s="37">
        <v>0</v>
      </c>
      <c r="CO372" s="37">
        <v>0</v>
      </c>
      <c r="CP372" s="37">
        <v>3796</v>
      </c>
      <c r="CQ372" s="37">
        <v>86.8</v>
      </c>
      <c r="CR372" s="37">
        <v>10.3</v>
      </c>
      <c r="CS372" s="37">
        <v>2.9</v>
      </c>
      <c r="CT372" s="37">
        <v>0</v>
      </c>
      <c r="CU372" s="37" t="s">
        <v>4781</v>
      </c>
      <c r="CV372" s="37"/>
      <c r="CW372" s="37"/>
      <c r="CX372" s="37"/>
      <c r="CY372" s="37"/>
      <c r="CZ372" s="37"/>
      <c r="DA372" s="37" t="s">
        <v>4780</v>
      </c>
      <c r="DB372" s="37" t="s">
        <v>4779</v>
      </c>
      <c r="DC372" s="37" t="s">
        <v>4778</v>
      </c>
      <c r="DD372" s="37" t="s">
        <v>4777</v>
      </c>
      <c r="DE372" s="37" t="s">
        <v>4776</v>
      </c>
      <c r="DF372" s="37"/>
      <c r="DG372" s="37"/>
      <c r="DH372" s="37"/>
      <c r="DI372" s="37" t="s">
        <v>4775</v>
      </c>
      <c r="DJ372" s="37"/>
      <c r="DK372" s="37"/>
      <c r="DL372" s="37">
        <v>1.4999999999999999E-4</v>
      </c>
      <c r="DM372" s="37"/>
      <c r="DN372" s="37"/>
      <c r="DO372" s="37"/>
      <c r="DP372" s="37">
        <v>8.0000000000000002E-3</v>
      </c>
      <c r="DQ372" s="37"/>
      <c r="DR372" s="37"/>
      <c r="DS372" s="37">
        <v>8.0000000000000002E-3</v>
      </c>
      <c r="DT372" s="37">
        <v>8.1499999999999993E-3</v>
      </c>
    </row>
    <row r="373" spans="1:124" s="32" customFormat="1" ht="16.5">
      <c r="A373" s="37">
        <v>272</v>
      </c>
      <c r="B373" s="36" t="s">
        <v>580</v>
      </c>
      <c r="C373" s="36" t="s">
        <v>2333</v>
      </c>
      <c r="D373" s="37" t="s">
        <v>4774</v>
      </c>
      <c r="E373" s="37" t="s">
        <v>4773</v>
      </c>
      <c r="F373" s="37" t="str">
        <f>IF(ISERROR(FIND('ヒアリングシート（記入例あり）'!$C$22,物質リスト!D373)),"",ROW())</f>
        <v/>
      </c>
      <c r="G373" s="37" t="e" cm="1">
        <f t="array" ref="G373">INDEX(D:D,SMALL(F:F,ROW(D373)))</f>
        <v>#NUM!</v>
      </c>
      <c r="H373" s="38" t="s">
        <v>10744</v>
      </c>
      <c r="I373" s="37" t="s">
        <v>407</v>
      </c>
      <c r="J373" s="37"/>
      <c r="K373" s="37"/>
      <c r="L373" s="37"/>
      <c r="M373" s="37"/>
      <c r="N373" s="37"/>
      <c r="O373" s="36"/>
      <c r="P373" s="37"/>
      <c r="Q373" s="36"/>
      <c r="R373" s="37"/>
      <c r="S373" s="36"/>
      <c r="T373" s="36"/>
      <c r="U373" s="36"/>
      <c r="V373" s="37"/>
      <c r="W373" s="37"/>
      <c r="X373" s="36"/>
      <c r="Y373" s="36"/>
      <c r="Z373" s="36"/>
      <c r="AA373" s="37"/>
      <c r="AB373" s="37"/>
      <c r="AC373" s="37"/>
      <c r="AD373" s="37"/>
      <c r="AE373" s="37"/>
      <c r="AF373" s="37"/>
      <c r="AG373" s="37"/>
      <c r="AH373" s="37"/>
      <c r="AI373" s="37"/>
      <c r="AJ373" s="37"/>
      <c r="AK373" s="37"/>
      <c r="AL373" s="37"/>
      <c r="AM373" s="37"/>
      <c r="AN373" s="37"/>
      <c r="AO373" s="37"/>
      <c r="AP373" s="37"/>
      <c r="AQ373" s="37"/>
      <c r="AR373" s="37"/>
      <c r="AS373" s="37"/>
      <c r="AT373" s="37"/>
      <c r="AU373" s="37"/>
      <c r="AV373" s="37"/>
      <c r="AW373" s="37"/>
      <c r="AX373" s="37"/>
      <c r="AY373" s="37"/>
      <c r="AZ373" s="37"/>
      <c r="BA373" s="37"/>
      <c r="BB373" s="37"/>
      <c r="BC373" s="37"/>
      <c r="BD373" s="37" t="s">
        <v>4772</v>
      </c>
      <c r="BE373" s="37">
        <v>109769</v>
      </c>
      <c r="BF373" s="37">
        <v>1147441</v>
      </c>
      <c r="BG373" s="37">
        <v>1257210</v>
      </c>
      <c r="BH373" s="37"/>
      <c r="BI373" s="37">
        <v>26</v>
      </c>
      <c r="BJ373" s="37">
        <v>0.2</v>
      </c>
      <c r="BK373" s="37">
        <v>472.7</v>
      </c>
      <c r="BL373" s="37">
        <v>0</v>
      </c>
      <c r="BM373" s="37">
        <v>0</v>
      </c>
      <c r="BN373" s="37">
        <v>283.29999999999995</v>
      </c>
      <c r="BO373" s="37">
        <v>8025</v>
      </c>
      <c r="BP373" s="37">
        <v>360800</v>
      </c>
      <c r="BQ373" s="37">
        <v>2097080</v>
      </c>
      <c r="BR373" s="37">
        <v>4500</v>
      </c>
      <c r="BS373" s="37">
        <v>472.9</v>
      </c>
      <c r="BT373" s="37">
        <v>8308.2999999999993</v>
      </c>
      <c r="BU373" s="37">
        <v>2462380</v>
      </c>
      <c r="BV373" s="37">
        <v>21</v>
      </c>
      <c r="BW373" s="37">
        <v>0</v>
      </c>
      <c r="BX373" s="37">
        <v>219.79999999999998</v>
      </c>
      <c r="BY373" s="37">
        <v>0</v>
      </c>
      <c r="BZ373" s="37">
        <v>0</v>
      </c>
      <c r="CA373" s="37">
        <v>219.79999999999998</v>
      </c>
      <c r="CB373" s="37">
        <v>386200</v>
      </c>
      <c r="CC373" s="37">
        <v>95</v>
      </c>
      <c r="CD373" s="37">
        <v>0</v>
      </c>
      <c r="CE373" s="37">
        <v>8415</v>
      </c>
      <c r="CF373" s="37">
        <v>0</v>
      </c>
      <c r="CG373" s="37">
        <v>0</v>
      </c>
      <c r="CH373" s="37">
        <v>8415</v>
      </c>
      <c r="CI373" s="37">
        <v>8674700</v>
      </c>
      <c r="CJ373" s="37">
        <v>9</v>
      </c>
      <c r="CK373" s="37">
        <v>0</v>
      </c>
      <c r="CL373" s="37">
        <v>226</v>
      </c>
      <c r="CM373" s="37">
        <v>0</v>
      </c>
      <c r="CN373" s="37">
        <v>0</v>
      </c>
      <c r="CO373" s="37">
        <v>226</v>
      </c>
      <c r="CP373" s="37">
        <v>314893</v>
      </c>
      <c r="CQ373" s="37"/>
      <c r="CR373" s="37"/>
      <c r="CS373" s="37"/>
      <c r="CT373" s="37"/>
      <c r="CU373" s="37" t="s">
        <v>4771</v>
      </c>
      <c r="CV373" s="37"/>
      <c r="CW373" s="37"/>
      <c r="CX373" s="37" t="s">
        <v>4770</v>
      </c>
      <c r="CY373" s="37" t="s">
        <v>4769</v>
      </c>
      <c r="CZ373" s="37" t="s">
        <v>4768</v>
      </c>
      <c r="DA373" s="37" t="s">
        <v>4767</v>
      </c>
      <c r="DB373" s="37" t="s">
        <v>4766</v>
      </c>
      <c r="DC373" s="37" t="s">
        <v>4765</v>
      </c>
      <c r="DD373" s="37" t="s">
        <v>4764</v>
      </c>
      <c r="DE373" s="37" t="s">
        <v>4763</v>
      </c>
      <c r="DF373" s="37"/>
      <c r="DG373" s="37"/>
      <c r="DH373" s="37"/>
      <c r="DI373" s="37"/>
      <c r="DJ373" s="37"/>
      <c r="DK373" s="37"/>
      <c r="DL373" s="37">
        <v>9.2999999999999999E-2</v>
      </c>
      <c r="DM373" s="37"/>
      <c r="DN373" s="37"/>
      <c r="DO373" s="37"/>
      <c r="DP373" s="37"/>
      <c r="DQ373" s="37"/>
      <c r="DR373" s="37"/>
      <c r="DS373" s="37"/>
      <c r="DT373" s="37"/>
    </row>
    <row r="374" spans="1:124" s="34" customFormat="1" ht="16.5">
      <c r="A374" s="37">
        <v>272</v>
      </c>
      <c r="B374" s="36" t="s">
        <v>4762</v>
      </c>
      <c r="C374" s="36" t="s">
        <v>2333</v>
      </c>
      <c r="D374" s="37" t="s">
        <v>4761</v>
      </c>
      <c r="E374" s="37" t="s">
        <v>4760</v>
      </c>
      <c r="F374" s="37" t="str">
        <f>IF(ISERROR(FIND('ヒアリングシート（記入例あり）'!$C$22,物質リスト!D374)),"",ROW())</f>
        <v/>
      </c>
      <c r="G374" s="37" t="e" cm="1">
        <f t="array" ref="G374">INDEX(D:D,SMALL(F:F,ROW(D374)))</f>
        <v>#NUM!</v>
      </c>
      <c r="H374" s="38" t="s">
        <v>10744</v>
      </c>
      <c r="I374" s="37" t="s">
        <v>407</v>
      </c>
      <c r="J374" s="37" t="s">
        <v>406</v>
      </c>
      <c r="K374" s="37" t="s">
        <v>221</v>
      </c>
      <c r="L374" s="37" t="s">
        <v>4759</v>
      </c>
      <c r="M374" s="37">
        <v>99</v>
      </c>
      <c r="N374" s="37" t="s">
        <v>4758</v>
      </c>
      <c r="O374" s="36" t="s">
        <v>4757</v>
      </c>
      <c r="P374" s="37" t="s">
        <v>259</v>
      </c>
      <c r="Q374" s="36"/>
      <c r="R374" s="37" t="s">
        <v>4756</v>
      </c>
      <c r="S374" s="36"/>
      <c r="T374" s="36"/>
      <c r="U374" s="36"/>
      <c r="V374" s="37"/>
      <c r="W374" s="37"/>
      <c r="X374" s="36"/>
      <c r="Y374" s="36"/>
      <c r="Z374" s="36" t="s">
        <v>4755</v>
      </c>
      <c r="AA374" s="37" t="s">
        <v>4754</v>
      </c>
      <c r="AB374" s="37" t="s">
        <v>4753</v>
      </c>
      <c r="AC374" s="37" t="s">
        <v>209</v>
      </c>
      <c r="AD374" s="41" t="s">
        <v>201</v>
      </c>
      <c r="AE374" s="41" t="s">
        <v>203</v>
      </c>
      <c r="AF374" s="41" t="s">
        <v>206</v>
      </c>
      <c r="AG374" s="41" t="s">
        <v>206</v>
      </c>
      <c r="AH374" s="41" t="s">
        <v>201</v>
      </c>
      <c r="AI374" s="41" t="s">
        <v>201</v>
      </c>
      <c r="AJ374" s="41" t="s">
        <v>201</v>
      </c>
      <c r="AK374" s="41" t="s">
        <v>201</v>
      </c>
      <c r="AL374" s="41" t="s">
        <v>201</v>
      </c>
      <c r="AM374" s="41" t="s">
        <v>377</v>
      </c>
      <c r="AN374" s="41" t="s">
        <v>201</v>
      </c>
      <c r="AO374" s="41" t="s">
        <v>201</v>
      </c>
      <c r="AP374" s="41" t="s">
        <v>201</v>
      </c>
      <c r="AQ374" s="41" t="s">
        <v>201</v>
      </c>
      <c r="AR374" s="41" t="s">
        <v>4752</v>
      </c>
      <c r="AS374" s="41" t="s">
        <v>201</v>
      </c>
      <c r="AT374" s="37"/>
      <c r="AU374" s="37"/>
      <c r="AV374" s="37"/>
      <c r="AW374" s="37"/>
      <c r="AX374" s="37"/>
      <c r="AY374" s="37"/>
      <c r="AZ374" s="37"/>
      <c r="BA374" s="37"/>
      <c r="BB374" s="37"/>
      <c r="BC374" s="37"/>
      <c r="BD374" s="37"/>
      <c r="BE374" s="37"/>
      <c r="BF374" s="37"/>
      <c r="BG374" s="37"/>
      <c r="BH374" s="37" t="s">
        <v>4751</v>
      </c>
      <c r="BI374" s="37"/>
      <c r="BJ374" s="37"/>
      <c r="BK374" s="37"/>
      <c r="BL374" s="37"/>
      <c r="BM374" s="37"/>
      <c r="BN374" s="37"/>
      <c r="BO374" s="37"/>
      <c r="BP374" s="37"/>
      <c r="BQ374" s="37"/>
      <c r="BR374" s="37"/>
      <c r="BS374" s="37"/>
      <c r="BT374" s="37"/>
      <c r="BU374" s="37"/>
      <c r="BV374" s="37"/>
      <c r="BW374" s="37"/>
      <c r="BX374" s="37"/>
      <c r="BY374" s="37"/>
      <c r="BZ374" s="37"/>
      <c r="CA374" s="37"/>
      <c r="CB374" s="37"/>
      <c r="CC374" s="37"/>
      <c r="CD374" s="37"/>
      <c r="CE374" s="37"/>
      <c r="CF374" s="37"/>
      <c r="CG374" s="37"/>
      <c r="CH374" s="37"/>
      <c r="CI374" s="37"/>
      <c r="CJ374" s="37"/>
      <c r="CK374" s="37"/>
      <c r="CL374" s="37"/>
      <c r="CM374" s="37"/>
      <c r="CN374" s="37"/>
      <c r="CO374" s="37"/>
      <c r="CP374" s="37"/>
      <c r="CQ374" s="37"/>
      <c r="CR374" s="37"/>
      <c r="CS374" s="37"/>
      <c r="CT374" s="37"/>
      <c r="CU374" s="37"/>
      <c r="CV374" s="37"/>
      <c r="CW374" s="37"/>
      <c r="CX374" s="37"/>
      <c r="CY374" s="37"/>
      <c r="CZ374" s="37"/>
      <c r="DA374" s="37"/>
      <c r="DB374" s="37"/>
      <c r="DC374" s="37"/>
      <c r="DD374" s="37"/>
      <c r="DE374" s="37"/>
      <c r="DF374" s="37"/>
      <c r="DG374" s="37"/>
      <c r="DH374" s="37"/>
      <c r="DI374" s="37"/>
      <c r="DJ374" s="37"/>
      <c r="DK374" s="37"/>
      <c r="DL374" s="37"/>
      <c r="DM374" s="37"/>
      <c r="DN374" s="37"/>
      <c r="DO374" s="37"/>
      <c r="DP374" s="37"/>
      <c r="DQ374" s="37"/>
      <c r="DR374" s="37"/>
      <c r="DS374" s="37"/>
      <c r="DT374" s="37"/>
    </row>
    <row r="375" spans="1:124" s="31" customFormat="1" ht="16.5">
      <c r="A375" s="37">
        <v>272</v>
      </c>
      <c r="B375" s="36" t="s">
        <v>4750</v>
      </c>
      <c r="C375" s="36" t="s">
        <v>2333</v>
      </c>
      <c r="D375" s="37" t="s">
        <v>4749</v>
      </c>
      <c r="E375" s="37" t="s">
        <v>4748</v>
      </c>
      <c r="F375" s="37" t="str">
        <f>IF(ISERROR(FIND('ヒアリングシート（記入例あり）'!$C$22,物質リスト!D375)),"",ROW())</f>
        <v/>
      </c>
      <c r="G375" s="37" t="e" cm="1">
        <f t="array" ref="G375">INDEX(D:D,SMALL(F:F,ROW(D375)))</f>
        <v>#NUM!</v>
      </c>
      <c r="H375" s="38" t="s">
        <v>10744</v>
      </c>
      <c r="I375" s="37" t="s">
        <v>407</v>
      </c>
      <c r="J375" s="37" t="s">
        <v>406</v>
      </c>
      <c r="K375" s="37" t="s">
        <v>221</v>
      </c>
      <c r="L375" s="37" t="s">
        <v>4747</v>
      </c>
      <c r="M375" s="37">
        <v>143.09</v>
      </c>
      <c r="N375" s="37" t="s">
        <v>4746</v>
      </c>
      <c r="O375" s="36" t="s">
        <v>4745</v>
      </c>
      <c r="P375" s="37" t="s">
        <v>259</v>
      </c>
      <c r="Q375" s="36"/>
      <c r="R375" s="37" t="s">
        <v>4744</v>
      </c>
      <c r="S375" s="36"/>
      <c r="T375" s="36"/>
      <c r="U375" s="36"/>
      <c r="V375" s="37"/>
      <c r="W375" s="37"/>
      <c r="X375" s="36"/>
      <c r="Y375" s="36"/>
      <c r="Z375" s="36" t="s">
        <v>503</v>
      </c>
      <c r="AA375" s="37" t="s">
        <v>2518</v>
      </c>
      <c r="AB375" s="37" t="s">
        <v>946</v>
      </c>
      <c r="AC375" s="37" t="s">
        <v>4743</v>
      </c>
      <c r="AD375" s="41" t="s">
        <v>207</v>
      </c>
      <c r="AE375" s="41" t="s">
        <v>203</v>
      </c>
      <c r="AF375" s="41" t="s">
        <v>206</v>
      </c>
      <c r="AG375" s="41" t="s">
        <v>201</v>
      </c>
      <c r="AH375" s="41" t="s">
        <v>207</v>
      </c>
      <c r="AI375" s="41" t="s">
        <v>207</v>
      </c>
      <c r="AJ375" s="41" t="s">
        <v>203</v>
      </c>
      <c r="AK375" s="41" t="s">
        <v>205</v>
      </c>
      <c r="AL375" s="41" t="s">
        <v>201</v>
      </c>
      <c r="AM375" s="41" t="s">
        <v>201</v>
      </c>
      <c r="AN375" s="41" t="s">
        <v>201</v>
      </c>
      <c r="AO375" s="41" t="s">
        <v>201</v>
      </c>
      <c r="AP375" s="41" t="s">
        <v>201</v>
      </c>
      <c r="AQ375" s="41" t="s">
        <v>4742</v>
      </c>
      <c r="AR375" s="41" t="s">
        <v>201</v>
      </c>
      <c r="AS375" s="41" t="s">
        <v>201</v>
      </c>
      <c r="AT375" s="37"/>
      <c r="AU375" s="37"/>
      <c r="AV375" s="37"/>
      <c r="AW375" s="37"/>
      <c r="AX375" s="37"/>
      <c r="AY375" s="37"/>
      <c r="AZ375" s="37"/>
      <c r="BA375" s="37"/>
      <c r="BB375" s="37"/>
      <c r="BC375" s="37"/>
      <c r="BD375" s="37"/>
      <c r="BE375" s="37"/>
      <c r="BF375" s="37"/>
      <c r="BG375" s="37"/>
      <c r="BH375" s="37" t="s">
        <v>4741</v>
      </c>
      <c r="BI375" s="37"/>
      <c r="BJ375" s="37"/>
      <c r="BK375" s="37"/>
      <c r="BL375" s="37"/>
      <c r="BM375" s="37"/>
      <c r="BN375" s="37"/>
      <c r="BO375" s="37"/>
      <c r="BP375" s="37"/>
      <c r="BQ375" s="37"/>
      <c r="BR375" s="37"/>
      <c r="BS375" s="37"/>
      <c r="BT375" s="37"/>
      <c r="BU375" s="37"/>
      <c r="BV375" s="37"/>
      <c r="BW375" s="37"/>
      <c r="BX375" s="37"/>
      <c r="BY375" s="37"/>
      <c r="BZ375" s="37"/>
      <c r="CA375" s="37"/>
      <c r="CB375" s="37"/>
      <c r="CC375" s="37"/>
      <c r="CD375" s="37"/>
      <c r="CE375" s="37"/>
      <c r="CF375" s="37"/>
      <c r="CG375" s="37"/>
      <c r="CH375" s="37"/>
      <c r="CI375" s="37"/>
      <c r="CJ375" s="37"/>
      <c r="CK375" s="37"/>
      <c r="CL375" s="37"/>
      <c r="CM375" s="37"/>
      <c r="CN375" s="37"/>
      <c r="CO375" s="37"/>
      <c r="CP375" s="37"/>
      <c r="CQ375" s="37"/>
      <c r="CR375" s="37"/>
      <c r="CS375" s="37"/>
      <c r="CT375" s="37"/>
      <c r="CU375" s="37"/>
      <c r="CV375" s="37"/>
      <c r="CW375" s="37"/>
      <c r="CX375" s="37"/>
      <c r="CY375" s="37"/>
      <c r="CZ375" s="37"/>
      <c r="DA375" s="37"/>
      <c r="DB375" s="37"/>
      <c r="DC375" s="37"/>
      <c r="DD375" s="37"/>
      <c r="DE375" s="37"/>
      <c r="DF375" s="37"/>
      <c r="DG375" s="37"/>
      <c r="DH375" s="37"/>
      <c r="DI375" s="37"/>
      <c r="DJ375" s="37"/>
      <c r="DK375" s="37"/>
      <c r="DL375" s="37"/>
      <c r="DM375" s="37"/>
      <c r="DN375" s="37"/>
      <c r="DO375" s="37"/>
      <c r="DP375" s="37"/>
      <c r="DQ375" s="37"/>
      <c r="DR375" s="37"/>
      <c r="DS375" s="37"/>
      <c r="DT375" s="37"/>
    </row>
    <row r="376" spans="1:124" s="31" customFormat="1" ht="16.5">
      <c r="A376" s="37">
        <v>272</v>
      </c>
      <c r="B376" s="36" t="s">
        <v>4740</v>
      </c>
      <c r="C376" s="36" t="s">
        <v>2333</v>
      </c>
      <c r="D376" s="37" t="s">
        <v>4739</v>
      </c>
      <c r="E376" s="37" t="s">
        <v>4738</v>
      </c>
      <c r="F376" s="37" t="str">
        <f>IF(ISERROR(FIND('ヒアリングシート（記入例あり）'!$C$22,物質リスト!D376)),"",ROW())</f>
        <v/>
      </c>
      <c r="G376" s="37" t="e" cm="1">
        <f t="array" ref="G376">INDEX(D:D,SMALL(F:F,ROW(D376)))</f>
        <v>#NUM!</v>
      </c>
      <c r="H376" s="38" t="s">
        <v>10744</v>
      </c>
      <c r="I376" s="37" t="s">
        <v>407</v>
      </c>
      <c r="J376" s="37" t="s">
        <v>406</v>
      </c>
      <c r="K376" s="37" t="s">
        <v>221</v>
      </c>
      <c r="L376" s="37" t="s">
        <v>4737</v>
      </c>
      <c r="M376" s="37">
        <v>63.55</v>
      </c>
      <c r="N376" s="37" t="s">
        <v>4736</v>
      </c>
      <c r="O376" s="36" t="s">
        <v>4735</v>
      </c>
      <c r="P376" s="37" t="s">
        <v>259</v>
      </c>
      <c r="Q376" s="36"/>
      <c r="R376" s="37" t="s">
        <v>4734</v>
      </c>
      <c r="S376" s="36"/>
      <c r="T376" s="36" t="s">
        <v>4733</v>
      </c>
      <c r="U376" s="36"/>
      <c r="V376" s="37"/>
      <c r="W376" s="37"/>
      <c r="X376" s="36"/>
      <c r="Y376" s="36"/>
      <c r="Z376" s="36"/>
      <c r="AA376" s="37" t="s">
        <v>4732</v>
      </c>
      <c r="AB376" s="37" t="s">
        <v>209</v>
      </c>
      <c r="AC376" s="37" t="s">
        <v>209</v>
      </c>
      <c r="AD376" s="41" t="s">
        <v>201</v>
      </c>
      <c r="AE376" s="41" t="s">
        <v>201</v>
      </c>
      <c r="AF376" s="41" t="s">
        <v>206</v>
      </c>
      <c r="AG376" s="41" t="s">
        <v>206</v>
      </c>
      <c r="AH376" s="41" t="s">
        <v>201</v>
      </c>
      <c r="AI376" s="41" t="s">
        <v>201</v>
      </c>
      <c r="AJ376" s="41" t="s">
        <v>201</v>
      </c>
      <c r="AK376" s="41" t="s">
        <v>201</v>
      </c>
      <c r="AL376" s="41" t="s">
        <v>201</v>
      </c>
      <c r="AM376" s="41" t="s">
        <v>1328</v>
      </c>
      <c r="AN376" s="41" t="s">
        <v>201</v>
      </c>
      <c r="AO376" s="41" t="s">
        <v>201</v>
      </c>
      <c r="AP376" s="41" t="s">
        <v>201</v>
      </c>
      <c r="AQ376" s="41" t="s">
        <v>4731</v>
      </c>
      <c r="AR376" s="41" t="s">
        <v>201</v>
      </c>
      <c r="AS376" s="41" t="s">
        <v>201</v>
      </c>
      <c r="AT376" s="37" t="s">
        <v>4730</v>
      </c>
      <c r="AU376" s="37" t="s">
        <v>4729</v>
      </c>
      <c r="AV376" s="37"/>
      <c r="AW376" s="37"/>
      <c r="AX376" s="37"/>
      <c r="AY376" s="37"/>
      <c r="AZ376" s="37"/>
      <c r="BA376" s="37"/>
      <c r="BB376" s="37"/>
      <c r="BC376" s="37"/>
      <c r="BD376" s="37"/>
      <c r="BE376" s="37"/>
      <c r="BF376" s="37"/>
      <c r="BG376" s="37"/>
      <c r="BH376" s="37" t="s">
        <v>4728</v>
      </c>
      <c r="BI376" s="37"/>
      <c r="BJ376" s="37"/>
      <c r="BK376" s="37"/>
      <c r="BL376" s="37"/>
      <c r="BM376" s="37"/>
      <c r="BN376" s="37"/>
      <c r="BO376" s="37"/>
      <c r="BP376" s="37"/>
      <c r="BQ376" s="37"/>
      <c r="BR376" s="37"/>
      <c r="BS376" s="37"/>
      <c r="BT376" s="37"/>
      <c r="BU376" s="37"/>
      <c r="BV376" s="37"/>
      <c r="BW376" s="37"/>
      <c r="BX376" s="37"/>
      <c r="BY376" s="37"/>
      <c r="BZ376" s="37"/>
      <c r="CA376" s="37"/>
      <c r="CB376" s="37"/>
      <c r="CC376" s="37"/>
      <c r="CD376" s="37"/>
      <c r="CE376" s="37"/>
      <c r="CF376" s="37"/>
      <c r="CG376" s="37"/>
      <c r="CH376" s="37"/>
      <c r="CI376" s="37"/>
      <c r="CJ376" s="37"/>
      <c r="CK376" s="37"/>
      <c r="CL376" s="37"/>
      <c r="CM376" s="37"/>
      <c r="CN376" s="37"/>
      <c r="CO376" s="37"/>
      <c r="CP376" s="37"/>
      <c r="CQ376" s="37"/>
      <c r="CR376" s="37"/>
      <c r="CS376" s="37"/>
      <c r="CT376" s="37"/>
      <c r="CU376" s="37"/>
      <c r="CV376" s="37"/>
      <c r="CW376" s="37"/>
      <c r="CX376" s="37"/>
      <c r="CY376" s="37"/>
      <c r="CZ376" s="37"/>
      <c r="DA376" s="37"/>
      <c r="DB376" s="37"/>
      <c r="DC376" s="37"/>
      <c r="DD376" s="37"/>
      <c r="DE376" s="37"/>
      <c r="DF376" s="37"/>
      <c r="DG376" s="37"/>
      <c r="DH376" s="37"/>
      <c r="DI376" s="37"/>
      <c r="DJ376" s="37"/>
      <c r="DK376" s="37"/>
      <c r="DL376" s="37"/>
      <c r="DM376" s="37"/>
      <c r="DN376" s="37"/>
      <c r="DO376" s="37"/>
      <c r="DP376" s="37"/>
      <c r="DQ376" s="37"/>
      <c r="DR376" s="37"/>
      <c r="DS376" s="37"/>
      <c r="DT376" s="37"/>
    </row>
    <row r="377" spans="1:124" s="31" customFormat="1" ht="18">
      <c r="A377" s="37">
        <v>272</v>
      </c>
      <c r="B377" s="36" t="s">
        <v>4727</v>
      </c>
      <c r="C377" s="36" t="s">
        <v>2333</v>
      </c>
      <c r="D377" s="37" t="s">
        <v>4726</v>
      </c>
      <c r="E377" s="37" t="s">
        <v>4725</v>
      </c>
      <c r="F377" s="37" t="str">
        <f>IF(ISERROR(FIND('ヒアリングシート（記入例あり）'!$C$22,物質リスト!D377)),"",ROW())</f>
        <v/>
      </c>
      <c r="G377" s="37" t="e" cm="1">
        <f t="array" ref="G377">INDEX(D:D,SMALL(F:F,ROW(D377)))</f>
        <v>#NUM!</v>
      </c>
      <c r="H377" s="38" t="s">
        <v>10744</v>
      </c>
      <c r="I377" s="37" t="s">
        <v>407</v>
      </c>
      <c r="J377" s="37" t="s">
        <v>406</v>
      </c>
      <c r="K377" s="37" t="s">
        <v>221</v>
      </c>
      <c r="L377" s="37" t="s">
        <v>4724</v>
      </c>
      <c r="M377" s="37">
        <v>134.44999999999999</v>
      </c>
      <c r="N377" s="37" t="s">
        <v>4723</v>
      </c>
      <c r="O377" s="36" t="s">
        <v>4722</v>
      </c>
      <c r="P377" s="37" t="s">
        <v>259</v>
      </c>
      <c r="Q377" s="36"/>
      <c r="R377" s="37" t="s">
        <v>4721</v>
      </c>
      <c r="S377" s="36"/>
      <c r="T377" s="36"/>
      <c r="U377" s="36"/>
      <c r="V377" s="37"/>
      <c r="W377" s="37"/>
      <c r="X377" s="36"/>
      <c r="Y377" s="36"/>
      <c r="Z377" s="36" t="s">
        <v>10766</v>
      </c>
      <c r="AA377" s="37" t="s">
        <v>4720</v>
      </c>
      <c r="AB377" s="37" t="s">
        <v>209</v>
      </c>
      <c r="AC377" s="37" t="s">
        <v>209</v>
      </c>
      <c r="AD377" s="41" t="s">
        <v>378</v>
      </c>
      <c r="AE377" s="41" t="s">
        <v>201</v>
      </c>
      <c r="AF377" s="41" t="s">
        <v>206</v>
      </c>
      <c r="AG377" s="41" t="s">
        <v>201</v>
      </c>
      <c r="AH377" s="41" t="s">
        <v>201</v>
      </c>
      <c r="AI377" s="41" t="s">
        <v>201</v>
      </c>
      <c r="AJ377" s="41" t="s">
        <v>205</v>
      </c>
      <c r="AK377" s="41" t="s">
        <v>398</v>
      </c>
      <c r="AL377" s="41" t="s">
        <v>201</v>
      </c>
      <c r="AM377" s="41" t="s">
        <v>377</v>
      </c>
      <c r="AN377" s="41" t="s">
        <v>201</v>
      </c>
      <c r="AO377" s="41" t="s">
        <v>201</v>
      </c>
      <c r="AP377" s="41" t="s">
        <v>205</v>
      </c>
      <c r="AQ377" s="41" t="s">
        <v>201</v>
      </c>
      <c r="AR377" s="41" t="s">
        <v>201</v>
      </c>
      <c r="AS377" s="41" t="s">
        <v>201</v>
      </c>
      <c r="AT377" s="37"/>
      <c r="AU377" s="37"/>
      <c r="AV377" s="37" t="s">
        <v>4719</v>
      </c>
      <c r="AW377" s="37"/>
      <c r="AX377" s="37"/>
      <c r="AY377" s="37"/>
      <c r="AZ377" s="37"/>
      <c r="BA377" s="37"/>
      <c r="BB377" s="37"/>
      <c r="BC377" s="37"/>
      <c r="BD377" s="37"/>
      <c r="BE377" s="37"/>
      <c r="BF377" s="37"/>
      <c r="BG377" s="37"/>
      <c r="BH377" s="37"/>
      <c r="BI377" s="37"/>
      <c r="BJ377" s="37"/>
      <c r="BK377" s="37"/>
      <c r="BL377" s="37"/>
      <c r="BM377" s="37"/>
      <c r="BN377" s="37"/>
      <c r="BO377" s="37"/>
      <c r="BP377" s="37"/>
      <c r="BQ377" s="37"/>
      <c r="BR377" s="37"/>
      <c r="BS377" s="37"/>
      <c r="BT377" s="37"/>
      <c r="BU377" s="37"/>
      <c r="BV377" s="37"/>
      <c r="BW377" s="37"/>
      <c r="BX377" s="37"/>
      <c r="BY377" s="37"/>
      <c r="BZ377" s="37"/>
      <c r="CA377" s="37"/>
      <c r="CB377" s="37"/>
      <c r="CC377" s="37"/>
      <c r="CD377" s="37"/>
      <c r="CE377" s="37"/>
      <c r="CF377" s="37"/>
      <c r="CG377" s="37"/>
      <c r="CH377" s="37"/>
      <c r="CI377" s="37"/>
      <c r="CJ377" s="37"/>
      <c r="CK377" s="37"/>
      <c r="CL377" s="37"/>
      <c r="CM377" s="37"/>
      <c r="CN377" s="37"/>
      <c r="CO377" s="37"/>
      <c r="CP377" s="37"/>
      <c r="CQ377" s="37"/>
      <c r="CR377" s="37"/>
      <c r="CS377" s="37"/>
      <c r="CT377" s="37"/>
      <c r="CU377" s="37"/>
      <c r="CV377" s="37"/>
      <c r="CW377" s="37"/>
      <c r="CX377" s="37"/>
      <c r="CY377" s="37"/>
      <c r="CZ377" s="37"/>
      <c r="DA377" s="37"/>
      <c r="DB377" s="37"/>
      <c r="DC377" s="37"/>
      <c r="DD377" s="37"/>
      <c r="DE377" s="37"/>
      <c r="DF377" s="37"/>
      <c r="DG377" s="37"/>
      <c r="DH377" s="37"/>
      <c r="DI377" s="37"/>
      <c r="DJ377" s="37"/>
      <c r="DK377" s="37"/>
      <c r="DL377" s="37"/>
      <c r="DM377" s="37"/>
      <c r="DN377" s="37"/>
      <c r="DO377" s="37"/>
      <c r="DP377" s="37"/>
      <c r="DQ377" s="37"/>
      <c r="DR377" s="37"/>
      <c r="DS377" s="37"/>
      <c r="DT377" s="37"/>
    </row>
    <row r="378" spans="1:124" s="31" customFormat="1" ht="18">
      <c r="A378" s="37">
        <v>272</v>
      </c>
      <c r="B378" s="36" t="s">
        <v>4718</v>
      </c>
      <c r="C378" s="36" t="s">
        <v>2333</v>
      </c>
      <c r="D378" s="37" t="s">
        <v>4717</v>
      </c>
      <c r="E378" s="37" t="s">
        <v>4716</v>
      </c>
      <c r="F378" s="37" t="str">
        <f>IF(ISERROR(FIND('ヒアリングシート（記入例あり）'!$C$22,物質リスト!D378)),"",ROW())</f>
        <v/>
      </c>
      <c r="G378" s="37" t="e" cm="1">
        <f t="array" ref="G378">INDEX(D:D,SMALL(F:F,ROW(D378)))</f>
        <v>#NUM!</v>
      </c>
      <c r="H378" s="38" t="s">
        <v>10744</v>
      </c>
      <c r="I378" s="37" t="s">
        <v>407</v>
      </c>
      <c r="J378" s="37"/>
      <c r="K378" s="37" t="s">
        <v>221</v>
      </c>
      <c r="L378" s="37" t="s">
        <v>4715</v>
      </c>
      <c r="M378" s="37">
        <v>187.56</v>
      </c>
      <c r="N378" s="37" t="s">
        <v>4714</v>
      </c>
      <c r="O378" s="36" t="s">
        <v>4713</v>
      </c>
      <c r="P378" s="37" t="s">
        <v>259</v>
      </c>
      <c r="Q378" s="36"/>
      <c r="R378" s="37"/>
      <c r="S378" s="36"/>
      <c r="T378" s="36"/>
      <c r="U378" s="36"/>
      <c r="V378" s="37"/>
      <c r="W378" s="37"/>
      <c r="X378" s="36"/>
      <c r="Y378" s="36"/>
      <c r="Z378" s="36" t="s">
        <v>10767</v>
      </c>
      <c r="AA378" s="37"/>
      <c r="AB378" s="37"/>
      <c r="AC378" s="37"/>
      <c r="AD378" s="37"/>
      <c r="AE378" s="37"/>
      <c r="AF378" s="37"/>
      <c r="AG378" s="37"/>
      <c r="AH378" s="37"/>
      <c r="AI378" s="37"/>
      <c r="AJ378" s="37"/>
      <c r="AK378" s="37"/>
      <c r="AL378" s="37"/>
      <c r="AM378" s="37"/>
      <c r="AN378" s="37"/>
      <c r="AO378" s="37"/>
      <c r="AP378" s="37"/>
      <c r="AQ378" s="37"/>
      <c r="AR378" s="37"/>
      <c r="AS378" s="37"/>
      <c r="AT378" s="37"/>
      <c r="AU378" s="37"/>
      <c r="AV378" s="37"/>
      <c r="AW378" s="37"/>
      <c r="AX378" s="37"/>
      <c r="AY378" s="37"/>
      <c r="AZ378" s="37"/>
      <c r="BA378" s="37"/>
      <c r="BB378" s="37"/>
      <c r="BC378" s="37"/>
      <c r="BD378" s="37"/>
      <c r="BE378" s="37"/>
      <c r="BF378" s="37"/>
      <c r="BG378" s="37"/>
      <c r="BH378" s="37" t="s">
        <v>4712</v>
      </c>
      <c r="BI378" s="37"/>
      <c r="BJ378" s="37"/>
      <c r="BK378" s="37"/>
      <c r="BL378" s="37"/>
      <c r="BM378" s="37"/>
      <c r="BN378" s="37"/>
      <c r="BO378" s="37"/>
      <c r="BP378" s="37"/>
      <c r="BQ378" s="37"/>
      <c r="BR378" s="37"/>
      <c r="BS378" s="37"/>
      <c r="BT378" s="37"/>
      <c r="BU378" s="37"/>
      <c r="BV378" s="37"/>
      <c r="BW378" s="37"/>
      <c r="BX378" s="37"/>
      <c r="BY378" s="37"/>
      <c r="BZ378" s="37"/>
      <c r="CA378" s="37"/>
      <c r="CB378" s="37"/>
      <c r="CC378" s="37"/>
      <c r="CD378" s="37"/>
      <c r="CE378" s="37"/>
      <c r="CF378" s="37"/>
      <c r="CG378" s="37"/>
      <c r="CH378" s="37"/>
      <c r="CI378" s="37"/>
      <c r="CJ378" s="37"/>
      <c r="CK378" s="37"/>
      <c r="CL378" s="37"/>
      <c r="CM378" s="37"/>
      <c r="CN378" s="37"/>
      <c r="CO378" s="37"/>
      <c r="CP378" s="37"/>
      <c r="CQ378" s="37"/>
      <c r="CR378" s="37"/>
      <c r="CS378" s="37"/>
      <c r="CT378" s="37"/>
      <c r="CU378" s="37"/>
      <c r="CV378" s="37"/>
      <c r="CW378" s="37"/>
      <c r="CX378" s="37"/>
      <c r="CY378" s="37"/>
      <c r="CZ378" s="37"/>
      <c r="DA378" s="37"/>
      <c r="DB378" s="37"/>
      <c r="DC378" s="37"/>
      <c r="DD378" s="37"/>
      <c r="DE378" s="37"/>
      <c r="DF378" s="37"/>
      <c r="DG378" s="37"/>
      <c r="DH378" s="37"/>
      <c r="DI378" s="37"/>
      <c r="DJ378" s="37"/>
      <c r="DK378" s="37"/>
      <c r="DL378" s="37"/>
      <c r="DM378" s="37"/>
      <c r="DN378" s="37"/>
      <c r="DO378" s="37"/>
      <c r="DP378" s="37"/>
      <c r="DQ378" s="37"/>
      <c r="DR378" s="37"/>
      <c r="DS378" s="37"/>
      <c r="DT378" s="37"/>
    </row>
    <row r="379" spans="1:124" s="31" customFormat="1" ht="16.5">
      <c r="A379" s="37">
        <v>272</v>
      </c>
      <c r="B379" s="36" t="s">
        <v>4711</v>
      </c>
      <c r="C379" s="36" t="s">
        <v>2333</v>
      </c>
      <c r="D379" s="37" t="s">
        <v>4710</v>
      </c>
      <c r="E379" s="37" t="s">
        <v>4709</v>
      </c>
      <c r="F379" s="37" t="str">
        <f>IF(ISERROR(FIND('ヒアリングシート（記入例あり）'!$C$22,物質リスト!D379)),"",ROW())</f>
        <v/>
      </c>
      <c r="G379" s="37" t="e" cm="1">
        <f t="array" ref="G379">INDEX(D:D,SMALL(F:F,ROW(D379)))</f>
        <v>#NUM!</v>
      </c>
      <c r="H379" s="38" t="s">
        <v>10744</v>
      </c>
      <c r="I379" s="37" t="s">
        <v>407</v>
      </c>
      <c r="J379" s="37" t="s">
        <v>406</v>
      </c>
      <c r="K379" s="37" t="s">
        <v>221</v>
      </c>
      <c r="L379" s="37" t="s">
        <v>4708</v>
      </c>
      <c r="M379" s="37">
        <v>89.56</v>
      </c>
      <c r="N379" s="37" t="s">
        <v>4707</v>
      </c>
      <c r="O379" s="36" t="s">
        <v>3397</v>
      </c>
      <c r="P379" s="37" t="s">
        <v>259</v>
      </c>
      <c r="Q379" s="36"/>
      <c r="R379" s="37" t="s">
        <v>4706</v>
      </c>
      <c r="S379" s="36"/>
      <c r="T379" s="36"/>
      <c r="U379" s="36"/>
      <c r="V379" s="37"/>
      <c r="W379" s="37"/>
      <c r="X379" s="36"/>
      <c r="Y379" s="36"/>
      <c r="Z379" s="36" t="s">
        <v>503</v>
      </c>
      <c r="AA379" s="37" t="s">
        <v>4705</v>
      </c>
      <c r="AB379" s="37" t="s">
        <v>209</v>
      </c>
      <c r="AC379" s="37" t="s">
        <v>209</v>
      </c>
      <c r="AD379" s="41" t="s">
        <v>207</v>
      </c>
      <c r="AE379" s="41" t="s">
        <v>201</v>
      </c>
      <c r="AF379" s="41" t="s">
        <v>206</v>
      </c>
      <c r="AG379" s="41" t="s">
        <v>206</v>
      </c>
      <c r="AH379" s="41" t="s">
        <v>201</v>
      </c>
      <c r="AI379" s="41" t="s">
        <v>201</v>
      </c>
      <c r="AJ379" s="41" t="s">
        <v>205</v>
      </c>
      <c r="AK379" s="41" t="s">
        <v>205</v>
      </c>
      <c r="AL379" s="41" t="s">
        <v>201</v>
      </c>
      <c r="AM379" s="41" t="s">
        <v>377</v>
      </c>
      <c r="AN379" s="41" t="s">
        <v>201</v>
      </c>
      <c r="AO379" s="41" t="s">
        <v>201</v>
      </c>
      <c r="AP379" s="41" t="s">
        <v>201</v>
      </c>
      <c r="AQ379" s="41" t="s">
        <v>201</v>
      </c>
      <c r="AR379" s="41" t="s">
        <v>4704</v>
      </c>
      <c r="AS379" s="41" t="s">
        <v>201</v>
      </c>
      <c r="AT379" s="37"/>
      <c r="AU379" s="37"/>
      <c r="AV379" s="37"/>
      <c r="AW379" s="37"/>
      <c r="AX379" s="37"/>
      <c r="AY379" s="37"/>
      <c r="AZ379" s="37"/>
      <c r="BA379" s="37"/>
      <c r="BB379" s="37"/>
      <c r="BC379" s="37"/>
      <c r="BD379" s="37"/>
      <c r="BE379" s="37"/>
      <c r="BF379" s="37"/>
      <c r="BG379" s="37"/>
      <c r="BH379" s="37" t="s">
        <v>4703</v>
      </c>
      <c r="BI379" s="37"/>
      <c r="BJ379" s="37"/>
      <c r="BK379" s="37"/>
      <c r="BL379" s="37"/>
      <c r="BM379" s="37"/>
      <c r="BN379" s="37"/>
      <c r="BO379" s="37"/>
      <c r="BP379" s="37"/>
      <c r="BQ379" s="37"/>
      <c r="BR379" s="37"/>
      <c r="BS379" s="37"/>
      <c r="BT379" s="37"/>
      <c r="BU379" s="37"/>
      <c r="BV379" s="37"/>
      <c r="BW379" s="37"/>
      <c r="BX379" s="37"/>
      <c r="BY379" s="37"/>
      <c r="BZ379" s="37"/>
      <c r="CA379" s="37"/>
      <c r="CB379" s="37"/>
      <c r="CC379" s="37"/>
      <c r="CD379" s="37"/>
      <c r="CE379" s="37"/>
      <c r="CF379" s="37"/>
      <c r="CG379" s="37"/>
      <c r="CH379" s="37"/>
      <c r="CI379" s="37"/>
      <c r="CJ379" s="37"/>
      <c r="CK379" s="37"/>
      <c r="CL379" s="37"/>
      <c r="CM379" s="37"/>
      <c r="CN379" s="37"/>
      <c r="CO379" s="37"/>
      <c r="CP379" s="37"/>
      <c r="CQ379" s="37"/>
      <c r="CR379" s="37"/>
      <c r="CS379" s="37"/>
      <c r="CT379" s="37"/>
      <c r="CU379" s="37"/>
      <c r="CV379" s="37"/>
      <c r="CW379" s="37"/>
      <c r="CX379" s="37"/>
      <c r="CY379" s="37"/>
      <c r="CZ379" s="37"/>
      <c r="DA379" s="37"/>
      <c r="DB379" s="37"/>
      <c r="DC379" s="37"/>
      <c r="DD379" s="37"/>
      <c r="DE379" s="37"/>
      <c r="DF379" s="37"/>
      <c r="DG379" s="37"/>
      <c r="DH379" s="37"/>
      <c r="DI379" s="37"/>
      <c r="DJ379" s="37"/>
      <c r="DK379" s="37"/>
      <c r="DL379" s="37"/>
      <c r="DM379" s="37"/>
      <c r="DN379" s="37"/>
      <c r="DO379" s="37"/>
      <c r="DP379" s="37"/>
      <c r="DQ379" s="37"/>
      <c r="DR379" s="37"/>
      <c r="DS379" s="37"/>
      <c r="DT379" s="37"/>
    </row>
    <row r="380" spans="1:124" s="31" customFormat="1" ht="16.5">
      <c r="A380" s="37">
        <v>272</v>
      </c>
      <c r="B380" s="36" t="s">
        <v>4702</v>
      </c>
      <c r="C380" s="36" t="s">
        <v>2333</v>
      </c>
      <c r="D380" s="37" t="s">
        <v>4701</v>
      </c>
      <c r="E380" s="37" t="s">
        <v>4700</v>
      </c>
      <c r="F380" s="37" t="str">
        <f>IF(ISERROR(FIND('ヒアリングシート（記入例あり）'!$C$22,物質リスト!D380)),"",ROW())</f>
        <v/>
      </c>
      <c r="G380" s="37" t="e" cm="1">
        <f t="array" ref="G380">INDEX(D:D,SMALL(F:F,ROW(D380)))</f>
        <v>#NUM!</v>
      </c>
      <c r="H380" s="38" t="s">
        <v>10744</v>
      </c>
      <c r="I380" s="37" t="s">
        <v>407</v>
      </c>
      <c r="J380" s="37" t="s">
        <v>406</v>
      </c>
      <c r="K380" s="37" t="s">
        <v>221</v>
      </c>
      <c r="L380" s="37" t="s">
        <v>4699</v>
      </c>
      <c r="M380" s="37">
        <v>79.55</v>
      </c>
      <c r="N380" s="37" t="s">
        <v>4698</v>
      </c>
      <c r="O380" s="36"/>
      <c r="P380" s="37" t="s">
        <v>259</v>
      </c>
      <c r="Q380" s="36"/>
      <c r="R380" s="37" t="s">
        <v>4697</v>
      </c>
      <c r="S380" s="36"/>
      <c r="T380" s="36"/>
      <c r="U380" s="36"/>
      <c r="V380" s="37"/>
      <c r="W380" s="37"/>
      <c r="X380" s="36"/>
      <c r="Y380" s="36"/>
      <c r="Z380" s="36" t="s">
        <v>503</v>
      </c>
      <c r="AA380" s="37" t="s">
        <v>4696</v>
      </c>
      <c r="AB380" s="37" t="s">
        <v>875</v>
      </c>
      <c r="AC380" s="37" t="s">
        <v>4695</v>
      </c>
      <c r="AD380" s="41" t="s">
        <v>203</v>
      </c>
      <c r="AE380" s="41" t="s">
        <v>203</v>
      </c>
      <c r="AF380" s="41" t="s">
        <v>206</v>
      </c>
      <c r="AG380" s="41" t="s">
        <v>206</v>
      </c>
      <c r="AH380" s="41" t="s">
        <v>201</v>
      </c>
      <c r="AI380" s="41" t="s">
        <v>201</v>
      </c>
      <c r="AJ380" s="41" t="s">
        <v>203</v>
      </c>
      <c r="AK380" s="41" t="s">
        <v>201</v>
      </c>
      <c r="AL380" s="41" t="s">
        <v>201</v>
      </c>
      <c r="AM380" s="41" t="s">
        <v>1328</v>
      </c>
      <c r="AN380" s="41" t="s">
        <v>201</v>
      </c>
      <c r="AO380" s="41" t="s">
        <v>201</v>
      </c>
      <c r="AP380" s="41" t="s">
        <v>201</v>
      </c>
      <c r="AQ380" s="41" t="s">
        <v>4694</v>
      </c>
      <c r="AR380" s="41" t="s">
        <v>201</v>
      </c>
      <c r="AS380" s="41" t="s">
        <v>201</v>
      </c>
      <c r="AT380" s="37"/>
      <c r="AU380" s="37"/>
      <c r="AV380" s="37"/>
      <c r="AW380" s="37"/>
      <c r="AX380" s="37"/>
      <c r="AY380" s="37"/>
      <c r="AZ380" s="37"/>
      <c r="BA380" s="37"/>
      <c r="BB380" s="37"/>
      <c r="BC380" s="37"/>
      <c r="BD380" s="37"/>
      <c r="BE380" s="37"/>
      <c r="BF380" s="37"/>
      <c r="BG380" s="37"/>
      <c r="BH380" s="37" t="s">
        <v>4693</v>
      </c>
      <c r="BI380" s="37"/>
      <c r="BJ380" s="37"/>
      <c r="BK380" s="37"/>
      <c r="BL380" s="37"/>
      <c r="BM380" s="37"/>
      <c r="BN380" s="37"/>
      <c r="BO380" s="37"/>
      <c r="BP380" s="37"/>
      <c r="BQ380" s="37"/>
      <c r="BR380" s="37"/>
      <c r="BS380" s="37"/>
      <c r="BT380" s="37"/>
      <c r="BU380" s="37"/>
      <c r="BV380" s="37"/>
      <c r="BW380" s="37"/>
      <c r="BX380" s="37"/>
      <c r="BY380" s="37"/>
      <c r="BZ380" s="37"/>
      <c r="CA380" s="37"/>
      <c r="CB380" s="37"/>
      <c r="CC380" s="37"/>
      <c r="CD380" s="37"/>
      <c r="CE380" s="37"/>
      <c r="CF380" s="37"/>
      <c r="CG380" s="37"/>
      <c r="CH380" s="37"/>
      <c r="CI380" s="37"/>
      <c r="CJ380" s="37"/>
      <c r="CK380" s="37"/>
      <c r="CL380" s="37"/>
      <c r="CM380" s="37"/>
      <c r="CN380" s="37"/>
      <c r="CO380" s="37"/>
      <c r="CP380" s="37"/>
      <c r="CQ380" s="37"/>
      <c r="CR380" s="37"/>
      <c r="CS380" s="37"/>
      <c r="CT380" s="37"/>
      <c r="CU380" s="37"/>
      <c r="CV380" s="37"/>
      <c r="CW380" s="37"/>
      <c r="CX380" s="37"/>
      <c r="CY380" s="37"/>
      <c r="CZ380" s="37"/>
      <c r="DA380" s="37"/>
      <c r="DB380" s="37"/>
      <c r="DC380" s="37"/>
      <c r="DD380" s="37"/>
      <c r="DE380" s="37"/>
      <c r="DF380" s="37"/>
      <c r="DG380" s="37"/>
      <c r="DH380" s="37"/>
      <c r="DI380" s="37"/>
      <c r="DJ380" s="37"/>
      <c r="DK380" s="37"/>
      <c r="DL380" s="37"/>
      <c r="DM380" s="37"/>
      <c r="DN380" s="37"/>
      <c r="DO380" s="37"/>
      <c r="DP380" s="37"/>
      <c r="DQ380" s="37"/>
      <c r="DR380" s="37"/>
      <c r="DS380" s="37"/>
      <c r="DT380" s="37"/>
    </row>
    <row r="381" spans="1:124" s="31" customFormat="1" ht="18">
      <c r="A381" s="37">
        <v>272</v>
      </c>
      <c r="B381" s="36" t="s">
        <v>4692</v>
      </c>
      <c r="C381" s="36" t="s">
        <v>2333</v>
      </c>
      <c r="D381" s="37" t="s">
        <v>4691</v>
      </c>
      <c r="E381" s="37" t="s">
        <v>4690</v>
      </c>
      <c r="F381" s="37" t="str">
        <f>IF(ISERROR(FIND('ヒアリングシート（記入例あり）'!$C$22,物質リスト!D381)),"",ROW())</f>
        <v/>
      </c>
      <c r="G381" s="37" t="e" cm="1">
        <f t="array" ref="G381">INDEX(D:D,SMALL(F:F,ROW(D381)))</f>
        <v>#NUM!</v>
      </c>
      <c r="H381" s="38" t="s">
        <v>10744</v>
      </c>
      <c r="I381" s="37" t="s">
        <v>407</v>
      </c>
      <c r="J381" s="37" t="s">
        <v>406</v>
      </c>
      <c r="K381" s="37" t="s">
        <v>221</v>
      </c>
      <c r="L381" s="37" t="s">
        <v>4689</v>
      </c>
      <c r="M381" s="37">
        <v>159.61000000000001</v>
      </c>
      <c r="N381" s="37" t="s">
        <v>4688</v>
      </c>
      <c r="O381" s="36"/>
      <c r="P381" s="37" t="s">
        <v>259</v>
      </c>
      <c r="Q381" s="36"/>
      <c r="R381" s="37" t="s">
        <v>4687</v>
      </c>
      <c r="S381" s="36" t="s">
        <v>4686</v>
      </c>
      <c r="T381" s="36"/>
      <c r="U381" s="36"/>
      <c r="V381" s="37"/>
      <c r="W381" s="37"/>
      <c r="X381" s="36"/>
      <c r="Y381" s="36"/>
      <c r="Z381" s="36" t="s">
        <v>10768</v>
      </c>
      <c r="AA381" s="37" t="s">
        <v>4685</v>
      </c>
      <c r="AB381" s="37" t="s">
        <v>209</v>
      </c>
      <c r="AC381" s="37" t="s">
        <v>209</v>
      </c>
      <c r="AD381" s="41" t="s">
        <v>378</v>
      </c>
      <c r="AE381" s="41" t="s">
        <v>201</v>
      </c>
      <c r="AF381" s="41" t="s">
        <v>206</v>
      </c>
      <c r="AG381" s="41" t="s">
        <v>206</v>
      </c>
      <c r="AH381" s="41" t="s">
        <v>201</v>
      </c>
      <c r="AI381" s="41" t="s">
        <v>201</v>
      </c>
      <c r="AJ381" s="41" t="s">
        <v>377</v>
      </c>
      <c r="AK381" s="41" t="s">
        <v>377</v>
      </c>
      <c r="AL381" s="41" t="s">
        <v>201</v>
      </c>
      <c r="AM381" s="41" t="s">
        <v>377</v>
      </c>
      <c r="AN381" s="41" t="s">
        <v>201</v>
      </c>
      <c r="AO381" s="41" t="s">
        <v>201</v>
      </c>
      <c r="AP381" s="41" t="s">
        <v>205</v>
      </c>
      <c r="AQ381" s="41" t="s">
        <v>4684</v>
      </c>
      <c r="AR381" s="41" t="s">
        <v>4105</v>
      </c>
      <c r="AS381" s="41" t="s">
        <v>201</v>
      </c>
      <c r="AT381" s="37" t="s">
        <v>4683</v>
      </c>
      <c r="AU381" s="37"/>
      <c r="AV381" s="37"/>
      <c r="AW381" s="37"/>
      <c r="AX381" s="37"/>
      <c r="AY381" s="37"/>
      <c r="AZ381" s="37"/>
      <c r="BA381" s="37"/>
      <c r="BB381" s="37"/>
      <c r="BC381" s="37"/>
      <c r="BD381" s="37"/>
      <c r="BE381" s="37"/>
      <c r="BF381" s="37"/>
      <c r="BG381" s="37"/>
      <c r="BH381" s="37"/>
      <c r="BI381" s="37"/>
      <c r="BJ381" s="37"/>
      <c r="BK381" s="37"/>
      <c r="BL381" s="37"/>
      <c r="BM381" s="37"/>
      <c r="BN381" s="37"/>
      <c r="BO381" s="37"/>
      <c r="BP381" s="37"/>
      <c r="BQ381" s="37"/>
      <c r="BR381" s="37"/>
      <c r="BS381" s="37"/>
      <c r="BT381" s="37"/>
      <c r="BU381" s="37"/>
      <c r="BV381" s="37"/>
      <c r="BW381" s="37"/>
      <c r="BX381" s="37"/>
      <c r="BY381" s="37"/>
      <c r="BZ381" s="37"/>
      <c r="CA381" s="37"/>
      <c r="CB381" s="37"/>
      <c r="CC381" s="37"/>
      <c r="CD381" s="37"/>
      <c r="CE381" s="37"/>
      <c r="CF381" s="37"/>
      <c r="CG381" s="37"/>
      <c r="CH381" s="37"/>
      <c r="CI381" s="37"/>
      <c r="CJ381" s="37"/>
      <c r="CK381" s="37"/>
      <c r="CL381" s="37"/>
      <c r="CM381" s="37"/>
      <c r="CN381" s="37"/>
      <c r="CO381" s="37"/>
      <c r="CP381" s="37"/>
      <c r="CQ381" s="37"/>
      <c r="CR381" s="37"/>
      <c r="CS381" s="37"/>
      <c r="CT381" s="37"/>
      <c r="CU381" s="37"/>
      <c r="CV381" s="37"/>
      <c r="CW381" s="37"/>
      <c r="CX381" s="37"/>
      <c r="CY381" s="37"/>
      <c r="CZ381" s="37"/>
      <c r="DA381" s="37"/>
      <c r="DB381" s="37"/>
      <c r="DC381" s="37"/>
      <c r="DD381" s="37"/>
      <c r="DE381" s="37"/>
      <c r="DF381" s="37"/>
      <c r="DG381" s="37"/>
      <c r="DH381" s="37"/>
      <c r="DI381" s="37"/>
      <c r="DJ381" s="37"/>
      <c r="DK381" s="37"/>
      <c r="DL381" s="37"/>
      <c r="DM381" s="37"/>
      <c r="DN381" s="37"/>
      <c r="DO381" s="37"/>
      <c r="DP381" s="37"/>
      <c r="DQ381" s="37"/>
      <c r="DR381" s="37"/>
      <c r="DS381" s="37"/>
      <c r="DT381" s="37"/>
    </row>
    <row r="382" spans="1:124" s="31" customFormat="1" ht="16.5">
      <c r="A382" s="37">
        <v>273</v>
      </c>
      <c r="B382" s="36" t="s">
        <v>4682</v>
      </c>
      <c r="C382" s="36" t="s">
        <v>410</v>
      </c>
      <c r="D382" s="37" t="s">
        <v>4681</v>
      </c>
      <c r="E382" s="37" t="s">
        <v>4680</v>
      </c>
      <c r="F382" s="37" t="str">
        <f>IF(ISERROR(FIND('ヒアリングシート（記入例あり）'!$C$22,物質リスト!D382)),"",ROW())</f>
        <v/>
      </c>
      <c r="G382" s="37" t="e" cm="1">
        <f t="array" ref="G382">INDEX(D:D,SMALL(F:F,ROW(D382)))</f>
        <v>#NUM!</v>
      </c>
      <c r="H382" s="38" t="s">
        <v>10797</v>
      </c>
      <c r="I382" s="37" t="s">
        <v>223</v>
      </c>
      <c r="J382" s="37" t="s">
        <v>222</v>
      </c>
      <c r="K382" s="37" t="s">
        <v>221</v>
      </c>
      <c r="L382" s="37" t="s">
        <v>4679</v>
      </c>
      <c r="M382" s="37">
        <v>186.33</v>
      </c>
      <c r="N382" s="37" t="s">
        <v>4678</v>
      </c>
      <c r="O382" s="36" t="s">
        <v>4677</v>
      </c>
      <c r="P382" s="37" t="s">
        <v>259</v>
      </c>
      <c r="Q382" s="36" t="s">
        <v>4676</v>
      </c>
      <c r="R382" s="37"/>
      <c r="S382" s="36" t="s">
        <v>4675</v>
      </c>
      <c r="T382" s="36"/>
      <c r="U382" s="36" t="s">
        <v>4674</v>
      </c>
      <c r="V382" s="37">
        <v>5.13</v>
      </c>
      <c r="W382" s="37">
        <v>2</v>
      </c>
      <c r="X382" s="36"/>
      <c r="Y382" s="36"/>
      <c r="Z382" s="36" t="s">
        <v>4673</v>
      </c>
      <c r="AA382" s="37" t="s">
        <v>4672</v>
      </c>
      <c r="AB382" s="37" t="s">
        <v>4671</v>
      </c>
      <c r="AC382" s="37" t="s">
        <v>4670</v>
      </c>
      <c r="AD382" s="37" t="s">
        <v>203</v>
      </c>
      <c r="AE382" s="37" t="s">
        <v>203</v>
      </c>
      <c r="AF382" s="37" t="s">
        <v>206</v>
      </c>
      <c r="AG382" s="37" t="s">
        <v>201</v>
      </c>
      <c r="AH382" s="37" t="s">
        <v>201</v>
      </c>
      <c r="AI382" s="37" t="s">
        <v>206</v>
      </c>
      <c r="AJ382" s="37" t="s">
        <v>203</v>
      </c>
      <c r="AK382" s="37" t="s">
        <v>250</v>
      </c>
      <c r="AL382" s="37" t="s">
        <v>201</v>
      </c>
      <c r="AM382" s="37" t="s">
        <v>201</v>
      </c>
      <c r="AN382" s="37" t="s">
        <v>203</v>
      </c>
      <c r="AO382" s="37" t="s">
        <v>201</v>
      </c>
      <c r="AP382" s="37" t="s">
        <v>201</v>
      </c>
      <c r="AQ382" s="37" t="s">
        <v>4669</v>
      </c>
      <c r="AR382" s="37" t="s">
        <v>201</v>
      </c>
      <c r="AS382" s="37" t="s">
        <v>201</v>
      </c>
      <c r="AT382" s="37" t="s">
        <v>4439</v>
      </c>
      <c r="AU382" s="37" t="s">
        <v>761</v>
      </c>
      <c r="AV382" s="37" t="s">
        <v>248</v>
      </c>
      <c r="AW382" s="37"/>
      <c r="AX382" s="37"/>
      <c r="AY382" s="37"/>
      <c r="AZ382" s="37"/>
      <c r="BA382" s="37"/>
      <c r="BB382" s="37"/>
      <c r="BC382" s="37"/>
      <c r="BD382" s="37"/>
      <c r="BE382" s="37">
        <v>96196</v>
      </c>
      <c r="BF382" s="37">
        <v>115124</v>
      </c>
      <c r="BG382" s="37">
        <v>211320</v>
      </c>
      <c r="BH382" s="37" t="s">
        <v>4668</v>
      </c>
      <c r="BI382" s="37">
        <v>12</v>
      </c>
      <c r="BJ382" s="37">
        <v>72</v>
      </c>
      <c r="BK382" s="37">
        <v>7</v>
      </c>
      <c r="BL382" s="37">
        <v>0</v>
      </c>
      <c r="BM382" s="37">
        <v>0</v>
      </c>
      <c r="BN382" s="37">
        <v>0</v>
      </c>
      <c r="BO382" s="37">
        <v>3241</v>
      </c>
      <c r="BP382" s="37">
        <v>0</v>
      </c>
      <c r="BQ382" s="37">
        <v>7027900</v>
      </c>
      <c r="BR382" s="37">
        <v>0</v>
      </c>
      <c r="BS382" s="37">
        <v>79</v>
      </c>
      <c r="BT382" s="37">
        <v>3241</v>
      </c>
      <c r="BU382" s="37">
        <v>7027900</v>
      </c>
      <c r="BV382" s="37">
        <v>8</v>
      </c>
      <c r="BW382" s="37">
        <v>9500</v>
      </c>
      <c r="BX382" s="37">
        <v>0.30000000000000004</v>
      </c>
      <c r="BY382" s="37">
        <v>0</v>
      </c>
      <c r="BZ382" s="37">
        <v>0</v>
      </c>
      <c r="CA382" s="37">
        <v>9500.2999999999993</v>
      </c>
      <c r="CB382" s="37">
        <v>7661600</v>
      </c>
      <c r="CC382" s="37">
        <v>4</v>
      </c>
      <c r="CD382" s="37">
        <v>4800</v>
      </c>
      <c r="CE382" s="37">
        <v>0</v>
      </c>
      <c r="CF382" s="37">
        <v>0</v>
      </c>
      <c r="CG382" s="37">
        <v>0</v>
      </c>
      <c r="CH382" s="37">
        <v>4800</v>
      </c>
      <c r="CI382" s="37">
        <v>27000</v>
      </c>
      <c r="CJ382" s="37">
        <v>1</v>
      </c>
      <c r="CK382" s="37">
        <v>0</v>
      </c>
      <c r="CL382" s="37">
        <v>0</v>
      </c>
      <c r="CM382" s="37">
        <v>0</v>
      </c>
      <c r="CN382" s="37">
        <v>0</v>
      </c>
      <c r="CO382" s="37">
        <v>0</v>
      </c>
      <c r="CP382" s="37">
        <v>594880</v>
      </c>
      <c r="CQ382" s="37"/>
      <c r="CR382" s="37"/>
      <c r="CS382" s="37"/>
      <c r="CT382" s="37"/>
      <c r="CU382" s="37"/>
      <c r="CV382" s="37"/>
      <c r="CW382" s="37"/>
      <c r="CX382" s="37"/>
      <c r="CY382" s="37"/>
      <c r="CZ382" s="37"/>
      <c r="DA382" s="37"/>
      <c r="DB382" s="37"/>
      <c r="DC382" s="37"/>
      <c r="DD382" s="37"/>
      <c r="DE382" s="37"/>
      <c r="DF382" s="37"/>
      <c r="DG382" s="37"/>
      <c r="DH382" s="37"/>
      <c r="DI382" s="37"/>
      <c r="DJ382" s="37"/>
      <c r="DK382" s="37"/>
      <c r="DL382" s="37"/>
      <c r="DM382" s="37"/>
      <c r="DN382" s="37"/>
      <c r="DO382" s="37"/>
      <c r="DP382" s="37"/>
      <c r="DQ382" s="37"/>
      <c r="DR382" s="37"/>
      <c r="DS382" s="37"/>
      <c r="DT382" s="37"/>
    </row>
    <row r="383" spans="1:124" s="31" customFormat="1" ht="18">
      <c r="A383" s="37">
        <v>274</v>
      </c>
      <c r="B383" s="36" t="s">
        <v>4667</v>
      </c>
      <c r="C383" s="36" t="s">
        <v>809</v>
      </c>
      <c r="D383" s="37" t="s">
        <v>4666</v>
      </c>
      <c r="E383" s="37" t="s">
        <v>4665</v>
      </c>
      <c r="F383" s="37" t="str">
        <f>IF(ISERROR(FIND('ヒアリングシート（記入例あり）'!$C$22,物質リスト!D383)),"",ROW())</f>
        <v/>
      </c>
      <c r="G383" s="37" t="e" cm="1">
        <f t="array" ref="G383">INDEX(D:D,SMALL(F:F,ROW(D383)))</f>
        <v>#NUM!</v>
      </c>
      <c r="H383" s="38" t="s">
        <v>10797</v>
      </c>
      <c r="I383" s="37" t="s">
        <v>223</v>
      </c>
      <c r="J383" s="37" t="s">
        <v>360</v>
      </c>
      <c r="K383" s="37" t="s">
        <v>221</v>
      </c>
      <c r="L383" s="37" t="s">
        <v>4664</v>
      </c>
      <c r="M383" s="37">
        <v>202.41</v>
      </c>
      <c r="N383" s="37" t="s">
        <v>4663</v>
      </c>
      <c r="O383" s="36" t="s">
        <v>4662</v>
      </c>
      <c r="P383" s="37" t="s">
        <v>217</v>
      </c>
      <c r="Q383" s="37"/>
      <c r="R383" s="37"/>
      <c r="S383" s="36" t="s">
        <v>10961</v>
      </c>
      <c r="T383" s="36" t="s">
        <v>4661</v>
      </c>
      <c r="U383" s="36" t="s">
        <v>4660</v>
      </c>
      <c r="V383" s="37">
        <v>6.07</v>
      </c>
      <c r="W383" s="37">
        <v>2</v>
      </c>
      <c r="X383" s="36"/>
      <c r="Y383" s="36"/>
      <c r="Z383" s="36" t="s">
        <v>4659</v>
      </c>
      <c r="AA383" s="37" t="s">
        <v>4658</v>
      </c>
      <c r="AB383" s="37" t="s">
        <v>4657</v>
      </c>
      <c r="AC383" s="37" t="s">
        <v>4656</v>
      </c>
      <c r="AD383" s="41" t="s">
        <v>203</v>
      </c>
      <c r="AE383" s="41" t="s">
        <v>203</v>
      </c>
      <c r="AF383" s="41" t="s">
        <v>206</v>
      </c>
      <c r="AG383" s="41" t="s">
        <v>201</v>
      </c>
      <c r="AH383" s="41" t="s">
        <v>201</v>
      </c>
      <c r="AI383" s="41" t="s">
        <v>201</v>
      </c>
      <c r="AJ383" s="41" t="s">
        <v>205</v>
      </c>
      <c r="AK383" s="41" t="s">
        <v>201</v>
      </c>
      <c r="AL383" s="41" t="s">
        <v>201</v>
      </c>
      <c r="AM383" s="41" t="s">
        <v>291</v>
      </c>
      <c r="AN383" s="41" t="s">
        <v>201</v>
      </c>
      <c r="AO383" s="41" t="s">
        <v>201</v>
      </c>
      <c r="AP383" s="41" t="s">
        <v>201</v>
      </c>
      <c r="AQ383" s="41" t="s">
        <v>4655</v>
      </c>
      <c r="AR383" s="41" t="s">
        <v>201</v>
      </c>
      <c r="AS383" s="41" t="s">
        <v>201</v>
      </c>
      <c r="AT383" s="37" t="s">
        <v>1278</v>
      </c>
      <c r="AU383" s="37" t="s">
        <v>4654</v>
      </c>
      <c r="AV383" s="37" t="s">
        <v>4653</v>
      </c>
      <c r="AW383" s="37"/>
      <c r="AX383" s="37" t="s">
        <v>4652</v>
      </c>
      <c r="AY383" s="37"/>
      <c r="AZ383" s="37"/>
      <c r="BA383" s="37"/>
      <c r="BB383" s="37"/>
      <c r="BC383" s="37"/>
      <c r="BD383" s="37"/>
      <c r="BE383" s="37">
        <v>420</v>
      </c>
      <c r="BF383" s="37">
        <v>1013</v>
      </c>
      <c r="BG383" s="37">
        <v>1433</v>
      </c>
      <c r="BH383" s="37"/>
      <c r="BI383" s="37">
        <v>1</v>
      </c>
      <c r="BJ383" s="37">
        <v>0</v>
      </c>
      <c r="BK383" s="37">
        <v>0</v>
      </c>
      <c r="BL383" s="37">
        <v>0</v>
      </c>
      <c r="BM383" s="37">
        <v>0</v>
      </c>
      <c r="BN383" s="37">
        <v>0</v>
      </c>
      <c r="BO383" s="37">
        <v>49</v>
      </c>
      <c r="BP383" s="37">
        <v>0</v>
      </c>
      <c r="BQ383" s="37">
        <v>120000</v>
      </c>
      <c r="BR383" s="37">
        <v>0</v>
      </c>
      <c r="BS383" s="37">
        <v>0</v>
      </c>
      <c r="BT383" s="37">
        <v>49</v>
      </c>
      <c r="BU383" s="37">
        <v>120000</v>
      </c>
      <c r="BV383" s="37">
        <v>0</v>
      </c>
      <c r="BW383" s="37">
        <v>0</v>
      </c>
      <c r="BX383" s="37">
        <v>0</v>
      </c>
      <c r="BY383" s="37">
        <v>0</v>
      </c>
      <c r="BZ383" s="37">
        <v>0</v>
      </c>
      <c r="CA383" s="37">
        <v>0</v>
      </c>
      <c r="CB383" s="37">
        <v>0</v>
      </c>
      <c r="CC383" s="37"/>
      <c r="CD383" s="37"/>
      <c r="CE383" s="37"/>
      <c r="CF383" s="37"/>
      <c r="CG383" s="37"/>
      <c r="CH383" s="37"/>
      <c r="CI383" s="37"/>
      <c r="CJ383" s="37">
        <v>0</v>
      </c>
      <c r="CK383" s="37">
        <v>0</v>
      </c>
      <c r="CL383" s="37">
        <v>0</v>
      </c>
      <c r="CM383" s="37">
        <v>0</v>
      </c>
      <c r="CN383" s="37">
        <v>0</v>
      </c>
      <c r="CO383" s="37">
        <v>0</v>
      </c>
      <c r="CP383" s="37">
        <v>0</v>
      </c>
      <c r="CQ383" s="37"/>
      <c r="CR383" s="37"/>
      <c r="CS383" s="37"/>
      <c r="CT383" s="37"/>
      <c r="CU383" s="37"/>
      <c r="CV383" s="37"/>
      <c r="CW383" s="37"/>
      <c r="CX383" s="37"/>
      <c r="CY383" s="37"/>
      <c r="CZ383" s="37"/>
      <c r="DA383" s="37"/>
      <c r="DB383" s="37"/>
      <c r="DC383" s="37"/>
      <c r="DD383" s="37"/>
      <c r="DE383" s="37"/>
      <c r="DF383" s="37"/>
      <c r="DG383" s="37"/>
      <c r="DH383" s="37"/>
      <c r="DI383" s="37"/>
      <c r="DJ383" s="37"/>
      <c r="DK383" s="37"/>
      <c r="DL383" s="37"/>
      <c r="DM383" s="37"/>
      <c r="DN383" s="37"/>
      <c r="DO383" s="37"/>
      <c r="DP383" s="37"/>
      <c r="DQ383" s="37"/>
      <c r="DR383" s="37"/>
      <c r="DS383" s="37"/>
      <c r="DT383" s="37"/>
    </row>
    <row r="384" spans="1:124" s="31" customFormat="1" ht="16.5">
      <c r="A384" s="37">
        <v>275</v>
      </c>
      <c r="B384" s="36" t="s">
        <v>4651</v>
      </c>
      <c r="C384" s="36" t="s">
        <v>4650</v>
      </c>
      <c r="D384" s="37" t="s">
        <v>4649</v>
      </c>
      <c r="E384" s="37" t="s">
        <v>4648</v>
      </c>
      <c r="F384" s="37" t="str">
        <f>IF(ISERROR(FIND('ヒアリングシート（記入例あり）'!$C$22,物質リスト!D384)),"",ROW())</f>
        <v/>
      </c>
      <c r="G384" s="37" t="e" cm="1">
        <f t="array" ref="G384">INDEX(D:D,SMALL(F:F,ROW(D384)))</f>
        <v>#NUM!</v>
      </c>
      <c r="H384" s="38" t="s">
        <v>10796</v>
      </c>
      <c r="I384" s="37" t="s">
        <v>223</v>
      </c>
      <c r="J384" s="37"/>
      <c r="K384" s="37" t="s">
        <v>221</v>
      </c>
      <c r="L384" s="37" t="s">
        <v>4647</v>
      </c>
      <c r="M384" s="37">
        <v>288.39999999999998</v>
      </c>
      <c r="N384" s="37" t="s">
        <v>4646</v>
      </c>
      <c r="O384" s="36" t="s">
        <v>403</v>
      </c>
      <c r="P384" s="37" t="s">
        <v>259</v>
      </c>
      <c r="Q384" s="37"/>
      <c r="R384" s="37">
        <v>1.1000000000000001</v>
      </c>
      <c r="S384" s="36" t="s">
        <v>4645</v>
      </c>
      <c r="T384" s="36"/>
      <c r="U384" s="36" t="s">
        <v>4644</v>
      </c>
      <c r="V384" s="37">
        <v>1.6</v>
      </c>
      <c r="W384" s="37">
        <v>1</v>
      </c>
      <c r="X384" s="36"/>
      <c r="Y384" s="36"/>
      <c r="Z384" s="36" t="s">
        <v>4643</v>
      </c>
      <c r="AA384" s="37" t="s">
        <v>1606</v>
      </c>
      <c r="AB384" s="37" t="s">
        <v>4642</v>
      </c>
      <c r="AC384" s="37" t="s">
        <v>209</v>
      </c>
      <c r="AD384" s="41" t="s">
        <v>207</v>
      </c>
      <c r="AE384" s="41" t="s">
        <v>205</v>
      </c>
      <c r="AF384" s="41" t="s">
        <v>206</v>
      </c>
      <c r="AG384" s="41" t="s">
        <v>206</v>
      </c>
      <c r="AH384" s="41" t="s">
        <v>201</v>
      </c>
      <c r="AI384" s="41" t="s">
        <v>201</v>
      </c>
      <c r="AJ384" s="41" t="s">
        <v>205</v>
      </c>
      <c r="AK384" s="41" t="s">
        <v>377</v>
      </c>
      <c r="AL384" s="41" t="s">
        <v>201</v>
      </c>
      <c r="AM384" s="41" t="s">
        <v>203</v>
      </c>
      <c r="AN384" s="41" t="s">
        <v>201</v>
      </c>
      <c r="AO384" s="41" t="s">
        <v>201</v>
      </c>
      <c r="AP384" s="41" t="s">
        <v>201</v>
      </c>
      <c r="AQ384" s="41" t="s">
        <v>4641</v>
      </c>
      <c r="AR384" s="41" t="s">
        <v>4640</v>
      </c>
      <c r="AS384" s="41" t="s">
        <v>201</v>
      </c>
      <c r="AT384" s="37" t="s">
        <v>4639</v>
      </c>
      <c r="AU384" s="37" t="s">
        <v>322</v>
      </c>
      <c r="AV384" s="37" t="s">
        <v>4638</v>
      </c>
      <c r="AW384" s="37"/>
      <c r="AX384" s="37"/>
      <c r="AY384" s="37"/>
      <c r="AZ384" s="37"/>
      <c r="BA384" s="37"/>
      <c r="BB384" s="37"/>
      <c r="BC384" s="37"/>
      <c r="BD384" s="37"/>
      <c r="BE384" s="37">
        <v>16034</v>
      </c>
      <c r="BF384" s="37">
        <v>113431</v>
      </c>
      <c r="BG384" s="37">
        <v>129465</v>
      </c>
      <c r="BH384" s="37" t="s">
        <v>4637</v>
      </c>
      <c r="BI384" s="37">
        <v>9</v>
      </c>
      <c r="BJ384" s="37">
        <v>0</v>
      </c>
      <c r="BK384" s="37">
        <v>27.7</v>
      </c>
      <c r="BL384" s="37">
        <v>0</v>
      </c>
      <c r="BM384" s="37">
        <v>0</v>
      </c>
      <c r="BN384" s="37">
        <v>1150.5999999999999</v>
      </c>
      <c r="BO384" s="37">
        <v>3819</v>
      </c>
      <c r="BP384" s="37">
        <v>990000</v>
      </c>
      <c r="BQ384" s="37">
        <v>823100</v>
      </c>
      <c r="BR384" s="37">
        <v>0</v>
      </c>
      <c r="BS384" s="37">
        <v>27.7</v>
      </c>
      <c r="BT384" s="37">
        <v>4969.6000000000004</v>
      </c>
      <c r="BU384" s="37">
        <v>1813100</v>
      </c>
      <c r="BV384" s="37">
        <v>4</v>
      </c>
      <c r="BW384" s="37">
        <v>0</v>
      </c>
      <c r="BX384" s="37">
        <v>41.1</v>
      </c>
      <c r="BY384" s="37">
        <v>0</v>
      </c>
      <c r="BZ384" s="37">
        <v>0</v>
      </c>
      <c r="CA384" s="37">
        <v>41.1</v>
      </c>
      <c r="CB384" s="37">
        <v>123300</v>
      </c>
      <c r="CC384" s="37">
        <v>4</v>
      </c>
      <c r="CD384" s="37">
        <v>0</v>
      </c>
      <c r="CE384" s="37">
        <v>0</v>
      </c>
      <c r="CF384" s="37">
        <v>0</v>
      </c>
      <c r="CG384" s="37">
        <v>0</v>
      </c>
      <c r="CH384" s="37">
        <v>0</v>
      </c>
      <c r="CI384" s="37">
        <v>503300</v>
      </c>
      <c r="CJ384" s="37">
        <v>2</v>
      </c>
      <c r="CK384" s="37">
        <v>0</v>
      </c>
      <c r="CL384" s="37">
        <v>0</v>
      </c>
      <c r="CM384" s="37">
        <v>0</v>
      </c>
      <c r="CN384" s="37">
        <v>0</v>
      </c>
      <c r="CO384" s="37">
        <v>0</v>
      </c>
      <c r="CP384" s="37">
        <v>95617.296875</v>
      </c>
      <c r="CQ384" s="37"/>
      <c r="CR384" s="37"/>
      <c r="CS384" s="37"/>
      <c r="CT384" s="37"/>
      <c r="CU384" s="37"/>
      <c r="CV384" s="37"/>
      <c r="CW384" s="37"/>
      <c r="CX384" s="37"/>
      <c r="CY384" s="37"/>
      <c r="CZ384" s="37"/>
      <c r="DA384" s="37"/>
      <c r="DB384" s="37"/>
      <c r="DC384" s="37"/>
      <c r="DD384" s="37"/>
      <c r="DE384" s="37"/>
      <c r="DF384" s="37"/>
      <c r="DG384" s="37"/>
      <c r="DH384" s="37"/>
      <c r="DI384" s="37"/>
      <c r="DJ384" s="37"/>
      <c r="DK384" s="37"/>
      <c r="DL384" s="37"/>
      <c r="DM384" s="37"/>
      <c r="DN384" s="37"/>
      <c r="DO384" s="37"/>
      <c r="DP384" s="37"/>
      <c r="DQ384" s="37"/>
      <c r="DR384" s="37"/>
      <c r="DS384" s="37"/>
      <c r="DT384" s="37"/>
    </row>
    <row r="385" spans="1:124" s="31" customFormat="1" ht="18">
      <c r="A385" s="37">
        <v>276</v>
      </c>
      <c r="B385" s="36" t="s">
        <v>4636</v>
      </c>
      <c r="C385" s="36" t="s">
        <v>1657</v>
      </c>
      <c r="D385" s="37" t="s">
        <v>4635</v>
      </c>
      <c r="E385" s="37" t="s">
        <v>4634</v>
      </c>
      <c r="F385" s="37" t="str">
        <f>IF(ISERROR(FIND('ヒアリングシート（記入例あり）'!$C$22,物質リスト!D385)),"",ROW())</f>
        <v/>
      </c>
      <c r="G385" s="37" t="e" cm="1">
        <f t="array" ref="G385">INDEX(D:D,SMALL(F:F,ROW(D385)))</f>
        <v>#NUM!</v>
      </c>
      <c r="H385" s="38" t="s">
        <v>10796</v>
      </c>
      <c r="I385" s="37" t="s">
        <v>223</v>
      </c>
      <c r="J385" s="37" t="s">
        <v>222</v>
      </c>
      <c r="K385" s="37" t="s">
        <v>221</v>
      </c>
      <c r="L385" s="37" t="s">
        <v>4633</v>
      </c>
      <c r="M385" s="37">
        <v>189.31</v>
      </c>
      <c r="N385" s="37" t="s">
        <v>1263</v>
      </c>
      <c r="O385" s="36" t="s">
        <v>4632</v>
      </c>
      <c r="P385" s="37" t="s">
        <v>217</v>
      </c>
      <c r="Q385" s="36"/>
      <c r="R385" s="37"/>
      <c r="S385" s="36" t="s">
        <v>10962</v>
      </c>
      <c r="T385" s="36" t="s">
        <v>4631</v>
      </c>
      <c r="U385" s="36" t="s">
        <v>4630</v>
      </c>
      <c r="V385" s="37">
        <v>-3.16</v>
      </c>
      <c r="W385" s="37">
        <v>1</v>
      </c>
      <c r="X385" s="36"/>
      <c r="Y385" s="36"/>
      <c r="Z385" s="36" t="s">
        <v>10963</v>
      </c>
      <c r="AA385" s="37" t="s">
        <v>4629</v>
      </c>
      <c r="AB385" s="37" t="s">
        <v>4628</v>
      </c>
      <c r="AC385" s="37" t="s">
        <v>4627</v>
      </c>
      <c r="AD385" s="41" t="s">
        <v>203</v>
      </c>
      <c r="AE385" s="41" t="s">
        <v>378</v>
      </c>
      <c r="AF385" s="41" t="s">
        <v>206</v>
      </c>
      <c r="AG385" s="41" t="s">
        <v>201</v>
      </c>
      <c r="AH385" s="41" t="s">
        <v>201</v>
      </c>
      <c r="AI385" s="41" t="s">
        <v>201</v>
      </c>
      <c r="AJ385" s="41" t="s">
        <v>377</v>
      </c>
      <c r="AK385" s="41" t="s">
        <v>377</v>
      </c>
      <c r="AL385" s="41" t="s">
        <v>201</v>
      </c>
      <c r="AM385" s="41" t="s">
        <v>377</v>
      </c>
      <c r="AN385" s="41" t="s">
        <v>203</v>
      </c>
      <c r="AO385" s="41" t="s">
        <v>201</v>
      </c>
      <c r="AP385" s="41" t="s">
        <v>201</v>
      </c>
      <c r="AQ385" s="41" t="s">
        <v>201</v>
      </c>
      <c r="AR385" s="41" t="s">
        <v>201</v>
      </c>
      <c r="AS385" s="41" t="s">
        <v>201</v>
      </c>
      <c r="AT385" s="37" t="s">
        <v>795</v>
      </c>
      <c r="AU385" s="37" t="s">
        <v>199</v>
      </c>
      <c r="AV385" s="37" t="s">
        <v>209</v>
      </c>
      <c r="AW385" s="37" t="s">
        <v>4626</v>
      </c>
      <c r="AX385" s="37"/>
      <c r="AY385" s="37"/>
      <c r="AZ385" s="37"/>
      <c r="BA385" s="37"/>
      <c r="BB385" s="37"/>
      <c r="BC385" s="37"/>
      <c r="BD385" s="37"/>
      <c r="BE385" s="37">
        <v>1652</v>
      </c>
      <c r="BF385" s="37">
        <v>6697</v>
      </c>
      <c r="BG385" s="37">
        <v>8349</v>
      </c>
      <c r="BH385" s="37"/>
      <c r="BI385" s="37">
        <v>2</v>
      </c>
      <c r="BJ385" s="37">
        <v>5.9</v>
      </c>
      <c r="BK385" s="37">
        <v>0</v>
      </c>
      <c r="BL385" s="37">
        <v>0</v>
      </c>
      <c r="BM385" s="37">
        <v>0</v>
      </c>
      <c r="BN385" s="37">
        <v>4</v>
      </c>
      <c r="BO385" s="37">
        <v>47</v>
      </c>
      <c r="BP385" s="37">
        <v>0</v>
      </c>
      <c r="BQ385" s="37">
        <v>41400</v>
      </c>
      <c r="BR385" s="37">
        <v>0</v>
      </c>
      <c r="BS385" s="37">
        <v>5.9</v>
      </c>
      <c r="BT385" s="37">
        <v>51</v>
      </c>
      <c r="BU385" s="37">
        <v>41400</v>
      </c>
      <c r="BV385" s="37">
        <v>1</v>
      </c>
      <c r="BW385" s="37">
        <v>0</v>
      </c>
      <c r="BX385" s="37">
        <v>0</v>
      </c>
      <c r="BY385" s="37">
        <v>0</v>
      </c>
      <c r="BZ385" s="37">
        <v>0</v>
      </c>
      <c r="CA385" s="37">
        <v>0</v>
      </c>
      <c r="CB385" s="37">
        <v>503000</v>
      </c>
      <c r="CC385" s="37">
        <v>3</v>
      </c>
      <c r="CD385" s="37">
        <v>100</v>
      </c>
      <c r="CE385" s="37">
        <v>0</v>
      </c>
      <c r="CF385" s="37">
        <v>0</v>
      </c>
      <c r="CG385" s="37">
        <v>0</v>
      </c>
      <c r="CH385" s="37">
        <v>100</v>
      </c>
      <c r="CI385" s="37">
        <v>62600</v>
      </c>
      <c r="CJ385" s="37">
        <v>3</v>
      </c>
      <c r="CK385" s="37">
        <v>22.3</v>
      </c>
      <c r="CL385" s="37">
        <v>0</v>
      </c>
      <c r="CM385" s="37">
        <v>0</v>
      </c>
      <c r="CN385" s="37">
        <v>0</v>
      </c>
      <c r="CO385" s="37">
        <v>22.3</v>
      </c>
      <c r="CP385" s="37">
        <v>60250</v>
      </c>
      <c r="CQ385" s="37"/>
      <c r="CR385" s="37"/>
      <c r="CS385" s="37"/>
      <c r="CT385" s="37"/>
      <c r="CU385" s="37"/>
      <c r="CV385" s="37"/>
      <c r="CW385" s="37"/>
      <c r="CX385" s="37"/>
      <c r="CY385" s="37"/>
      <c r="CZ385" s="37"/>
      <c r="DA385" s="37"/>
      <c r="DB385" s="37"/>
      <c r="DC385" s="37"/>
      <c r="DD385" s="37"/>
      <c r="DE385" s="37"/>
      <c r="DF385" s="37"/>
      <c r="DG385" s="37"/>
      <c r="DH385" s="37"/>
      <c r="DI385" s="37"/>
      <c r="DJ385" s="37"/>
      <c r="DK385" s="37"/>
      <c r="DL385" s="37"/>
      <c r="DM385" s="37"/>
      <c r="DN385" s="37"/>
      <c r="DO385" s="37"/>
      <c r="DP385" s="37"/>
      <c r="DQ385" s="37"/>
      <c r="DR385" s="37"/>
      <c r="DS385" s="37"/>
      <c r="DT385" s="37"/>
    </row>
    <row r="386" spans="1:124" s="31" customFormat="1" ht="18">
      <c r="A386" s="37">
        <v>277</v>
      </c>
      <c r="B386" s="36" t="s">
        <v>4625</v>
      </c>
      <c r="C386" s="36" t="s">
        <v>1770</v>
      </c>
      <c r="D386" s="37" t="s">
        <v>4624</v>
      </c>
      <c r="E386" s="37" t="s">
        <v>4623</v>
      </c>
      <c r="F386" s="37" t="str">
        <f>IF(ISERROR(FIND('ヒアリングシート（記入例あり）'!$C$22,物質リスト!D386)),"",ROW())</f>
        <v/>
      </c>
      <c r="G386" s="37" t="e" cm="1">
        <f t="array" ref="G386">INDEX(D:D,SMALL(F:F,ROW(D386)))</f>
        <v>#NUM!</v>
      </c>
      <c r="H386" s="38" t="s">
        <v>10798</v>
      </c>
      <c r="I386" s="37" t="s">
        <v>223</v>
      </c>
      <c r="J386" s="37" t="s">
        <v>1158</v>
      </c>
      <c r="K386" s="37" t="s">
        <v>360</v>
      </c>
      <c r="L386" s="37" t="s">
        <v>4622</v>
      </c>
      <c r="M386" s="37">
        <v>101.19</v>
      </c>
      <c r="N386" s="37" t="s">
        <v>4621</v>
      </c>
      <c r="O386" s="36" t="s">
        <v>4620</v>
      </c>
      <c r="P386" s="37" t="s">
        <v>217</v>
      </c>
      <c r="Q386" s="36"/>
      <c r="R386" s="37" t="s">
        <v>4619</v>
      </c>
      <c r="S386" s="36" t="s">
        <v>4618</v>
      </c>
      <c r="T386" s="36" t="s">
        <v>4617</v>
      </c>
      <c r="U386" s="36" t="s">
        <v>4616</v>
      </c>
      <c r="V386" s="37">
        <v>1.45</v>
      </c>
      <c r="W386" s="37">
        <v>1</v>
      </c>
      <c r="X386" s="36"/>
      <c r="Y386" s="36" t="s">
        <v>4615</v>
      </c>
      <c r="Z386" s="36" t="s">
        <v>10964</v>
      </c>
      <c r="AA386" s="37" t="s">
        <v>4614</v>
      </c>
      <c r="AB386" s="37" t="s">
        <v>4613</v>
      </c>
      <c r="AC386" s="37" t="s">
        <v>4612</v>
      </c>
      <c r="AD386" s="41" t="s">
        <v>207</v>
      </c>
      <c r="AE386" s="41" t="s">
        <v>378</v>
      </c>
      <c r="AF386" s="41" t="s">
        <v>206</v>
      </c>
      <c r="AG386" s="41" t="s">
        <v>207</v>
      </c>
      <c r="AH386" s="41" t="s">
        <v>201</v>
      </c>
      <c r="AI386" s="41" t="s">
        <v>201</v>
      </c>
      <c r="AJ386" s="41" t="s">
        <v>377</v>
      </c>
      <c r="AK386" s="41" t="s">
        <v>377</v>
      </c>
      <c r="AL386" s="41" t="s">
        <v>201</v>
      </c>
      <c r="AM386" s="41" t="s">
        <v>203</v>
      </c>
      <c r="AN386" s="41" t="s">
        <v>201</v>
      </c>
      <c r="AO386" s="41" t="s">
        <v>201</v>
      </c>
      <c r="AP386" s="41" t="s">
        <v>201</v>
      </c>
      <c r="AQ386" s="41" t="s">
        <v>4611</v>
      </c>
      <c r="AR386" s="41" t="s">
        <v>4610</v>
      </c>
      <c r="AS386" s="41" t="s">
        <v>201</v>
      </c>
      <c r="AT386" s="37" t="s">
        <v>815</v>
      </c>
      <c r="AU386" s="37" t="s">
        <v>4609</v>
      </c>
      <c r="AV386" s="37" t="s">
        <v>1504</v>
      </c>
      <c r="AW386" s="37"/>
      <c r="AX386" s="37" t="s">
        <v>4608</v>
      </c>
      <c r="AY386" s="37"/>
      <c r="AZ386" s="37"/>
      <c r="BA386" s="37" t="s">
        <v>4607</v>
      </c>
      <c r="BB386" s="37" t="s">
        <v>4606</v>
      </c>
      <c r="BC386" s="37" t="s">
        <v>4605</v>
      </c>
      <c r="BD386" s="37">
        <v>110</v>
      </c>
      <c r="BE386" s="37">
        <v>127085</v>
      </c>
      <c r="BF386" s="37">
        <v>539563</v>
      </c>
      <c r="BG386" s="37">
        <v>666648</v>
      </c>
      <c r="BH386" s="37" t="s">
        <v>4604</v>
      </c>
      <c r="BI386" s="37">
        <v>18</v>
      </c>
      <c r="BJ386" s="37">
        <v>3987.7999999999997</v>
      </c>
      <c r="BK386" s="37">
        <v>0</v>
      </c>
      <c r="BL386" s="37">
        <v>0</v>
      </c>
      <c r="BM386" s="37">
        <v>0</v>
      </c>
      <c r="BN386" s="37">
        <v>530</v>
      </c>
      <c r="BO386" s="37">
        <v>26684.100000000002</v>
      </c>
      <c r="BP386" s="37">
        <v>0</v>
      </c>
      <c r="BQ386" s="37">
        <v>129600</v>
      </c>
      <c r="BR386" s="37">
        <v>152000</v>
      </c>
      <c r="BS386" s="37">
        <v>3987.7999999999997</v>
      </c>
      <c r="BT386" s="37">
        <v>27214.100000000002</v>
      </c>
      <c r="BU386" s="37">
        <v>281600</v>
      </c>
      <c r="BV386" s="37">
        <v>11</v>
      </c>
      <c r="BW386" s="37">
        <v>5643.6</v>
      </c>
      <c r="BX386" s="37">
        <v>0</v>
      </c>
      <c r="BY386" s="37">
        <v>0</v>
      </c>
      <c r="BZ386" s="37">
        <v>0</v>
      </c>
      <c r="CA386" s="37">
        <v>5643.6</v>
      </c>
      <c r="CB386" s="37">
        <v>169000</v>
      </c>
      <c r="CC386" s="37">
        <v>21</v>
      </c>
      <c r="CD386" s="37">
        <v>291</v>
      </c>
      <c r="CE386" s="37">
        <v>7</v>
      </c>
      <c r="CF386" s="37">
        <v>0</v>
      </c>
      <c r="CG386" s="37">
        <v>0</v>
      </c>
      <c r="CH386" s="37">
        <v>297</v>
      </c>
      <c r="CI386" s="37">
        <v>72080</v>
      </c>
      <c r="CJ386" s="37">
        <v>7</v>
      </c>
      <c r="CK386" s="37">
        <v>2903</v>
      </c>
      <c r="CL386" s="37">
        <v>0</v>
      </c>
      <c r="CM386" s="37">
        <v>0</v>
      </c>
      <c r="CN386" s="37">
        <v>0</v>
      </c>
      <c r="CO386" s="37">
        <v>2903</v>
      </c>
      <c r="CP386" s="37">
        <v>111697</v>
      </c>
      <c r="CQ386" s="37">
        <v>0.2</v>
      </c>
      <c r="CR386" s="37">
        <v>22</v>
      </c>
      <c r="CS386" s="37">
        <v>77.599999999999994</v>
      </c>
      <c r="CT386" s="37">
        <v>0.2</v>
      </c>
      <c r="CU386" s="37"/>
      <c r="CV386" s="37"/>
      <c r="CW386" s="37"/>
      <c r="CX386" s="37"/>
      <c r="CY386" s="37"/>
      <c r="CZ386" s="37"/>
      <c r="DA386" s="37" t="s">
        <v>4603</v>
      </c>
      <c r="DB386" s="37" t="s">
        <v>3688</v>
      </c>
      <c r="DC386" s="37" t="s">
        <v>4602</v>
      </c>
      <c r="DD386" s="37" t="s">
        <v>4601</v>
      </c>
      <c r="DE386" s="37"/>
      <c r="DF386" s="37"/>
      <c r="DG386" s="37"/>
      <c r="DH386" s="37"/>
      <c r="DI386" s="37" t="s">
        <v>4600</v>
      </c>
      <c r="DJ386" s="37"/>
      <c r="DK386" s="37"/>
      <c r="DL386" s="37"/>
      <c r="DM386" s="37"/>
      <c r="DN386" s="37"/>
      <c r="DO386" s="37"/>
      <c r="DP386" s="37">
        <v>0.02</v>
      </c>
      <c r="DQ386" s="37"/>
      <c r="DR386" s="37"/>
      <c r="DS386" s="37">
        <v>0.02</v>
      </c>
      <c r="DT386" s="37">
        <v>0.02</v>
      </c>
    </row>
    <row r="387" spans="1:124" s="31" customFormat="1" ht="18">
      <c r="A387" s="37">
        <v>278</v>
      </c>
      <c r="B387" s="36" t="s">
        <v>4599</v>
      </c>
      <c r="C387" s="36" t="s">
        <v>4598</v>
      </c>
      <c r="D387" s="37" t="s">
        <v>4597</v>
      </c>
      <c r="E387" s="37" t="s">
        <v>4596</v>
      </c>
      <c r="F387" s="37" t="str">
        <f>IF(ISERROR(FIND('ヒアリングシート（記入例あり）'!$C$22,物質リスト!D387)),"",ROW())</f>
        <v/>
      </c>
      <c r="G387" s="37" t="e" cm="1">
        <f t="array" ref="G387">INDEX(D:D,SMALL(F:F,ROW(D387)))</f>
        <v>#NUM!</v>
      </c>
      <c r="H387" s="38" t="s">
        <v>10796</v>
      </c>
      <c r="I387" s="37" t="s">
        <v>223</v>
      </c>
      <c r="J387" s="37" t="s">
        <v>222</v>
      </c>
      <c r="K387" s="37" t="s">
        <v>221</v>
      </c>
      <c r="L387" s="37" t="s">
        <v>4595</v>
      </c>
      <c r="M387" s="37">
        <v>146.22999999999999</v>
      </c>
      <c r="N387" s="37" t="s">
        <v>4594</v>
      </c>
      <c r="O387" s="36" t="s">
        <v>4593</v>
      </c>
      <c r="P387" s="37" t="s">
        <v>217</v>
      </c>
      <c r="Q387" s="36"/>
      <c r="R387" s="37" t="s">
        <v>4592</v>
      </c>
      <c r="S387" s="36" t="s">
        <v>10965</v>
      </c>
      <c r="T387" s="36" t="s">
        <v>4591</v>
      </c>
      <c r="U387" s="36" t="s">
        <v>4590</v>
      </c>
      <c r="V387" s="37">
        <v>-2.65</v>
      </c>
      <c r="W387" s="37">
        <v>1</v>
      </c>
      <c r="X387" s="36" t="s">
        <v>432</v>
      </c>
      <c r="Y387" s="36"/>
      <c r="Z387" s="36" t="s">
        <v>10966</v>
      </c>
      <c r="AA387" s="37" t="s">
        <v>4589</v>
      </c>
      <c r="AB387" s="37" t="s">
        <v>4588</v>
      </c>
      <c r="AC387" s="37" t="s">
        <v>209</v>
      </c>
      <c r="AD387" s="41" t="s">
        <v>203</v>
      </c>
      <c r="AE387" s="41" t="s">
        <v>378</v>
      </c>
      <c r="AF387" s="41" t="s">
        <v>206</v>
      </c>
      <c r="AG387" s="41" t="s">
        <v>201</v>
      </c>
      <c r="AH387" s="41" t="s">
        <v>201</v>
      </c>
      <c r="AI387" s="41" t="s">
        <v>201</v>
      </c>
      <c r="AJ387" s="41" t="s">
        <v>377</v>
      </c>
      <c r="AK387" s="41" t="s">
        <v>377</v>
      </c>
      <c r="AL387" s="41" t="s">
        <v>201</v>
      </c>
      <c r="AM387" s="41" t="s">
        <v>377</v>
      </c>
      <c r="AN387" s="41" t="s">
        <v>203</v>
      </c>
      <c r="AO387" s="41" t="s">
        <v>201</v>
      </c>
      <c r="AP387" s="41" t="s">
        <v>201</v>
      </c>
      <c r="AQ387" s="41" t="s">
        <v>713</v>
      </c>
      <c r="AR387" s="41" t="s">
        <v>201</v>
      </c>
      <c r="AS387" s="41" t="s">
        <v>201</v>
      </c>
      <c r="AT387" s="37"/>
      <c r="AU387" s="37"/>
      <c r="AV387" s="37"/>
      <c r="AW387" s="37"/>
      <c r="AX387" s="37"/>
      <c r="AY387" s="37"/>
      <c r="AZ387" s="37"/>
      <c r="BA387" s="37" t="s">
        <v>4587</v>
      </c>
      <c r="BB387" s="37" t="s">
        <v>4586</v>
      </c>
      <c r="BC387" s="37" t="s">
        <v>4585</v>
      </c>
      <c r="BD387" s="37">
        <v>77</v>
      </c>
      <c r="BE387" s="37">
        <v>3686</v>
      </c>
      <c r="BF387" s="37">
        <v>16414</v>
      </c>
      <c r="BG387" s="37">
        <v>20100</v>
      </c>
      <c r="BH387" s="37" t="s">
        <v>4584</v>
      </c>
      <c r="BI387" s="37">
        <v>3</v>
      </c>
      <c r="BJ387" s="37">
        <v>0</v>
      </c>
      <c r="BK387" s="37">
        <v>0</v>
      </c>
      <c r="BL387" s="37">
        <v>0</v>
      </c>
      <c r="BM387" s="37">
        <v>0</v>
      </c>
      <c r="BN387" s="37">
        <v>0</v>
      </c>
      <c r="BO387" s="37">
        <v>40</v>
      </c>
      <c r="BP387" s="37">
        <v>0</v>
      </c>
      <c r="BQ387" s="37">
        <v>8600</v>
      </c>
      <c r="BR387" s="37">
        <v>0</v>
      </c>
      <c r="BS387" s="37">
        <v>0</v>
      </c>
      <c r="BT387" s="37">
        <v>40</v>
      </c>
      <c r="BU387" s="37">
        <v>8600</v>
      </c>
      <c r="BV387" s="37">
        <v>2</v>
      </c>
      <c r="BW387" s="37">
        <v>0</v>
      </c>
      <c r="BX387" s="37">
        <v>60</v>
      </c>
      <c r="BY387" s="37">
        <v>0</v>
      </c>
      <c r="BZ387" s="37">
        <v>0</v>
      </c>
      <c r="CA387" s="37">
        <v>60</v>
      </c>
      <c r="CB387" s="37">
        <v>21000</v>
      </c>
      <c r="CC387" s="37">
        <v>2</v>
      </c>
      <c r="CD387" s="37">
        <v>0</v>
      </c>
      <c r="CE387" s="37">
        <v>0</v>
      </c>
      <c r="CF387" s="37">
        <v>0</v>
      </c>
      <c r="CG387" s="37">
        <v>0</v>
      </c>
      <c r="CH387" s="37">
        <v>0</v>
      </c>
      <c r="CI387" s="37">
        <v>211100</v>
      </c>
      <c r="CJ387" s="37">
        <v>1</v>
      </c>
      <c r="CK387" s="37">
        <v>20</v>
      </c>
      <c r="CL387" s="37">
        <v>0</v>
      </c>
      <c r="CM387" s="37">
        <v>0</v>
      </c>
      <c r="CN387" s="37">
        <v>0</v>
      </c>
      <c r="CO387" s="37">
        <v>20</v>
      </c>
      <c r="CP387" s="37">
        <v>99587</v>
      </c>
      <c r="CQ387" s="37">
        <v>0</v>
      </c>
      <c r="CR387" s="37">
        <v>97.3</v>
      </c>
      <c r="CS387" s="37">
        <v>0.2</v>
      </c>
      <c r="CT387" s="37">
        <v>2.6</v>
      </c>
      <c r="CU387" s="37"/>
      <c r="CV387" s="37"/>
      <c r="CW387" s="37"/>
      <c r="CX387" s="37"/>
      <c r="CY387" s="37"/>
      <c r="CZ387" s="37"/>
      <c r="DA387" s="37" t="s">
        <v>4583</v>
      </c>
      <c r="DB387" s="37" t="s">
        <v>4582</v>
      </c>
      <c r="DC387" s="37"/>
      <c r="DD387" s="37"/>
      <c r="DE387" s="37"/>
      <c r="DF387" s="37"/>
      <c r="DG387" s="37"/>
      <c r="DH387" s="37"/>
      <c r="DI387" s="37" t="s">
        <v>4581</v>
      </c>
      <c r="DJ387" s="37"/>
      <c r="DK387" s="37"/>
      <c r="DL387" s="37"/>
      <c r="DM387" s="37"/>
      <c r="DN387" s="37"/>
      <c r="DO387" s="37"/>
      <c r="DP387" s="37"/>
      <c r="DQ387" s="37"/>
      <c r="DR387" s="37"/>
      <c r="DS387" s="37"/>
      <c r="DT387" s="37"/>
    </row>
    <row r="388" spans="1:124" s="31" customFormat="1" ht="16.5">
      <c r="A388" s="37">
        <v>279</v>
      </c>
      <c r="B388" s="36" t="s">
        <v>4580</v>
      </c>
      <c r="C388" s="36" t="s">
        <v>1828</v>
      </c>
      <c r="D388" s="37" t="s">
        <v>4579</v>
      </c>
      <c r="E388" s="37" t="s">
        <v>4578</v>
      </c>
      <c r="F388" s="37" t="str">
        <f>IF(ISERROR(FIND('ヒアリングシート（記入例あり）'!$C$22,物質リスト!D388)),"",ROW())</f>
        <v/>
      </c>
      <c r="G388" s="37" t="e" cm="1">
        <f t="array" ref="G388">INDEX(D:D,SMALL(F:F,ROW(D388)))</f>
        <v>#NUM!</v>
      </c>
      <c r="H388" s="38" t="s">
        <v>10798</v>
      </c>
      <c r="I388" s="37" t="s">
        <v>223</v>
      </c>
      <c r="J388" s="37" t="s">
        <v>1158</v>
      </c>
      <c r="K388" s="37" t="s">
        <v>360</v>
      </c>
      <c r="L388" s="37" t="s">
        <v>4556</v>
      </c>
      <c r="M388" s="37">
        <v>133.4</v>
      </c>
      <c r="N388" s="37" t="s">
        <v>4577</v>
      </c>
      <c r="O388" s="36">
        <v>74</v>
      </c>
      <c r="P388" s="37" t="s">
        <v>217</v>
      </c>
      <c r="Q388" s="36">
        <v>1.3375999999999999</v>
      </c>
      <c r="R388" s="37"/>
      <c r="S388" s="36" t="s">
        <v>4576</v>
      </c>
      <c r="T388" s="36">
        <v>5.55</v>
      </c>
      <c r="U388" s="36" t="s">
        <v>4575</v>
      </c>
      <c r="V388" s="37">
        <v>2.4900000000000002</v>
      </c>
      <c r="W388" s="37">
        <v>1</v>
      </c>
      <c r="X388" s="36" t="s">
        <v>4574</v>
      </c>
      <c r="Y388" s="36" t="s">
        <v>212</v>
      </c>
      <c r="Z388" s="36" t="s">
        <v>4573</v>
      </c>
      <c r="AA388" s="37" t="s">
        <v>4572</v>
      </c>
      <c r="AB388" s="37" t="s">
        <v>4571</v>
      </c>
      <c r="AC388" s="37" t="s">
        <v>4570</v>
      </c>
      <c r="AD388" s="41" t="s">
        <v>203</v>
      </c>
      <c r="AE388" s="41" t="s">
        <v>203</v>
      </c>
      <c r="AF388" s="41" t="s">
        <v>206</v>
      </c>
      <c r="AG388" s="41" t="s">
        <v>203</v>
      </c>
      <c r="AH388" s="41" t="s">
        <v>201</v>
      </c>
      <c r="AI388" s="41" t="s">
        <v>201</v>
      </c>
      <c r="AJ388" s="41" t="s">
        <v>205</v>
      </c>
      <c r="AK388" s="41" t="s">
        <v>205</v>
      </c>
      <c r="AL388" s="41" t="s">
        <v>201</v>
      </c>
      <c r="AM388" s="41" t="s">
        <v>203</v>
      </c>
      <c r="AN388" s="41" t="s">
        <v>203</v>
      </c>
      <c r="AO388" s="41" t="s">
        <v>205</v>
      </c>
      <c r="AP388" s="41" t="s">
        <v>205</v>
      </c>
      <c r="AQ388" s="41" t="s">
        <v>4569</v>
      </c>
      <c r="AR388" s="41" t="s">
        <v>4568</v>
      </c>
      <c r="AS388" s="41" t="s">
        <v>201</v>
      </c>
      <c r="AT388" s="37"/>
      <c r="AU388" s="37"/>
      <c r="AV388" s="37"/>
      <c r="AW388" s="37"/>
      <c r="AX388" s="37"/>
      <c r="AY388" s="37" t="s">
        <v>321</v>
      </c>
      <c r="AZ388" s="37" t="s">
        <v>4567</v>
      </c>
      <c r="BA388" s="37" t="s">
        <v>4566</v>
      </c>
      <c r="BB388" s="37" t="s">
        <v>4565</v>
      </c>
      <c r="BC388" s="37" t="s">
        <v>4564</v>
      </c>
      <c r="BD388" s="37"/>
      <c r="BE388" s="37">
        <v>20593</v>
      </c>
      <c r="BF388" s="37">
        <v>270</v>
      </c>
      <c r="BG388" s="42">
        <v>20863</v>
      </c>
      <c r="BH388" s="37" t="s">
        <v>4563</v>
      </c>
      <c r="BI388" s="37"/>
      <c r="BJ388" s="37"/>
      <c r="BK388" s="37"/>
      <c r="BL388" s="37"/>
      <c r="BM388" s="37"/>
      <c r="BN388" s="37"/>
      <c r="BO388" s="37"/>
      <c r="BP388" s="37"/>
      <c r="BQ388" s="37"/>
      <c r="BR388" s="37"/>
      <c r="BS388" s="37"/>
      <c r="BT388" s="37"/>
      <c r="BU388" s="37"/>
      <c r="BV388" s="37">
        <v>2</v>
      </c>
      <c r="BW388" s="37">
        <v>21</v>
      </c>
      <c r="BX388" s="37">
        <v>0</v>
      </c>
      <c r="BY388" s="37">
        <v>0</v>
      </c>
      <c r="BZ388" s="37">
        <v>0</v>
      </c>
      <c r="CA388" s="37">
        <v>21</v>
      </c>
      <c r="CB388" s="37">
        <v>5300</v>
      </c>
      <c r="CC388" s="37">
        <v>62</v>
      </c>
      <c r="CD388" s="37">
        <v>0</v>
      </c>
      <c r="CE388" s="37">
        <v>290</v>
      </c>
      <c r="CF388" s="37">
        <v>0</v>
      </c>
      <c r="CG388" s="37">
        <v>0</v>
      </c>
      <c r="CH388" s="37">
        <v>290</v>
      </c>
      <c r="CI388" s="37"/>
      <c r="CJ388" s="37">
        <v>0</v>
      </c>
      <c r="CK388" s="37">
        <v>0</v>
      </c>
      <c r="CL388" s="37">
        <v>0</v>
      </c>
      <c r="CM388" s="37">
        <v>0</v>
      </c>
      <c r="CN388" s="37">
        <v>0</v>
      </c>
      <c r="CO388" s="37">
        <v>0</v>
      </c>
      <c r="CP388" s="37">
        <v>0</v>
      </c>
      <c r="CQ388" s="37">
        <v>95.1</v>
      </c>
      <c r="CR388" s="37">
        <v>0.3</v>
      </c>
      <c r="CS388" s="37">
        <v>3.4</v>
      </c>
      <c r="CT388" s="37">
        <v>1.1000000000000001</v>
      </c>
      <c r="CU388" s="37"/>
      <c r="CV388" s="37"/>
      <c r="CW388" s="37"/>
      <c r="CX388" s="37"/>
      <c r="CY388" s="37"/>
      <c r="CZ388" s="37"/>
      <c r="DA388" s="37" t="s">
        <v>4562</v>
      </c>
      <c r="DB388" s="37" t="s">
        <v>4561</v>
      </c>
      <c r="DC388" s="37"/>
      <c r="DD388" s="37"/>
      <c r="DE388" s="37"/>
      <c r="DF388" s="37"/>
      <c r="DG388" s="37"/>
      <c r="DH388" s="37"/>
      <c r="DI388" s="37" t="s">
        <v>4560</v>
      </c>
      <c r="DJ388" s="37"/>
      <c r="DK388" s="37"/>
      <c r="DL388" s="37"/>
      <c r="DM388" s="37"/>
      <c r="DN388" s="37"/>
      <c r="DO388" s="37"/>
      <c r="DP388" s="37"/>
      <c r="DQ388" s="37"/>
      <c r="DR388" s="37"/>
      <c r="DS388" s="37"/>
      <c r="DT388" s="37"/>
    </row>
    <row r="389" spans="1:124" s="31" customFormat="1" ht="18">
      <c r="A389" s="37">
        <v>280</v>
      </c>
      <c r="B389" s="36" t="s">
        <v>4559</v>
      </c>
      <c r="C389" s="36" t="s">
        <v>609</v>
      </c>
      <c r="D389" s="37" t="s">
        <v>4558</v>
      </c>
      <c r="E389" s="37" t="s">
        <v>4557</v>
      </c>
      <c r="F389" s="37" t="str">
        <f>IF(ISERROR(FIND('ヒアリングシート（記入例あり）'!$C$22,物質リスト!D389)),"",ROW())</f>
        <v/>
      </c>
      <c r="G389" s="37" t="e" cm="1">
        <f t="array" ref="G389">INDEX(D:D,SMALL(F:F,ROW(D389)))</f>
        <v>#NUM!</v>
      </c>
      <c r="H389" s="38" t="s">
        <v>10798</v>
      </c>
      <c r="I389" s="37" t="s">
        <v>223</v>
      </c>
      <c r="J389" s="37" t="s">
        <v>360</v>
      </c>
      <c r="K389" s="37" t="s">
        <v>360</v>
      </c>
      <c r="L389" s="37" t="s">
        <v>4556</v>
      </c>
      <c r="M389" s="37">
        <v>133.41999999999999</v>
      </c>
      <c r="N389" s="37" t="s">
        <v>4555</v>
      </c>
      <c r="O389" s="36" t="s">
        <v>4554</v>
      </c>
      <c r="P389" s="37" t="s">
        <v>217</v>
      </c>
      <c r="Q389" s="36"/>
      <c r="R389" s="37" t="s">
        <v>4553</v>
      </c>
      <c r="S389" s="36" t="s">
        <v>4552</v>
      </c>
      <c r="T389" s="36" t="s">
        <v>4551</v>
      </c>
      <c r="U389" s="36" t="s">
        <v>4550</v>
      </c>
      <c r="V389" s="37">
        <v>1.89</v>
      </c>
      <c r="W389" s="37">
        <v>1</v>
      </c>
      <c r="X389" s="36" t="s">
        <v>4549</v>
      </c>
      <c r="Y389" s="36" t="s">
        <v>212</v>
      </c>
      <c r="Z389" s="36" t="s">
        <v>10967</v>
      </c>
      <c r="AA389" s="37" t="s">
        <v>4548</v>
      </c>
      <c r="AB389" s="37" t="s">
        <v>4547</v>
      </c>
      <c r="AC389" s="37" t="s">
        <v>4546</v>
      </c>
      <c r="AD389" s="41" t="s">
        <v>207</v>
      </c>
      <c r="AE389" s="41" t="s">
        <v>203</v>
      </c>
      <c r="AF389" s="41" t="s">
        <v>206</v>
      </c>
      <c r="AG389" s="41" t="s">
        <v>378</v>
      </c>
      <c r="AH389" s="41" t="s">
        <v>201</v>
      </c>
      <c r="AI389" s="41" t="s">
        <v>201</v>
      </c>
      <c r="AJ389" s="41" t="s">
        <v>205</v>
      </c>
      <c r="AK389" s="41" t="s">
        <v>250</v>
      </c>
      <c r="AL389" s="41" t="s">
        <v>201</v>
      </c>
      <c r="AM389" s="41" t="s">
        <v>201</v>
      </c>
      <c r="AN389" s="41" t="s">
        <v>201</v>
      </c>
      <c r="AO389" s="41" t="s">
        <v>205</v>
      </c>
      <c r="AP389" s="41" t="s">
        <v>201</v>
      </c>
      <c r="AQ389" s="41" t="s">
        <v>4545</v>
      </c>
      <c r="AR389" s="41" t="s">
        <v>4544</v>
      </c>
      <c r="AS389" s="41" t="s">
        <v>201</v>
      </c>
      <c r="AT389" s="37" t="s">
        <v>4543</v>
      </c>
      <c r="AU389" s="37" t="s">
        <v>4542</v>
      </c>
      <c r="AV389" s="37" t="s">
        <v>432</v>
      </c>
      <c r="AW389" s="37"/>
      <c r="AX389" s="37"/>
      <c r="AY389" s="37" t="s">
        <v>4541</v>
      </c>
      <c r="AZ389" s="37" t="s">
        <v>4540</v>
      </c>
      <c r="BA389" s="37" t="s">
        <v>4539</v>
      </c>
      <c r="BB389" s="37"/>
      <c r="BC389" s="37" t="s">
        <v>4538</v>
      </c>
      <c r="BD389" s="37" t="s">
        <v>4537</v>
      </c>
      <c r="BE389" s="40">
        <v>12296</v>
      </c>
      <c r="BF389" s="37">
        <v>129736</v>
      </c>
      <c r="BG389" s="37">
        <v>142032</v>
      </c>
      <c r="BH389" s="37" t="s">
        <v>4536</v>
      </c>
      <c r="BI389" s="37"/>
      <c r="BJ389" s="37"/>
      <c r="BK389" s="37"/>
      <c r="BL389" s="37"/>
      <c r="BM389" s="37"/>
      <c r="BN389" s="37"/>
      <c r="BO389" s="37"/>
      <c r="BP389" s="37"/>
      <c r="BQ389" s="37"/>
      <c r="BR389" s="37"/>
      <c r="BS389" s="37"/>
      <c r="BT389" s="37"/>
      <c r="BU389" s="37"/>
      <c r="BV389" s="37">
        <v>2</v>
      </c>
      <c r="BW389" s="37">
        <v>0</v>
      </c>
      <c r="BX389" s="37">
        <v>0</v>
      </c>
      <c r="BY389" s="37">
        <v>0</v>
      </c>
      <c r="BZ389" s="37">
        <v>0</v>
      </c>
      <c r="CA389" s="37">
        <v>0</v>
      </c>
      <c r="CB389" s="37">
        <v>0</v>
      </c>
      <c r="CC389" s="37">
        <v>62</v>
      </c>
      <c r="CD389" s="37">
        <v>0</v>
      </c>
      <c r="CE389" s="37">
        <v>51</v>
      </c>
      <c r="CF389" s="37">
        <v>0</v>
      </c>
      <c r="CG389" s="37">
        <v>0</v>
      </c>
      <c r="CH389" s="37">
        <v>51</v>
      </c>
      <c r="CI389" s="37"/>
      <c r="CJ389" s="37">
        <v>0</v>
      </c>
      <c r="CK389" s="37">
        <v>0</v>
      </c>
      <c r="CL389" s="37">
        <v>0</v>
      </c>
      <c r="CM389" s="37">
        <v>0</v>
      </c>
      <c r="CN389" s="37">
        <v>0</v>
      </c>
      <c r="CO389" s="37">
        <v>0</v>
      </c>
      <c r="CP389" s="37">
        <v>0</v>
      </c>
      <c r="CQ389" s="37">
        <v>41.3</v>
      </c>
      <c r="CR389" s="37">
        <v>58.2</v>
      </c>
      <c r="CS389" s="37">
        <v>0.3</v>
      </c>
      <c r="CT389" s="37">
        <v>0.2</v>
      </c>
      <c r="CU389" s="37" t="s">
        <v>4535</v>
      </c>
      <c r="CV389" s="37" t="s">
        <v>4534</v>
      </c>
      <c r="CW389" s="37"/>
      <c r="CX389" s="37" t="s">
        <v>4532</v>
      </c>
      <c r="CY389" s="37" t="s">
        <v>4533</v>
      </c>
      <c r="CZ389" s="37"/>
      <c r="DA389" s="37" t="s">
        <v>4532</v>
      </c>
      <c r="DB389" s="37" t="s">
        <v>4531</v>
      </c>
      <c r="DC389" s="37" t="s">
        <v>4530</v>
      </c>
      <c r="DD389" s="37" t="s">
        <v>4530</v>
      </c>
      <c r="DE389" s="37" t="s">
        <v>4529</v>
      </c>
      <c r="DF389" s="37" t="s">
        <v>4528</v>
      </c>
      <c r="DG389" s="37" t="s">
        <v>4527</v>
      </c>
      <c r="DH389" s="37" t="s">
        <v>4526</v>
      </c>
      <c r="DI389" s="37" t="s">
        <v>4525</v>
      </c>
      <c r="DJ389" s="37"/>
      <c r="DK389" s="37"/>
      <c r="DL389" s="37">
        <v>5.0000000000000001E-3</v>
      </c>
      <c r="DM389" s="37">
        <v>8.9999999999999993E-3</v>
      </c>
      <c r="DN389" s="37">
        <v>0.24</v>
      </c>
      <c r="DO389" s="37">
        <v>2.7</v>
      </c>
      <c r="DP389" s="37"/>
      <c r="DQ389" s="37"/>
      <c r="DR389" s="37"/>
      <c r="DS389" s="37">
        <v>0.24</v>
      </c>
      <c r="DT389" s="37">
        <v>0.245</v>
      </c>
    </row>
    <row r="390" spans="1:124" s="31" customFormat="1" ht="16.5">
      <c r="A390" s="37">
        <v>281</v>
      </c>
      <c r="B390" s="36" t="s">
        <v>4524</v>
      </c>
      <c r="C390" s="36" t="s">
        <v>1828</v>
      </c>
      <c r="D390" s="37" t="s">
        <v>4523</v>
      </c>
      <c r="E390" s="37" t="s">
        <v>4522</v>
      </c>
      <c r="F390" s="37" t="str">
        <f>IF(ISERROR(FIND('ヒアリングシート（記入例あり）'!$C$22,物質リスト!D390)),"",ROW())</f>
        <v/>
      </c>
      <c r="G390" s="37" t="e" cm="1">
        <f t="array" ref="G390">INDEX(D:D,SMALL(F:F,ROW(D390)))</f>
        <v>#NUM!</v>
      </c>
      <c r="H390" s="38" t="s">
        <v>10798</v>
      </c>
      <c r="I390" s="37" t="s">
        <v>223</v>
      </c>
      <c r="J390" s="37" t="s">
        <v>1158</v>
      </c>
      <c r="K390" s="37" t="s">
        <v>360</v>
      </c>
      <c r="L390" s="37" t="s">
        <v>4521</v>
      </c>
      <c r="M390" s="37">
        <v>131.4</v>
      </c>
      <c r="N390" s="37" t="s">
        <v>4520</v>
      </c>
      <c r="O390" s="36" t="s">
        <v>4519</v>
      </c>
      <c r="P390" s="37" t="s">
        <v>217</v>
      </c>
      <c r="Q390" s="36" t="s">
        <v>4518</v>
      </c>
      <c r="R390" s="37"/>
      <c r="S390" s="36" t="s">
        <v>4517</v>
      </c>
      <c r="T390" s="36" t="s">
        <v>4516</v>
      </c>
      <c r="U390" s="36" t="s">
        <v>4515</v>
      </c>
      <c r="V390" s="37">
        <v>2.61</v>
      </c>
      <c r="W390" s="37">
        <v>1</v>
      </c>
      <c r="X390" s="36" t="s">
        <v>4514</v>
      </c>
      <c r="Y390" s="36" t="s">
        <v>212</v>
      </c>
      <c r="Z390" s="36" t="s">
        <v>4513</v>
      </c>
      <c r="AA390" s="37" t="s">
        <v>4512</v>
      </c>
      <c r="AB390" s="37" t="s">
        <v>4511</v>
      </c>
      <c r="AC390" s="37" t="s">
        <v>4510</v>
      </c>
      <c r="AD390" s="41" t="s">
        <v>203</v>
      </c>
      <c r="AE390" s="41" t="s">
        <v>203</v>
      </c>
      <c r="AF390" s="41" t="s">
        <v>206</v>
      </c>
      <c r="AG390" s="41" t="s">
        <v>207</v>
      </c>
      <c r="AH390" s="41" t="s">
        <v>201</v>
      </c>
      <c r="AI390" s="41" t="s">
        <v>201</v>
      </c>
      <c r="AJ390" s="41" t="s">
        <v>205</v>
      </c>
      <c r="AK390" s="41" t="s">
        <v>204</v>
      </c>
      <c r="AL390" s="41" t="s">
        <v>203</v>
      </c>
      <c r="AM390" s="41" t="s">
        <v>377</v>
      </c>
      <c r="AN390" s="41" t="s">
        <v>205</v>
      </c>
      <c r="AO390" s="41" t="s">
        <v>1328</v>
      </c>
      <c r="AP390" s="41" t="s">
        <v>205</v>
      </c>
      <c r="AQ390" s="41" t="s">
        <v>3035</v>
      </c>
      <c r="AR390" s="41" t="s">
        <v>4509</v>
      </c>
      <c r="AS390" s="41" t="s">
        <v>201</v>
      </c>
      <c r="AT390" s="37"/>
      <c r="AU390" s="37"/>
      <c r="AV390" s="37"/>
      <c r="AW390" s="37"/>
      <c r="AX390" s="37"/>
      <c r="AY390" s="37" t="s">
        <v>321</v>
      </c>
      <c r="AZ390" s="37" t="s">
        <v>4508</v>
      </c>
      <c r="BA390" s="37" t="s">
        <v>4507</v>
      </c>
      <c r="BB390" s="37" t="s">
        <v>4506</v>
      </c>
      <c r="BC390" s="37" t="s">
        <v>4505</v>
      </c>
      <c r="BD390" s="37"/>
      <c r="BE390" s="40">
        <v>2538013</v>
      </c>
      <c r="BF390" s="42">
        <v>1398550</v>
      </c>
      <c r="BG390" s="42">
        <v>3936563</v>
      </c>
      <c r="BH390" s="37" t="s">
        <v>4504</v>
      </c>
      <c r="BI390" s="37">
        <v>24</v>
      </c>
      <c r="BJ390" s="37">
        <v>131367</v>
      </c>
      <c r="BK390" s="37">
        <v>0</v>
      </c>
      <c r="BL390" s="37">
        <v>0</v>
      </c>
      <c r="BM390" s="37">
        <v>0</v>
      </c>
      <c r="BN390" s="37">
        <v>0</v>
      </c>
      <c r="BO390" s="37">
        <v>27220</v>
      </c>
      <c r="BP390" s="37">
        <v>250000</v>
      </c>
      <c r="BQ390" s="37">
        <v>327400</v>
      </c>
      <c r="BR390" s="37">
        <v>0</v>
      </c>
      <c r="BS390" s="37">
        <v>131367</v>
      </c>
      <c r="BT390" s="37">
        <v>27220</v>
      </c>
      <c r="BU390" s="37">
        <v>577400</v>
      </c>
      <c r="BV390" s="37">
        <v>24</v>
      </c>
      <c r="BW390" s="37">
        <v>43944.1</v>
      </c>
      <c r="BX390" s="37">
        <v>230</v>
      </c>
      <c r="BY390" s="37">
        <v>0</v>
      </c>
      <c r="BZ390" s="37">
        <v>0</v>
      </c>
      <c r="CA390" s="37">
        <v>44174.1</v>
      </c>
      <c r="CB390" s="37">
        <v>719400</v>
      </c>
      <c r="CC390" s="37">
        <v>98</v>
      </c>
      <c r="CD390" s="37">
        <v>179149</v>
      </c>
      <c r="CE390" s="37">
        <v>48</v>
      </c>
      <c r="CF390" s="37">
        <v>0</v>
      </c>
      <c r="CG390" s="37">
        <v>0</v>
      </c>
      <c r="CH390" s="37">
        <v>179197</v>
      </c>
      <c r="CI390" s="37">
        <v>277500</v>
      </c>
      <c r="CJ390" s="37">
        <v>3</v>
      </c>
      <c r="CK390" s="37">
        <v>7750</v>
      </c>
      <c r="CL390" s="37">
        <v>0.2</v>
      </c>
      <c r="CM390" s="37">
        <v>0</v>
      </c>
      <c r="CN390" s="37">
        <v>0</v>
      </c>
      <c r="CO390" s="37">
        <v>7750.2</v>
      </c>
      <c r="CP390" s="37">
        <v>42807</v>
      </c>
      <c r="CQ390" s="37">
        <v>99.9</v>
      </c>
      <c r="CR390" s="37">
        <v>2.0000000000000001E-4</v>
      </c>
      <c r="CS390" s="37">
        <v>0</v>
      </c>
      <c r="CT390" s="37">
        <v>0</v>
      </c>
      <c r="CU390" s="37"/>
      <c r="CV390" s="37"/>
      <c r="CW390" s="37"/>
      <c r="CX390" s="37"/>
      <c r="CY390" s="37"/>
      <c r="CZ390" s="37"/>
      <c r="DA390" s="37" t="s">
        <v>4503</v>
      </c>
      <c r="DB390" s="37" t="s">
        <v>4502</v>
      </c>
      <c r="DC390" s="37"/>
      <c r="DD390" s="37" t="s">
        <v>4501</v>
      </c>
      <c r="DE390" s="37"/>
      <c r="DF390" s="37"/>
      <c r="DG390" s="37"/>
      <c r="DH390" s="37"/>
      <c r="DI390" s="37" t="s">
        <v>4500</v>
      </c>
      <c r="DJ390" s="37"/>
      <c r="DK390" s="37"/>
      <c r="DL390" s="37"/>
      <c r="DM390" s="37"/>
      <c r="DN390" s="37"/>
      <c r="DO390" s="37"/>
      <c r="DP390" s="37"/>
      <c r="DQ390" s="37"/>
      <c r="DR390" s="37"/>
      <c r="DS390" s="37"/>
      <c r="DT390" s="37"/>
    </row>
    <row r="391" spans="1:124" s="31" customFormat="1" ht="18">
      <c r="A391" s="37">
        <v>282</v>
      </c>
      <c r="B391" s="36" t="s">
        <v>4499</v>
      </c>
      <c r="C391" s="36" t="s">
        <v>609</v>
      </c>
      <c r="D391" s="37" t="s">
        <v>4498</v>
      </c>
      <c r="E391" s="37" t="s">
        <v>4497</v>
      </c>
      <c r="F391" s="37" t="str">
        <f>IF(ISERROR(FIND('ヒアリングシート（記入例あり）'!$C$22,物質リスト!D391)),"",ROW())</f>
        <v/>
      </c>
      <c r="G391" s="37" t="e" cm="1">
        <f t="array" ref="G391">INDEX(D:D,SMALL(F:F,ROW(D391)))</f>
        <v>#NUM!</v>
      </c>
      <c r="H391" s="38" t="s">
        <v>10796</v>
      </c>
      <c r="I391" s="37" t="s">
        <v>223</v>
      </c>
      <c r="J391" s="37" t="s">
        <v>360</v>
      </c>
      <c r="K391" s="37" t="s">
        <v>221</v>
      </c>
      <c r="L391" s="37" t="s">
        <v>4496</v>
      </c>
      <c r="M391" s="37">
        <v>163.38999999999999</v>
      </c>
      <c r="N391" s="37" t="s">
        <v>4495</v>
      </c>
      <c r="O391" s="36" t="s">
        <v>4494</v>
      </c>
      <c r="P391" s="37" t="s">
        <v>259</v>
      </c>
      <c r="Q391" s="36" t="s">
        <v>4493</v>
      </c>
      <c r="R391" s="37"/>
      <c r="S391" s="36" t="s">
        <v>10968</v>
      </c>
      <c r="T391" s="36" t="s">
        <v>4492</v>
      </c>
      <c r="U391" s="36" t="s">
        <v>4491</v>
      </c>
      <c r="V391" s="37">
        <v>1.33</v>
      </c>
      <c r="W391" s="37">
        <v>1</v>
      </c>
      <c r="X391" s="36"/>
      <c r="Y391" s="36"/>
      <c r="Z391" s="36" t="s">
        <v>10969</v>
      </c>
      <c r="AA391" s="37" t="s">
        <v>4490</v>
      </c>
      <c r="AB391" s="37" t="s">
        <v>731</v>
      </c>
      <c r="AC391" s="37" t="s">
        <v>4489</v>
      </c>
      <c r="AD391" s="41" t="s">
        <v>203</v>
      </c>
      <c r="AE391" s="41" t="s">
        <v>203</v>
      </c>
      <c r="AF391" s="41" t="s">
        <v>206</v>
      </c>
      <c r="AG391" s="41" t="s">
        <v>201</v>
      </c>
      <c r="AH391" s="41" t="s">
        <v>201</v>
      </c>
      <c r="AI391" s="41" t="s">
        <v>201</v>
      </c>
      <c r="AJ391" s="41" t="s">
        <v>377</v>
      </c>
      <c r="AK391" s="41" t="s">
        <v>377</v>
      </c>
      <c r="AL391" s="41" t="s">
        <v>201</v>
      </c>
      <c r="AM391" s="41" t="s">
        <v>201</v>
      </c>
      <c r="AN391" s="41" t="s">
        <v>205</v>
      </c>
      <c r="AO391" s="41" t="s">
        <v>203</v>
      </c>
      <c r="AP391" s="41" t="s">
        <v>205</v>
      </c>
      <c r="AQ391" s="41" t="s">
        <v>1256</v>
      </c>
      <c r="AR391" s="41" t="s">
        <v>201</v>
      </c>
      <c r="AS391" s="41" t="s">
        <v>201</v>
      </c>
      <c r="AT391" s="37" t="s">
        <v>795</v>
      </c>
      <c r="AU391" s="37" t="s">
        <v>4488</v>
      </c>
      <c r="AV391" s="37" t="s">
        <v>4487</v>
      </c>
      <c r="AW391" s="37" t="s">
        <v>4486</v>
      </c>
      <c r="AX391" s="37"/>
      <c r="AY391" s="37"/>
      <c r="AZ391" s="37"/>
      <c r="BA391" s="37"/>
      <c r="BB391" s="37"/>
      <c r="BC391" s="37"/>
      <c r="BD391" s="37"/>
      <c r="BE391" s="37">
        <v>69</v>
      </c>
      <c r="BF391" s="37">
        <v>60</v>
      </c>
      <c r="BG391" s="37">
        <v>129</v>
      </c>
      <c r="BH391" s="37"/>
      <c r="BI391" s="37"/>
      <c r="BJ391" s="37"/>
      <c r="BK391" s="37"/>
      <c r="BL391" s="37"/>
      <c r="BM391" s="37"/>
      <c r="BN391" s="37"/>
      <c r="BO391" s="37"/>
      <c r="BP391" s="37"/>
      <c r="BQ391" s="37"/>
      <c r="BR391" s="37"/>
      <c r="BS391" s="37"/>
      <c r="BT391" s="37"/>
      <c r="BU391" s="37"/>
      <c r="BV391" s="37">
        <v>0</v>
      </c>
      <c r="BW391" s="37">
        <v>0</v>
      </c>
      <c r="BX391" s="37">
        <v>0</v>
      </c>
      <c r="BY391" s="37">
        <v>0</v>
      </c>
      <c r="BZ391" s="37">
        <v>0</v>
      </c>
      <c r="CA391" s="37">
        <v>0</v>
      </c>
      <c r="CB391" s="37">
        <v>0</v>
      </c>
      <c r="CC391" s="37"/>
      <c r="CD391" s="37"/>
      <c r="CE391" s="37"/>
      <c r="CF391" s="37"/>
      <c r="CG391" s="37"/>
      <c r="CH391" s="37"/>
      <c r="CI391" s="37"/>
      <c r="CJ391" s="37">
        <v>0</v>
      </c>
      <c r="CK391" s="37">
        <v>0</v>
      </c>
      <c r="CL391" s="37">
        <v>0</v>
      </c>
      <c r="CM391" s="37">
        <v>0</v>
      </c>
      <c r="CN391" s="37">
        <v>0</v>
      </c>
      <c r="CO391" s="37">
        <v>0</v>
      </c>
      <c r="CP391" s="37">
        <v>0</v>
      </c>
      <c r="CQ391" s="37"/>
      <c r="CR391" s="37"/>
      <c r="CS391" s="37"/>
      <c r="CT391" s="37"/>
      <c r="CU391" s="37"/>
      <c r="CV391" s="37"/>
      <c r="CW391" s="37"/>
      <c r="CX391" s="37"/>
      <c r="CY391" s="37"/>
      <c r="CZ391" s="37"/>
      <c r="DA391" s="37"/>
      <c r="DB391" s="37"/>
      <c r="DC391" s="37"/>
      <c r="DD391" s="37"/>
      <c r="DE391" s="37"/>
      <c r="DF391" s="37"/>
      <c r="DG391" s="37"/>
      <c r="DH391" s="37"/>
      <c r="DI391" s="37"/>
      <c r="DJ391" s="37"/>
      <c r="DK391" s="37"/>
      <c r="DL391" s="37"/>
      <c r="DM391" s="37"/>
      <c r="DN391" s="37"/>
      <c r="DO391" s="37"/>
      <c r="DP391" s="37"/>
      <c r="DQ391" s="37"/>
      <c r="DR391" s="37"/>
      <c r="DS391" s="37"/>
      <c r="DT391" s="37"/>
    </row>
    <row r="392" spans="1:124" s="31" customFormat="1" ht="16.5">
      <c r="A392" s="37">
        <v>283</v>
      </c>
      <c r="B392" s="36" t="s">
        <v>4485</v>
      </c>
      <c r="C392" s="36" t="s">
        <v>4484</v>
      </c>
      <c r="D392" s="37" t="s">
        <v>4483</v>
      </c>
      <c r="E392" s="37" t="s">
        <v>4482</v>
      </c>
      <c r="F392" s="37" t="str">
        <f>IF(ISERROR(FIND('ヒアリングシート（記入例あり）'!$C$22,物質リスト!D392)),"",ROW())</f>
        <v/>
      </c>
      <c r="G392" s="37" t="e" cm="1">
        <f t="array" ref="G392">INDEX(D:D,SMALL(F:F,ROW(D392)))</f>
        <v>#NUM!</v>
      </c>
      <c r="H392" s="38" t="s">
        <v>10796</v>
      </c>
      <c r="I392" s="37" t="s">
        <v>223</v>
      </c>
      <c r="J392" s="37" t="s">
        <v>360</v>
      </c>
      <c r="K392" s="37" t="s">
        <v>221</v>
      </c>
      <c r="L392" s="37" t="s">
        <v>4481</v>
      </c>
      <c r="M392" s="37">
        <v>184.41</v>
      </c>
      <c r="N392" s="37" t="s">
        <v>4480</v>
      </c>
      <c r="O392" s="36" t="s">
        <v>4479</v>
      </c>
      <c r="P392" s="37" t="s">
        <v>259</v>
      </c>
      <c r="Q392" s="36" t="s">
        <v>4061</v>
      </c>
      <c r="R392" s="37"/>
      <c r="S392" s="36" t="s">
        <v>4478</v>
      </c>
      <c r="T392" s="36" t="s">
        <v>4477</v>
      </c>
      <c r="U392" s="36" t="s">
        <v>4476</v>
      </c>
      <c r="V392" s="37">
        <v>1.73</v>
      </c>
      <c r="W392" s="37">
        <v>1</v>
      </c>
      <c r="X392" s="36"/>
      <c r="Y392" s="36"/>
      <c r="Z392" s="36" t="s">
        <v>503</v>
      </c>
      <c r="AA392" s="37" t="s">
        <v>4475</v>
      </c>
      <c r="AB392" s="37" t="s">
        <v>4474</v>
      </c>
      <c r="AC392" s="37" t="s">
        <v>4473</v>
      </c>
      <c r="AD392" s="41" t="s">
        <v>378</v>
      </c>
      <c r="AE392" s="41" t="s">
        <v>251</v>
      </c>
      <c r="AF392" s="41" t="s">
        <v>206</v>
      </c>
      <c r="AG392" s="41" t="s">
        <v>201</v>
      </c>
      <c r="AH392" s="41" t="s">
        <v>205</v>
      </c>
      <c r="AI392" s="41" t="s">
        <v>205</v>
      </c>
      <c r="AJ392" s="41" t="s">
        <v>205</v>
      </c>
      <c r="AK392" s="41" t="s">
        <v>377</v>
      </c>
      <c r="AL392" s="41" t="s">
        <v>201</v>
      </c>
      <c r="AM392" s="41" t="s">
        <v>377</v>
      </c>
      <c r="AN392" s="41" t="s">
        <v>203</v>
      </c>
      <c r="AO392" s="41" t="s">
        <v>201</v>
      </c>
      <c r="AP392" s="41" t="s">
        <v>205</v>
      </c>
      <c r="AQ392" s="41" t="s">
        <v>4472</v>
      </c>
      <c r="AR392" s="41" t="s">
        <v>4471</v>
      </c>
      <c r="AS392" s="41" t="s">
        <v>201</v>
      </c>
      <c r="AT392" s="37" t="s">
        <v>4470</v>
      </c>
      <c r="AU392" s="37" t="s">
        <v>4469</v>
      </c>
      <c r="AV392" s="37" t="s">
        <v>199</v>
      </c>
      <c r="AW392" s="37" t="s">
        <v>1276</v>
      </c>
      <c r="AX392" s="37" t="s">
        <v>4468</v>
      </c>
      <c r="AY392" s="37"/>
      <c r="AZ392" s="37"/>
      <c r="BA392" s="37"/>
      <c r="BB392" s="37"/>
      <c r="BC392" s="37"/>
      <c r="BD392" s="37"/>
      <c r="BE392" s="37">
        <v>9</v>
      </c>
      <c r="BF392" s="37">
        <v>1065</v>
      </c>
      <c r="BG392" s="37">
        <v>1073</v>
      </c>
      <c r="BH392" s="37"/>
      <c r="BI392" s="37">
        <v>2</v>
      </c>
      <c r="BJ392" s="37">
        <v>0</v>
      </c>
      <c r="BK392" s="37">
        <v>0</v>
      </c>
      <c r="BL392" s="37">
        <v>0</v>
      </c>
      <c r="BM392" s="37">
        <v>0</v>
      </c>
      <c r="BN392" s="37">
        <v>740</v>
      </c>
      <c r="BO392" s="37">
        <v>83</v>
      </c>
      <c r="BP392" s="37">
        <v>0</v>
      </c>
      <c r="BQ392" s="37">
        <v>157000</v>
      </c>
      <c r="BR392" s="37">
        <v>0</v>
      </c>
      <c r="BS392" s="37">
        <v>0</v>
      </c>
      <c r="BT392" s="37">
        <v>823</v>
      </c>
      <c r="BU392" s="37">
        <v>157000</v>
      </c>
      <c r="BV392" s="37">
        <v>0</v>
      </c>
      <c r="BW392" s="37">
        <v>0</v>
      </c>
      <c r="BX392" s="37">
        <v>0</v>
      </c>
      <c r="BY392" s="37">
        <v>0</v>
      </c>
      <c r="BZ392" s="37">
        <v>0</v>
      </c>
      <c r="CA392" s="37">
        <v>0</v>
      </c>
      <c r="CB392" s="37">
        <v>0</v>
      </c>
      <c r="CC392" s="37">
        <v>1</v>
      </c>
      <c r="CD392" s="37">
        <v>0</v>
      </c>
      <c r="CE392" s="37">
        <v>0</v>
      </c>
      <c r="CF392" s="37">
        <v>0</v>
      </c>
      <c r="CG392" s="37">
        <v>0</v>
      </c>
      <c r="CH392" s="37">
        <v>0</v>
      </c>
      <c r="CI392" s="37">
        <v>6900</v>
      </c>
      <c r="CJ392" s="37">
        <v>1</v>
      </c>
      <c r="CK392" s="37">
        <v>0</v>
      </c>
      <c r="CL392" s="37">
        <v>0</v>
      </c>
      <c r="CM392" s="37">
        <v>0</v>
      </c>
      <c r="CN392" s="37">
        <v>0</v>
      </c>
      <c r="CO392" s="37">
        <v>0</v>
      </c>
      <c r="CP392" s="37">
        <v>11000</v>
      </c>
      <c r="CQ392" s="37"/>
      <c r="CR392" s="37"/>
      <c r="CS392" s="37"/>
      <c r="CT392" s="37"/>
      <c r="CU392" s="37"/>
      <c r="CV392" s="37"/>
      <c r="CW392" s="37"/>
      <c r="CX392" s="37"/>
      <c r="CY392" s="37"/>
      <c r="CZ392" s="37"/>
      <c r="DA392" s="37"/>
      <c r="DB392" s="37"/>
      <c r="DC392" s="37"/>
      <c r="DD392" s="37"/>
      <c r="DE392" s="37"/>
      <c r="DF392" s="37"/>
      <c r="DG392" s="37"/>
      <c r="DH392" s="37"/>
      <c r="DI392" s="37"/>
      <c r="DJ392" s="37"/>
      <c r="DK392" s="37"/>
      <c r="DL392" s="37"/>
      <c r="DM392" s="37"/>
      <c r="DN392" s="37"/>
      <c r="DO392" s="37"/>
      <c r="DP392" s="37"/>
      <c r="DQ392" s="37"/>
      <c r="DR392" s="37"/>
      <c r="DS392" s="37"/>
      <c r="DT392" s="37"/>
    </row>
    <row r="393" spans="1:124" s="31" customFormat="1" ht="16.5">
      <c r="A393" s="37">
        <v>284</v>
      </c>
      <c r="B393" s="36" t="s">
        <v>4467</v>
      </c>
      <c r="C393" s="36" t="s">
        <v>410</v>
      </c>
      <c r="D393" s="37" t="s">
        <v>4466</v>
      </c>
      <c r="E393" s="37" t="s">
        <v>4465</v>
      </c>
      <c r="F393" s="37" t="str">
        <f>IF(ISERROR(FIND('ヒアリングシート（記入例あり）'!$C$22,物質リスト!D393)),"",ROW())</f>
        <v/>
      </c>
      <c r="G393" s="37" t="e" cm="1">
        <f t="array" ref="G393">INDEX(D:D,SMALL(F:F,ROW(D393)))</f>
        <v>#NUM!</v>
      </c>
      <c r="H393" s="38" t="s">
        <v>10800</v>
      </c>
      <c r="I393" s="37" t="s">
        <v>223</v>
      </c>
      <c r="J393" s="37" t="s">
        <v>1158</v>
      </c>
      <c r="K393" s="37" t="s">
        <v>360</v>
      </c>
      <c r="L393" s="37" t="s">
        <v>4464</v>
      </c>
      <c r="M393" s="37">
        <v>187.4</v>
      </c>
      <c r="N393" s="37" t="s">
        <v>2760</v>
      </c>
      <c r="O393" s="36" t="s">
        <v>4463</v>
      </c>
      <c r="P393" s="37" t="s">
        <v>217</v>
      </c>
      <c r="Q393" s="36" t="s">
        <v>4462</v>
      </c>
      <c r="R393" s="37"/>
      <c r="S393" s="36" t="s">
        <v>4461</v>
      </c>
      <c r="T393" s="36"/>
      <c r="U393" s="36" t="s">
        <v>4460</v>
      </c>
      <c r="V393" s="37">
        <v>3.3</v>
      </c>
      <c r="W393" s="37">
        <v>2</v>
      </c>
      <c r="X393" s="36"/>
      <c r="Y393" s="36"/>
      <c r="Z393" s="36" t="s">
        <v>4459</v>
      </c>
      <c r="AA393" s="37" t="s">
        <v>4458</v>
      </c>
      <c r="AB393" s="37" t="s">
        <v>4457</v>
      </c>
      <c r="AC393" s="37" t="s">
        <v>4456</v>
      </c>
      <c r="AD393" s="41" t="s">
        <v>203</v>
      </c>
      <c r="AE393" s="41" t="s">
        <v>203</v>
      </c>
      <c r="AF393" s="41" t="s">
        <v>206</v>
      </c>
      <c r="AG393" s="41" t="s">
        <v>203</v>
      </c>
      <c r="AH393" s="41" t="s">
        <v>201</v>
      </c>
      <c r="AI393" s="41" t="s">
        <v>201</v>
      </c>
      <c r="AJ393" s="41" t="s">
        <v>203</v>
      </c>
      <c r="AK393" s="41" t="s">
        <v>250</v>
      </c>
      <c r="AL393" s="41" t="s">
        <v>201</v>
      </c>
      <c r="AM393" s="41" t="s">
        <v>201</v>
      </c>
      <c r="AN393" s="41" t="s">
        <v>201</v>
      </c>
      <c r="AO393" s="41" t="s">
        <v>201</v>
      </c>
      <c r="AP393" s="41" t="s">
        <v>203</v>
      </c>
      <c r="AQ393" s="41" t="s">
        <v>4455</v>
      </c>
      <c r="AR393" s="41" t="s">
        <v>4454</v>
      </c>
      <c r="AS393" s="41" t="s">
        <v>201</v>
      </c>
      <c r="AT393" s="37" t="s">
        <v>4453</v>
      </c>
      <c r="AU393" s="37" t="s">
        <v>1988</v>
      </c>
      <c r="AV393" s="37" t="s">
        <v>248</v>
      </c>
      <c r="AW393" s="37"/>
      <c r="AX393" s="37"/>
      <c r="AY393" s="37"/>
      <c r="AZ393" s="37"/>
      <c r="BA393" s="37"/>
      <c r="BB393" s="37"/>
      <c r="BC393" s="37"/>
      <c r="BD393" s="37"/>
      <c r="BE393" s="37">
        <v>5600</v>
      </c>
      <c r="BF393" s="37">
        <v>0</v>
      </c>
      <c r="BG393" s="37">
        <v>5600</v>
      </c>
      <c r="BH393" s="37"/>
      <c r="BI393" s="37"/>
      <c r="BJ393" s="37"/>
      <c r="BK393" s="37"/>
      <c r="BL393" s="37"/>
      <c r="BM393" s="37"/>
      <c r="BN393" s="37"/>
      <c r="BO393" s="37"/>
      <c r="BP393" s="37"/>
      <c r="BQ393" s="37"/>
      <c r="BR393" s="37"/>
      <c r="BS393" s="37"/>
      <c r="BT393" s="37"/>
      <c r="BU393" s="37"/>
      <c r="BV393" s="37">
        <v>0</v>
      </c>
      <c r="BW393" s="37">
        <v>0</v>
      </c>
      <c r="BX393" s="37">
        <v>0</v>
      </c>
      <c r="BY393" s="37">
        <v>0</v>
      </c>
      <c r="BZ393" s="37">
        <v>0</v>
      </c>
      <c r="CA393" s="37">
        <v>0</v>
      </c>
      <c r="CB393" s="37">
        <v>0</v>
      </c>
      <c r="CC393" s="37"/>
      <c r="CD393" s="37"/>
      <c r="CE393" s="37"/>
      <c r="CF393" s="37"/>
      <c r="CG393" s="37"/>
      <c r="CH393" s="37"/>
      <c r="CI393" s="37"/>
      <c r="CJ393" s="37">
        <v>0</v>
      </c>
      <c r="CK393" s="37">
        <v>0</v>
      </c>
      <c r="CL393" s="37">
        <v>0</v>
      </c>
      <c r="CM393" s="37">
        <v>0</v>
      </c>
      <c r="CN393" s="37">
        <v>0</v>
      </c>
      <c r="CO393" s="37">
        <v>0</v>
      </c>
      <c r="CP393" s="37">
        <v>0</v>
      </c>
      <c r="CQ393" s="37"/>
      <c r="CR393" s="37"/>
      <c r="CS393" s="37"/>
      <c r="CT393" s="37"/>
      <c r="CU393" s="37"/>
      <c r="CV393" s="37"/>
      <c r="CW393" s="37"/>
      <c r="CX393" s="37"/>
      <c r="CY393" s="37"/>
      <c r="CZ393" s="37"/>
      <c r="DA393" s="37"/>
      <c r="DB393" s="37"/>
      <c r="DC393" s="37"/>
      <c r="DD393" s="37"/>
      <c r="DE393" s="37"/>
      <c r="DF393" s="37"/>
      <c r="DG393" s="37"/>
      <c r="DH393" s="37"/>
      <c r="DI393" s="37"/>
      <c r="DJ393" s="37"/>
      <c r="DK393" s="37"/>
      <c r="DL393" s="37"/>
      <c r="DM393" s="37"/>
      <c r="DN393" s="37"/>
      <c r="DO393" s="37"/>
      <c r="DP393" s="37"/>
      <c r="DQ393" s="37"/>
      <c r="DR393" s="37"/>
      <c r="DS393" s="37"/>
      <c r="DT393" s="37"/>
    </row>
    <row r="394" spans="1:124" s="31" customFormat="1" ht="18">
      <c r="A394" s="37">
        <v>285</v>
      </c>
      <c r="B394" s="36" t="s">
        <v>4452</v>
      </c>
      <c r="C394" s="36" t="s">
        <v>473</v>
      </c>
      <c r="D394" s="37" t="s">
        <v>4451</v>
      </c>
      <c r="E394" s="37" t="s">
        <v>4450</v>
      </c>
      <c r="F394" s="37" t="str">
        <f>IF(ISERROR(FIND('ヒアリングシート（記入例あり）'!$C$22,物質リスト!D394)),"",ROW())</f>
        <v/>
      </c>
      <c r="G394" s="37" t="e" cm="1">
        <f t="array" ref="G394">INDEX(D:D,SMALL(F:F,ROW(D394)))</f>
        <v>#NUM!</v>
      </c>
      <c r="H394" s="38" t="s">
        <v>10798</v>
      </c>
      <c r="I394" s="37" t="s">
        <v>223</v>
      </c>
      <c r="J394" s="37" t="s">
        <v>360</v>
      </c>
      <c r="K394" s="37" t="s">
        <v>360</v>
      </c>
      <c r="L394" s="37" t="s">
        <v>4449</v>
      </c>
      <c r="M394" s="37">
        <v>164.39</v>
      </c>
      <c r="N394" s="37" t="s">
        <v>4448</v>
      </c>
      <c r="O394" s="36" t="s">
        <v>4447</v>
      </c>
      <c r="P394" s="37" t="s">
        <v>217</v>
      </c>
      <c r="Q394" s="36"/>
      <c r="R394" s="37" t="s">
        <v>4446</v>
      </c>
      <c r="S394" s="36" t="s">
        <v>4445</v>
      </c>
      <c r="T394" s="36" t="s">
        <v>4444</v>
      </c>
      <c r="U394" s="36" t="s">
        <v>4443</v>
      </c>
      <c r="V394" s="37">
        <v>2.09</v>
      </c>
      <c r="W394" s="37">
        <v>1</v>
      </c>
      <c r="X394" s="36"/>
      <c r="Y394" s="36" t="s">
        <v>212</v>
      </c>
      <c r="Z394" s="36" t="s">
        <v>10970</v>
      </c>
      <c r="AA394" s="37" t="s">
        <v>491</v>
      </c>
      <c r="AB394" s="37" t="s">
        <v>209</v>
      </c>
      <c r="AC394" s="37" t="s">
        <v>4442</v>
      </c>
      <c r="AD394" s="41" t="s">
        <v>378</v>
      </c>
      <c r="AE394" s="41" t="s">
        <v>201</v>
      </c>
      <c r="AF394" s="41" t="s">
        <v>206</v>
      </c>
      <c r="AG394" s="41" t="s">
        <v>377</v>
      </c>
      <c r="AH394" s="41" t="s">
        <v>201</v>
      </c>
      <c r="AI394" s="41" t="s">
        <v>201</v>
      </c>
      <c r="AJ394" s="41" t="s">
        <v>377</v>
      </c>
      <c r="AK394" s="41" t="s">
        <v>377</v>
      </c>
      <c r="AL394" s="41" t="s">
        <v>201</v>
      </c>
      <c r="AM394" s="41" t="s">
        <v>201</v>
      </c>
      <c r="AN394" s="41" t="s">
        <v>201</v>
      </c>
      <c r="AO394" s="41" t="s">
        <v>201</v>
      </c>
      <c r="AP394" s="41" t="s">
        <v>203</v>
      </c>
      <c r="AQ394" s="41" t="s">
        <v>4441</v>
      </c>
      <c r="AR394" s="41" t="s">
        <v>3105</v>
      </c>
      <c r="AS394" s="41" t="s">
        <v>201</v>
      </c>
      <c r="AT394" s="37" t="s">
        <v>4440</v>
      </c>
      <c r="AU394" s="37" t="s">
        <v>4439</v>
      </c>
      <c r="AV394" s="37" t="s">
        <v>248</v>
      </c>
      <c r="AW394" s="37" t="s">
        <v>3030</v>
      </c>
      <c r="AX394" s="37" t="s">
        <v>574</v>
      </c>
      <c r="AY394" s="37" t="s">
        <v>321</v>
      </c>
      <c r="AZ394" s="37"/>
      <c r="BA394" s="37" t="s">
        <v>4438</v>
      </c>
      <c r="BB394" s="37" t="s">
        <v>4437</v>
      </c>
      <c r="BC394" s="37">
        <v>11</v>
      </c>
      <c r="BD394" s="37">
        <v>44</v>
      </c>
      <c r="BE394" s="40">
        <v>850</v>
      </c>
      <c r="BF394" s="40">
        <v>1579</v>
      </c>
      <c r="BG394" s="37">
        <v>2429</v>
      </c>
      <c r="BH394" s="37" t="s">
        <v>4436</v>
      </c>
      <c r="BI394" s="37"/>
      <c r="BJ394" s="37"/>
      <c r="BK394" s="37"/>
      <c r="BL394" s="37"/>
      <c r="BM394" s="37"/>
      <c r="BN394" s="37"/>
      <c r="BO394" s="37"/>
      <c r="BP394" s="37"/>
      <c r="BQ394" s="37"/>
      <c r="BR394" s="37"/>
      <c r="BS394" s="37"/>
      <c r="BT394" s="37"/>
      <c r="BU394" s="37"/>
      <c r="BV394" s="37">
        <v>0</v>
      </c>
      <c r="BW394" s="37">
        <v>0</v>
      </c>
      <c r="BX394" s="37">
        <v>0</v>
      </c>
      <c r="BY394" s="37">
        <v>0</v>
      </c>
      <c r="BZ394" s="37">
        <v>0</v>
      </c>
      <c r="CA394" s="37">
        <v>0</v>
      </c>
      <c r="CB394" s="37">
        <v>0</v>
      </c>
      <c r="CC394" s="37"/>
      <c r="CD394" s="37"/>
      <c r="CE394" s="37"/>
      <c r="CF394" s="37"/>
      <c r="CG394" s="37"/>
      <c r="CH394" s="37"/>
      <c r="CI394" s="37"/>
      <c r="CJ394" s="37">
        <v>0</v>
      </c>
      <c r="CK394" s="37">
        <v>0</v>
      </c>
      <c r="CL394" s="37">
        <v>0</v>
      </c>
      <c r="CM394" s="37">
        <v>0</v>
      </c>
      <c r="CN394" s="37">
        <v>0</v>
      </c>
      <c r="CO394" s="37">
        <v>0</v>
      </c>
      <c r="CP394" s="37">
        <v>0</v>
      </c>
      <c r="CQ394" s="37">
        <v>19</v>
      </c>
      <c r="CR394" s="37">
        <v>0.6</v>
      </c>
      <c r="CS394" s="37">
        <v>80.400000000000006</v>
      </c>
      <c r="CT394" s="37">
        <v>0</v>
      </c>
      <c r="CU394" s="37" t="s">
        <v>4435</v>
      </c>
      <c r="CV394" s="37"/>
      <c r="CW394" s="37"/>
      <c r="CX394" s="37" t="s">
        <v>4434</v>
      </c>
      <c r="CY394" s="37"/>
      <c r="CZ394" s="37"/>
      <c r="DA394" s="37" t="s">
        <v>4433</v>
      </c>
      <c r="DB394" s="37" t="s">
        <v>3784</v>
      </c>
      <c r="DC394" s="37"/>
      <c r="DD394" s="37"/>
      <c r="DE394" s="37" t="s">
        <v>4432</v>
      </c>
      <c r="DF394" s="37"/>
      <c r="DG394" s="37" t="s">
        <v>4431</v>
      </c>
      <c r="DH394" s="37"/>
      <c r="DI394" s="37" t="s">
        <v>3937</v>
      </c>
      <c r="DJ394" s="37"/>
      <c r="DK394" s="37"/>
      <c r="DL394" s="37">
        <v>6.6000000000000003E-2</v>
      </c>
      <c r="DM394" s="37"/>
      <c r="DN394" s="37">
        <v>0.08</v>
      </c>
      <c r="DO394" s="37"/>
      <c r="DP394" s="37">
        <v>1.1999999999999999E-3</v>
      </c>
      <c r="DQ394" s="37"/>
      <c r="DR394" s="37"/>
      <c r="DS394" s="37">
        <v>0.08</v>
      </c>
      <c r="DT394" s="37">
        <v>0.14599999999999999</v>
      </c>
    </row>
    <row r="395" spans="1:124" s="31" customFormat="1" ht="18">
      <c r="A395" s="37">
        <v>286</v>
      </c>
      <c r="B395" s="36" t="s">
        <v>4430</v>
      </c>
      <c r="C395" s="36" t="s">
        <v>4429</v>
      </c>
      <c r="D395" s="37" t="s">
        <v>4428</v>
      </c>
      <c r="E395" s="37" t="s">
        <v>4427</v>
      </c>
      <c r="F395" s="37" t="str">
        <f>IF(ISERROR(FIND('ヒアリングシート（記入例あり）'!$C$22,物質リスト!D395)),"",ROW())</f>
        <v/>
      </c>
      <c r="G395" s="37" t="e" cm="1">
        <f t="array" ref="G395">INDEX(D:D,SMALL(F:F,ROW(D395)))</f>
        <v>#NUM!</v>
      </c>
      <c r="H395" s="38" t="s">
        <v>10796</v>
      </c>
      <c r="I395" s="37" t="s">
        <v>223</v>
      </c>
      <c r="J395" s="37" t="s">
        <v>222</v>
      </c>
      <c r="K395" s="37" t="s">
        <v>221</v>
      </c>
      <c r="L395" s="37" t="s">
        <v>4426</v>
      </c>
      <c r="M395" s="37">
        <v>256.47000000000003</v>
      </c>
      <c r="N395" s="37" t="s">
        <v>4425</v>
      </c>
      <c r="O395" s="36" t="s">
        <v>4424</v>
      </c>
      <c r="P395" s="37" t="s">
        <v>259</v>
      </c>
      <c r="Q395" s="36"/>
      <c r="R395" s="37" t="s">
        <v>4423</v>
      </c>
      <c r="S395" s="36" t="s">
        <v>10971</v>
      </c>
      <c r="T395" s="36" t="s">
        <v>4422</v>
      </c>
      <c r="U395" s="36" t="s">
        <v>4384</v>
      </c>
      <c r="V395" s="37">
        <v>2.5299999999999998</v>
      </c>
      <c r="W395" s="37">
        <v>1</v>
      </c>
      <c r="X395" s="36"/>
      <c r="Y395" s="36" t="s">
        <v>4421</v>
      </c>
      <c r="Z395" s="36" t="s">
        <v>10972</v>
      </c>
      <c r="AA395" s="37" t="s">
        <v>4420</v>
      </c>
      <c r="AB395" s="37" t="s">
        <v>4419</v>
      </c>
      <c r="AC395" s="37" t="s">
        <v>4418</v>
      </c>
      <c r="AD395" s="41" t="s">
        <v>251</v>
      </c>
      <c r="AE395" s="41" t="s">
        <v>203</v>
      </c>
      <c r="AF395" s="41" t="s">
        <v>206</v>
      </c>
      <c r="AG395" s="41" t="s">
        <v>201</v>
      </c>
      <c r="AH395" s="41" t="s">
        <v>203</v>
      </c>
      <c r="AI395" s="41" t="s">
        <v>203</v>
      </c>
      <c r="AJ395" s="41" t="s">
        <v>378</v>
      </c>
      <c r="AK395" s="41" t="s">
        <v>204</v>
      </c>
      <c r="AL395" s="41" t="s">
        <v>201</v>
      </c>
      <c r="AM395" s="41" t="s">
        <v>203</v>
      </c>
      <c r="AN395" s="41" t="s">
        <v>203</v>
      </c>
      <c r="AO395" s="41" t="s">
        <v>203</v>
      </c>
      <c r="AP395" s="41" t="s">
        <v>203</v>
      </c>
      <c r="AQ395" s="41" t="s">
        <v>1066</v>
      </c>
      <c r="AR395" s="41" t="s">
        <v>3770</v>
      </c>
      <c r="AS395" s="41" t="s">
        <v>201</v>
      </c>
      <c r="AT395" s="37" t="s">
        <v>200</v>
      </c>
      <c r="AU395" s="37" t="s">
        <v>4417</v>
      </c>
      <c r="AV395" s="37" t="s">
        <v>4416</v>
      </c>
      <c r="AW395" s="37" t="s">
        <v>1231</v>
      </c>
      <c r="AX395" s="37"/>
      <c r="AY395" s="37"/>
      <c r="AZ395" s="37"/>
      <c r="BA395" s="37"/>
      <c r="BB395" s="37"/>
      <c r="BC395" s="37"/>
      <c r="BD395" s="37"/>
      <c r="BE395" s="37">
        <v>0</v>
      </c>
      <c r="BF395" s="37">
        <v>9</v>
      </c>
      <c r="BG395" s="37">
        <v>9</v>
      </c>
      <c r="BH395" s="37"/>
      <c r="BI395" s="37"/>
      <c r="BJ395" s="37"/>
      <c r="BK395" s="37"/>
      <c r="BL395" s="37"/>
      <c r="BM395" s="37"/>
      <c r="BN395" s="37"/>
      <c r="BO395" s="37"/>
      <c r="BP395" s="37"/>
      <c r="BQ395" s="37"/>
      <c r="BR395" s="37"/>
      <c r="BS395" s="37"/>
      <c r="BT395" s="37"/>
      <c r="BU395" s="37"/>
      <c r="BV395" s="37">
        <v>0</v>
      </c>
      <c r="BW395" s="37">
        <v>0</v>
      </c>
      <c r="BX395" s="37">
        <v>0</v>
      </c>
      <c r="BY395" s="37">
        <v>0</v>
      </c>
      <c r="BZ395" s="37">
        <v>0</v>
      </c>
      <c r="CA395" s="37">
        <v>0</v>
      </c>
      <c r="CB395" s="37">
        <v>0</v>
      </c>
      <c r="CC395" s="37"/>
      <c r="CD395" s="37"/>
      <c r="CE395" s="37"/>
      <c r="CF395" s="37"/>
      <c r="CG395" s="37"/>
      <c r="CH395" s="37"/>
      <c r="CI395" s="37"/>
      <c r="CJ395" s="37">
        <v>0</v>
      </c>
      <c r="CK395" s="37">
        <v>0</v>
      </c>
      <c r="CL395" s="37">
        <v>0</v>
      </c>
      <c r="CM395" s="37">
        <v>0</v>
      </c>
      <c r="CN395" s="37">
        <v>0</v>
      </c>
      <c r="CO395" s="37">
        <v>0</v>
      </c>
      <c r="CP395" s="37">
        <v>0</v>
      </c>
      <c r="CQ395" s="37"/>
      <c r="CR395" s="37"/>
      <c r="CS395" s="37"/>
      <c r="CT395" s="37"/>
      <c r="CU395" s="37"/>
      <c r="CV395" s="37"/>
      <c r="CW395" s="37"/>
      <c r="CX395" s="37"/>
      <c r="CY395" s="37"/>
      <c r="CZ395" s="37"/>
      <c r="DA395" s="37"/>
      <c r="DB395" s="37"/>
      <c r="DC395" s="37"/>
      <c r="DD395" s="37"/>
      <c r="DE395" s="37"/>
      <c r="DF395" s="37"/>
      <c r="DG395" s="37"/>
      <c r="DH395" s="37"/>
      <c r="DI395" s="37"/>
      <c r="DJ395" s="37"/>
      <c r="DK395" s="37"/>
      <c r="DL395" s="37"/>
      <c r="DM395" s="37"/>
      <c r="DN395" s="37"/>
      <c r="DO395" s="37"/>
      <c r="DP395" s="37"/>
      <c r="DQ395" s="37"/>
      <c r="DR395" s="37"/>
      <c r="DS395" s="37"/>
      <c r="DT395" s="37"/>
    </row>
    <row r="396" spans="1:124" s="31" customFormat="1" ht="18">
      <c r="A396" s="37">
        <v>287</v>
      </c>
      <c r="B396" s="36" t="s">
        <v>4415</v>
      </c>
      <c r="C396" s="36" t="s">
        <v>1599</v>
      </c>
      <c r="D396" s="37" t="s">
        <v>4414</v>
      </c>
      <c r="E396" s="37" t="s">
        <v>4413</v>
      </c>
      <c r="F396" s="37" t="str">
        <f>IF(ISERROR(FIND('ヒアリングシート（記入例あり）'!$C$22,物質リスト!D396)),"",ROW())</f>
        <v/>
      </c>
      <c r="G396" s="37" t="e" cm="1">
        <f t="array" ref="G396">INDEX(D:D,SMALL(F:F,ROW(D396)))</f>
        <v>#NUM!</v>
      </c>
      <c r="H396" s="38" t="s">
        <v>10797</v>
      </c>
      <c r="I396" s="37" t="s">
        <v>223</v>
      </c>
      <c r="J396" s="37" t="s">
        <v>222</v>
      </c>
      <c r="K396" s="37" t="s">
        <v>221</v>
      </c>
      <c r="L396" s="37" t="s">
        <v>4412</v>
      </c>
      <c r="M396" s="37">
        <v>197.45</v>
      </c>
      <c r="N396" s="37" t="s">
        <v>4411</v>
      </c>
      <c r="O396" s="36" t="s">
        <v>4410</v>
      </c>
      <c r="P396" s="37" t="s">
        <v>259</v>
      </c>
      <c r="Q396" s="36">
        <v>1.4901199999999999</v>
      </c>
      <c r="R396" s="37" t="s">
        <v>4409</v>
      </c>
      <c r="S396" s="36" t="s">
        <v>4408</v>
      </c>
      <c r="T396" s="36">
        <v>8.08</v>
      </c>
      <c r="U396" s="36" t="s">
        <v>2521</v>
      </c>
      <c r="V396" s="37">
        <v>3.69</v>
      </c>
      <c r="W396" s="37">
        <v>2</v>
      </c>
      <c r="X396" s="36" t="s">
        <v>10973</v>
      </c>
      <c r="Y396" s="36">
        <v>5.99</v>
      </c>
      <c r="Z396" s="36" t="s">
        <v>4407</v>
      </c>
      <c r="AA396" s="37" t="s">
        <v>4406</v>
      </c>
      <c r="AB396" s="37" t="s">
        <v>209</v>
      </c>
      <c r="AC396" s="37" t="s">
        <v>209</v>
      </c>
      <c r="AD396" s="41" t="s">
        <v>207</v>
      </c>
      <c r="AE396" s="41" t="s">
        <v>201</v>
      </c>
      <c r="AF396" s="41" t="s">
        <v>206</v>
      </c>
      <c r="AG396" s="41" t="s">
        <v>201</v>
      </c>
      <c r="AH396" s="41" t="s">
        <v>201</v>
      </c>
      <c r="AI396" s="41" t="s">
        <v>201</v>
      </c>
      <c r="AJ396" s="41" t="s">
        <v>205</v>
      </c>
      <c r="AK396" s="41" t="s">
        <v>204</v>
      </c>
      <c r="AL396" s="41" t="s">
        <v>201</v>
      </c>
      <c r="AM396" s="41" t="s">
        <v>201</v>
      </c>
      <c r="AN396" s="41" t="s">
        <v>201</v>
      </c>
      <c r="AO396" s="41" t="s">
        <v>205</v>
      </c>
      <c r="AP396" s="41" t="s">
        <v>201</v>
      </c>
      <c r="AQ396" s="41" t="s">
        <v>201</v>
      </c>
      <c r="AR396" s="41" t="s">
        <v>201</v>
      </c>
      <c r="AS396" s="41" t="s">
        <v>201</v>
      </c>
      <c r="AT396" s="37" t="s">
        <v>200</v>
      </c>
      <c r="AU396" s="37" t="s">
        <v>4405</v>
      </c>
      <c r="AV396" s="37" t="s">
        <v>248</v>
      </c>
      <c r="AW396" s="37" t="s">
        <v>4404</v>
      </c>
      <c r="AX396" s="37"/>
      <c r="AY396" s="37" t="s">
        <v>245</v>
      </c>
      <c r="AZ396" s="37" t="s">
        <v>4403</v>
      </c>
      <c r="BA396" s="37" t="s">
        <v>4402</v>
      </c>
      <c r="BB396" s="37" t="s">
        <v>4401</v>
      </c>
      <c r="BC396" s="37" t="s">
        <v>4400</v>
      </c>
      <c r="BD396" s="40">
        <v>1800</v>
      </c>
      <c r="BE396" s="37">
        <v>0</v>
      </c>
      <c r="BF396" s="37">
        <v>6</v>
      </c>
      <c r="BG396" s="37">
        <v>6</v>
      </c>
      <c r="BH396" s="37" t="s">
        <v>4399</v>
      </c>
      <c r="BI396" s="37"/>
      <c r="BJ396" s="37"/>
      <c r="BK396" s="37"/>
      <c r="BL396" s="37"/>
      <c r="BM396" s="37"/>
      <c r="BN396" s="37"/>
      <c r="BO396" s="37"/>
      <c r="BP396" s="37"/>
      <c r="BQ396" s="37"/>
      <c r="BR396" s="37"/>
      <c r="BS396" s="37"/>
      <c r="BT396" s="37"/>
      <c r="BU396" s="37"/>
      <c r="BV396" s="37">
        <v>0</v>
      </c>
      <c r="BW396" s="37">
        <v>0</v>
      </c>
      <c r="BX396" s="37">
        <v>0</v>
      </c>
      <c r="BY396" s="37">
        <v>0</v>
      </c>
      <c r="BZ396" s="37">
        <v>0</v>
      </c>
      <c r="CA396" s="37">
        <v>0</v>
      </c>
      <c r="CB396" s="37">
        <v>0</v>
      </c>
      <c r="CC396" s="37"/>
      <c r="CD396" s="37"/>
      <c r="CE396" s="37"/>
      <c r="CF396" s="37"/>
      <c r="CG396" s="37"/>
      <c r="CH396" s="37"/>
      <c r="CI396" s="37"/>
      <c r="CJ396" s="37">
        <v>1</v>
      </c>
      <c r="CK396" s="37">
        <v>0</v>
      </c>
      <c r="CL396" s="37">
        <v>0</v>
      </c>
      <c r="CM396" s="37">
        <v>0</v>
      </c>
      <c r="CN396" s="37">
        <v>0</v>
      </c>
      <c r="CO396" s="37">
        <v>0</v>
      </c>
      <c r="CP396" s="37">
        <v>8800</v>
      </c>
      <c r="CQ396" s="37">
        <v>5.3</v>
      </c>
      <c r="CR396" s="37">
        <v>22.9</v>
      </c>
      <c r="CS396" s="37">
        <v>69.7</v>
      </c>
      <c r="CT396" s="37">
        <v>2.2000000000000002</v>
      </c>
      <c r="CU396" s="37" t="s">
        <v>4398</v>
      </c>
      <c r="CV396" s="37"/>
      <c r="CW396" s="37"/>
      <c r="CX396" s="37"/>
      <c r="CY396" s="37" t="s">
        <v>4397</v>
      </c>
      <c r="CZ396" s="37"/>
      <c r="DA396" s="37" t="s">
        <v>4396</v>
      </c>
      <c r="DB396" s="37" t="s">
        <v>4395</v>
      </c>
      <c r="DC396" s="37" t="s">
        <v>4188</v>
      </c>
      <c r="DD396" s="37" t="s">
        <v>4188</v>
      </c>
      <c r="DE396" s="37" t="s">
        <v>4394</v>
      </c>
      <c r="DF396" s="37"/>
      <c r="DG396" s="37"/>
      <c r="DH396" s="37"/>
      <c r="DI396" s="37" t="s">
        <v>4393</v>
      </c>
      <c r="DJ396" s="37"/>
      <c r="DK396" s="37"/>
      <c r="DL396" s="37">
        <v>3.8999999999999998E-3</v>
      </c>
      <c r="DM396" s="37"/>
      <c r="DN396" s="37"/>
      <c r="DO396" s="37"/>
      <c r="DP396" s="37">
        <v>1.1000000000000001E-3</v>
      </c>
      <c r="DQ396" s="37"/>
      <c r="DR396" s="37"/>
      <c r="DS396" s="37">
        <v>1.1000000000000001E-3</v>
      </c>
      <c r="DT396" s="37" t="s">
        <v>4392</v>
      </c>
    </row>
    <row r="397" spans="1:124" s="31" customFormat="1" ht="18">
      <c r="A397" s="37">
        <v>288</v>
      </c>
      <c r="B397" s="36" t="s">
        <v>4391</v>
      </c>
      <c r="C397" s="36" t="s">
        <v>1657</v>
      </c>
      <c r="D397" s="37" t="s">
        <v>4390</v>
      </c>
      <c r="E397" s="37" t="s">
        <v>4389</v>
      </c>
      <c r="F397" s="37" t="str">
        <f>IF(ISERROR(FIND('ヒアリングシート（記入例あり）'!$C$22,物質リスト!D397)),"",ROW())</f>
        <v/>
      </c>
      <c r="G397" s="37" t="e" cm="1">
        <f t="array" ref="G397">INDEX(D:D,SMALL(F:F,ROW(D397)))</f>
        <v>#NUM!</v>
      </c>
      <c r="H397" s="38" t="s">
        <v>10798</v>
      </c>
      <c r="I397" s="37" t="s">
        <v>223</v>
      </c>
      <c r="J397" s="37" t="s">
        <v>1158</v>
      </c>
      <c r="K397" s="37" t="s">
        <v>360</v>
      </c>
      <c r="L397" s="37" t="s">
        <v>4388</v>
      </c>
      <c r="M397" s="37">
        <v>137.37</v>
      </c>
      <c r="N397" s="37" t="s">
        <v>4387</v>
      </c>
      <c r="O397" s="36" t="s">
        <v>4386</v>
      </c>
      <c r="P397" s="37" t="s">
        <v>217</v>
      </c>
      <c r="Q397" s="36"/>
      <c r="R397" s="37"/>
      <c r="S397" s="36" t="s">
        <v>10974</v>
      </c>
      <c r="T397" s="36" t="s">
        <v>4385</v>
      </c>
      <c r="U397" s="36" t="s">
        <v>4384</v>
      </c>
      <c r="V397" s="37">
        <v>2.5299999999999998</v>
      </c>
      <c r="W397" s="37">
        <v>1</v>
      </c>
      <c r="X397" s="36"/>
      <c r="Y397" s="36"/>
      <c r="Z397" s="36" t="s">
        <v>10975</v>
      </c>
      <c r="AA397" s="37" t="s">
        <v>4383</v>
      </c>
      <c r="AB397" s="37" t="s">
        <v>209</v>
      </c>
      <c r="AC397" s="37" t="s">
        <v>4382</v>
      </c>
      <c r="AD397" s="41" t="s">
        <v>203</v>
      </c>
      <c r="AE397" s="41" t="s">
        <v>201</v>
      </c>
      <c r="AF397" s="41" t="s">
        <v>206</v>
      </c>
      <c r="AG397" s="41" t="s">
        <v>203</v>
      </c>
      <c r="AH397" s="41" t="s">
        <v>201</v>
      </c>
      <c r="AI397" s="41" t="s">
        <v>201</v>
      </c>
      <c r="AJ397" s="41" t="s">
        <v>203</v>
      </c>
      <c r="AK397" s="41" t="s">
        <v>203</v>
      </c>
      <c r="AL397" s="41" t="s">
        <v>201</v>
      </c>
      <c r="AM397" s="41" t="s">
        <v>201</v>
      </c>
      <c r="AN397" s="41" t="s">
        <v>201</v>
      </c>
      <c r="AO397" s="41" t="s">
        <v>203</v>
      </c>
      <c r="AP397" s="41" t="s">
        <v>205</v>
      </c>
      <c r="AQ397" s="41" t="s">
        <v>4381</v>
      </c>
      <c r="AR397" s="41" t="s">
        <v>203</v>
      </c>
      <c r="AS397" s="41" t="s">
        <v>201</v>
      </c>
      <c r="AT397" s="37" t="s">
        <v>4380</v>
      </c>
      <c r="AU397" s="37" t="s">
        <v>4379</v>
      </c>
      <c r="AV397" s="37" t="s">
        <v>4378</v>
      </c>
      <c r="AW397" s="37" t="s">
        <v>4377</v>
      </c>
      <c r="AX397" s="37" t="s">
        <v>4376</v>
      </c>
      <c r="AY397" s="37"/>
      <c r="AZ397" s="37"/>
      <c r="BA397" s="37"/>
      <c r="BB397" s="37"/>
      <c r="BC397" s="37"/>
      <c r="BD397" s="37"/>
      <c r="BE397" s="37">
        <v>3184</v>
      </c>
      <c r="BF397" s="37">
        <v>530</v>
      </c>
      <c r="BG397" s="37">
        <v>3714</v>
      </c>
      <c r="BH397" s="37"/>
      <c r="BI397" s="37">
        <v>1</v>
      </c>
      <c r="BJ397" s="37">
        <v>5</v>
      </c>
      <c r="BK397" s="37">
        <v>0</v>
      </c>
      <c r="BL397" s="37">
        <v>0</v>
      </c>
      <c r="BM397" s="37">
        <v>0</v>
      </c>
      <c r="BN397" s="37">
        <v>0</v>
      </c>
      <c r="BO397" s="37">
        <v>0</v>
      </c>
      <c r="BP397" s="37">
        <v>2700</v>
      </c>
      <c r="BQ397" s="37">
        <v>0</v>
      </c>
      <c r="BR397" s="37">
        <v>0</v>
      </c>
      <c r="BS397" s="37">
        <v>5</v>
      </c>
      <c r="BT397" s="37">
        <v>0</v>
      </c>
      <c r="BU397" s="37">
        <v>2700</v>
      </c>
      <c r="BV397" s="37">
        <v>1</v>
      </c>
      <c r="BW397" s="37">
        <v>470</v>
      </c>
      <c r="BX397" s="37">
        <v>0</v>
      </c>
      <c r="BY397" s="37">
        <v>0</v>
      </c>
      <c r="BZ397" s="37">
        <v>0</v>
      </c>
      <c r="CA397" s="37">
        <v>470</v>
      </c>
      <c r="CB397" s="37">
        <v>1000</v>
      </c>
      <c r="CC397" s="37"/>
      <c r="CD397" s="37"/>
      <c r="CE397" s="37"/>
      <c r="CF397" s="37"/>
      <c r="CG397" s="37"/>
      <c r="CH397" s="37"/>
      <c r="CI397" s="37"/>
      <c r="CJ397" s="37">
        <v>0</v>
      </c>
      <c r="CK397" s="37">
        <v>0</v>
      </c>
      <c r="CL397" s="37">
        <v>0</v>
      </c>
      <c r="CM397" s="37">
        <v>0</v>
      </c>
      <c r="CN397" s="37">
        <v>0</v>
      </c>
      <c r="CO397" s="37">
        <v>0</v>
      </c>
      <c r="CP397" s="37">
        <v>0</v>
      </c>
      <c r="CQ397" s="37"/>
      <c r="CR397" s="37"/>
      <c r="CS397" s="37"/>
      <c r="CT397" s="37"/>
      <c r="CU397" s="37"/>
      <c r="CV397" s="37"/>
      <c r="CW397" s="37"/>
      <c r="CX397" s="37"/>
      <c r="CY397" s="37"/>
      <c r="CZ397" s="37"/>
      <c r="DA397" s="37"/>
      <c r="DB397" s="37"/>
      <c r="DC397" s="37"/>
      <c r="DD397" s="37"/>
      <c r="DE397" s="37"/>
      <c r="DF397" s="37"/>
      <c r="DG397" s="37"/>
      <c r="DH397" s="37"/>
      <c r="DI397" s="37"/>
      <c r="DJ397" s="37"/>
      <c r="DK397" s="37"/>
      <c r="DL397" s="37"/>
      <c r="DM397" s="37"/>
      <c r="DN397" s="37"/>
      <c r="DO397" s="37"/>
      <c r="DP397" s="37"/>
      <c r="DQ397" s="37"/>
      <c r="DR397" s="37"/>
      <c r="DS397" s="37"/>
      <c r="DT397" s="37"/>
    </row>
    <row r="398" spans="1:124" s="31" customFormat="1" ht="18">
      <c r="A398" s="37">
        <v>289</v>
      </c>
      <c r="B398" s="36" t="s">
        <v>4375</v>
      </c>
      <c r="C398" s="36" t="s">
        <v>2333</v>
      </c>
      <c r="D398" s="37" t="s">
        <v>4374</v>
      </c>
      <c r="E398" s="37" t="s">
        <v>4373</v>
      </c>
      <c r="F398" s="37" t="str">
        <f>IF(ISERROR(FIND('ヒアリングシート（記入例あり）'!$C$22,物質リスト!D398)),"",ROW())</f>
        <v/>
      </c>
      <c r="G398" s="37" t="e" cm="1">
        <f t="array" ref="G398">INDEX(D:D,SMALL(F:F,ROW(D398)))</f>
        <v>#NUM!</v>
      </c>
      <c r="H398" s="38" t="s">
        <v>10796</v>
      </c>
      <c r="I398" s="37" t="s">
        <v>223</v>
      </c>
      <c r="J398" s="37" t="s">
        <v>360</v>
      </c>
      <c r="K398" s="37" t="s">
        <v>221</v>
      </c>
      <c r="L398" s="37" t="s">
        <v>4372</v>
      </c>
      <c r="M398" s="37">
        <v>147.43</v>
      </c>
      <c r="N398" s="43" t="s">
        <v>4371</v>
      </c>
      <c r="O398" s="36" t="s">
        <v>4370</v>
      </c>
      <c r="P398" s="37" t="s">
        <v>217</v>
      </c>
      <c r="Q398" s="36"/>
      <c r="R398" s="37" t="s">
        <v>4369</v>
      </c>
      <c r="S398" s="36" t="s">
        <v>4368</v>
      </c>
      <c r="T398" s="36">
        <v>6.03</v>
      </c>
      <c r="U398" s="36" t="s">
        <v>4367</v>
      </c>
      <c r="V398" s="37">
        <v>2.27</v>
      </c>
      <c r="W398" s="37">
        <v>1</v>
      </c>
      <c r="X398" s="36" t="s">
        <v>4366</v>
      </c>
      <c r="Y398" s="36" t="s">
        <v>4365</v>
      </c>
      <c r="Z398" s="36" t="s">
        <v>10976</v>
      </c>
      <c r="AA398" s="37" t="s">
        <v>4364</v>
      </c>
      <c r="AB398" s="37" t="s">
        <v>4363</v>
      </c>
      <c r="AC398" s="37" t="s">
        <v>4362</v>
      </c>
      <c r="AD398" s="41" t="s">
        <v>378</v>
      </c>
      <c r="AE398" s="41" t="s">
        <v>378</v>
      </c>
      <c r="AF398" s="41" t="s">
        <v>206</v>
      </c>
      <c r="AG398" s="41" t="s">
        <v>205</v>
      </c>
      <c r="AH398" s="41" t="s">
        <v>201</v>
      </c>
      <c r="AI398" s="41" t="s">
        <v>201</v>
      </c>
      <c r="AJ398" s="41" t="s">
        <v>203</v>
      </c>
      <c r="AK398" s="41" t="s">
        <v>205</v>
      </c>
      <c r="AL398" s="41" t="s">
        <v>201</v>
      </c>
      <c r="AM398" s="41" t="s">
        <v>201</v>
      </c>
      <c r="AN398" s="41" t="s">
        <v>205</v>
      </c>
      <c r="AO398" s="41" t="s">
        <v>291</v>
      </c>
      <c r="AP398" s="41" t="s">
        <v>291</v>
      </c>
      <c r="AQ398" s="41" t="s">
        <v>4361</v>
      </c>
      <c r="AR398" s="41" t="s">
        <v>4360</v>
      </c>
      <c r="AS398" s="41" t="s">
        <v>201</v>
      </c>
      <c r="AT398" s="37" t="s">
        <v>4174</v>
      </c>
      <c r="AU398" s="37" t="s">
        <v>4359</v>
      </c>
      <c r="AV398" s="37" t="s">
        <v>4358</v>
      </c>
      <c r="AW398" s="37" t="s">
        <v>2235</v>
      </c>
      <c r="AX398" s="37"/>
      <c r="AY398" s="37"/>
      <c r="AZ398" s="37"/>
      <c r="BA398" s="37" t="s">
        <v>4357</v>
      </c>
      <c r="BB398" s="37" t="s">
        <v>4356</v>
      </c>
      <c r="BC398" s="37" t="s">
        <v>4355</v>
      </c>
      <c r="BD398" s="37" t="s">
        <v>4354</v>
      </c>
      <c r="BE398" s="40">
        <v>218</v>
      </c>
      <c r="BF398" s="40">
        <v>28100</v>
      </c>
      <c r="BG398" s="40">
        <v>28318</v>
      </c>
      <c r="BH398" s="37" t="s">
        <v>4353</v>
      </c>
      <c r="BI398" s="37"/>
      <c r="BJ398" s="37"/>
      <c r="BK398" s="37"/>
      <c r="BL398" s="37"/>
      <c r="BM398" s="37"/>
      <c r="BN398" s="37"/>
      <c r="BO398" s="37"/>
      <c r="BP398" s="37"/>
      <c r="BQ398" s="37"/>
      <c r="BR398" s="37"/>
      <c r="BS398" s="37"/>
      <c r="BT398" s="37"/>
      <c r="BU398" s="37"/>
      <c r="BV398" s="37">
        <v>0</v>
      </c>
      <c r="BW398" s="37">
        <v>0</v>
      </c>
      <c r="BX398" s="37">
        <v>0</v>
      </c>
      <c r="BY398" s="37">
        <v>0</v>
      </c>
      <c r="BZ398" s="37">
        <v>0</v>
      </c>
      <c r="CA398" s="37">
        <v>0</v>
      </c>
      <c r="CB398" s="37">
        <v>0</v>
      </c>
      <c r="CC398" s="37"/>
      <c r="CD398" s="37"/>
      <c r="CE398" s="37"/>
      <c r="CF398" s="37"/>
      <c r="CG398" s="37"/>
      <c r="CH398" s="37"/>
      <c r="CI398" s="37"/>
      <c r="CJ398" s="37">
        <v>0</v>
      </c>
      <c r="CK398" s="37">
        <v>0</v>
      </c>
      <c r="CL398" s="37">
        <v>0</v>
      </c>
      <c r="CM398" s="37">
        <v>0</v>
      </c>
      <c r="CN398" s="37">
        <v>0</v>
      </c>
      <c r="CO398" s="37">
        <v>0</v>
      </c>
      <c r="CP398" s="37">
        <v>0</v>
      </c>
      <c r="CQ398" s="37">
        <v>88.3</v>
      </c>
      <c r="CR398" s="37">
        <v>7.7</v>
      </c>
      <c r="CS398" s="37">
        <v>4</v>
      </c>
      <c r="CT398" s="37">
        <v>0.1</v>
      </c>
      <c r="CU398" s="37" t="s">
        <v>4352</v>
      </c>
      <c r="CV398" s="37"/>
      <c r="CW398" s="37"/>
      <c r="CX398" s="37"/>
      <c r="CY398" s="37" t="s">
        <v>4351</v>
      </c>
      <c r="CZ398" s="37"/>
      <c r="DA398" s="37" t="s">
        <v>4350</v>
      </c>
      <c r="DB398" s="37" t="s">
        <v>4349</v>
      </c>
      <c r="DC398" s="37" t="s">
        <v>2195</v>
      </c>
      <c r="DD398" s="37" t="s">
        <v>2195</v>
      </c>
      <c r="DE398" s="37" t="s">
        <v>4348</v>
      </c>
      <c r="DF398" s="37"/>
      <c r="DG398" s="37"/>
      <c r="DH398" s="37" t="s">
        <v>1718</v>
      </c>
      <c r="DI398" s="37" t="s">
        <v>4347</v>
      </c>
      <c r="DJ398" s="37"/>
      <c r="DK398" s="37"/>
      <c r="DL398" s="37">
        <v>1.7999999999999999E-2</v>
      </c>
      <c r="DM398" s="37"/>
      <c r="DN398" s="37"/>
      <c r="DO398" s="37">
        <v>4.0000000000000002E-4</v>
      </c>
      <c r="DP398" s="37">
        <v>1.1999999999999999E-3</v>
      </c>
      <c r="DQ398" s="37"/>
      <c r="DR398" s="37"/>
      <c r="DS398" s="37">
        <v>1.1999999999999999E-3</v>
      </c>
      <c r="DT398" s="37">
        <v>1.9199999999999998E-2</v>
      </c>
    </row>
    <row r="399" spans="1:124" s="32" customFormat="1" ht="16.5">
      <c r="A399" s="37">
        <v>290</v>
      </c>
      <c r="B399" s="36" t="s">
        <v>4346</v>
      </c>
      <c r="C399" s="36" t="s">
        <v>1657</v>
      </c>
      <c r="D399" s="37" t="s">
        <v>4345</v>
      </c>
      <c r="E399" s="37" t="s">
        <v>4344</v>
      </c>
      <c r="F399" s="37" t="str">
        <f>IF(ISERROR(FIND('ヒアリングシート（記入例あり）'!$C$22,物質リスト!D399)),"",ROW())</f>
        <v/>
      </c>
      <c r="G399" s="37" t="e" cm="1">
        <f t="array" ref="G399">INDEX(D:D,SMALL(F:F,ROW(D399)))</f>
        <v>#NUM!</v>
      </c>
      <c r="H399" s="38" t="s">
        <v>10797</v>
      </c>
      <c r="I399" s="37" t="s">
        <v>223</v>
      </c>
      <c r="J399" s="37" t="s">
        <v>360</v>
      </c>
      <c r="K399" s="37" t="s">
        <v>221</v>
      </c>
      <c r="L399" s="37" t="s">
        <v>4293</v>
      </c>
      <c r="M399" s="37">
        <v>181.45</v>
      </c>
      <c r="N399" s="37" t="s">
        <v>4343</v>
      </c>
      <c r="O399" s="36" t="s">
        <v>4342</v>
      </c>
      <c r="P399" s="37" t="s">
        <v>217</v>
      </c>
      <c r="Q399" s="36"/>
      <c r="R399" s="37" t="s">
        <v>4341</v>
      </c>
      <c r="S399" s="36" t="s">
        <v>4340</v>
      </c>
      <c r="T399" s="36" t="s">
        <v>4313</v>
      </c>
      <c r="U399" s="36" t="s">
        <v>4339</v>
      </c>
      <c r="V399" s="37">
        <v>4</v>
      </c>
      <c r="W399" s="37">
        <v>2</v>
      </c>
      <c r="X399" s="36" t="s">
        <v>4338</v>
      </c>
      <c r="Y399" s="36" t="s">
        <v>212</v>
      </c>
      <c r="Z399" s="36" t="s">
        <v>4337</v>
      </c>
      <c r="AA399" s="37" t="s">
        <v>4336</v>
      </c>
      <c r="AB399" s="37" t="s">
        <v>4335</v>
      </c>
      <c r="AC399" s="37" t="s">
        <v>4334</v>
      </c>
      <c r="AD399" s="41" t="s">
        <v>207</v>
      </c>
      <c r="AE399" s="41" t="s">
        <v>203</v>
      </c>
      <c r="AF399" s="41" t="s">
        <v>206</v>
      </c>
      <c r="AG399" s="41" t="s">
        <v>201</v>
      </c>
      <c r="AH399" s="41" t="s">
        <v>203</v>
      </c>
      <c r="AI399" s="41" t="s">
        <v>203</v>
      </c>
      <c r="AJ399" s="41" t="s">
        <v>203</v>
      </c>
      <c r="AK399" s="41" t="s">
        <v>203</v>
      </c>
      <c r="AL399" s="41" t="s">
        <v>201</v>
      </c>
      <c r="AM399" s="41" t="s">
        <v>203</v>
      </c>
      <c r="AN399" s="41" t="s">
        <v>203</v>
      </c>
      <c r="AO399" s="41" t="s">
        <v>203</v>
      </c>
      <c r="AP399" s="41" t="s">
        <v>201</v>
      </c>
      <c r="AQ399" s="41" t="s">
        <v>1903</v>
      </c>
      <c r="AR399" s="41" t="s">
        <v>4333</v>
      </c>
      <c r="AS399" s="41" t="s">
        <v>201</v>
      </c>
      <c r="AT399" s="37" t="s">
        <v>4332</v>
      </c>
      <c r="AU399" s="37" t="s">
        <v>4331</v>
      </c>
      <c r="AV399" s="37" t="s">
        <v>1504</v>
      </c>
      <c r="AW399" s="37" t="s">
        <v>4330</v>
      </c>
      <c r="AX399" s="37" t="s">
        <v>285</v>
      </c>
      <c r="AY399" s="37" t="s">
        <v>3694</v>
      </c>
      <c r="AZ399" s="37"/>
      <c r="BA399" s="37" t="s">
        <v>4329</v>
      </c>
      <c r="BB399" s="37" t="s">
        <v>4328</v>
      </c>
      <c r="BC399" s="37" t="s">
        <v>4327</v>
      </c>
      <c r="BD399" s="37" t="s">
        <v>4326</v>
      </c>
      <c r="BE399" s="37">
        <v>60</v>
      </c>
      <c r="BF399" s="37">
        <v>220860</v>
      </c>
      <c r="BG399" s="37">
        <v>220920</v>
      </c>
      <c r="BH399" s="37" t="s">
        <v>4275</v>
      </c>
      <c r="BI399" s="37">
        <v>2</v>
      </c>
      <c r="BJ399" s="37">
        <v>0</v>
      </c>
      <c r="BK399" s="37">
        <v>0</v>
      </c>
      <c r="BL399" s="37">
        <v>0</v>
      </c>
      <c r="BM399" s="37">
        <v>0</v>
      </c>
      <c r="BN399" s="37">
        <v>0</v>
      </c>
      <c r="BO399" s="37">
        <v>43000</v>
      </c>
      <c r="BP399" s="37">
        <v>0</v>
      </c>
      <c r="BQ399" s="37">
        <v>45200</v>
      </c>
      <c r="BR399" s="37">
        <v>0</v>
      </c>
      <c r="BS399" s="37">
        <v>0</v>
      </c>
      <c r="BT399" s="37">
        <v>43000</v>
      </c>
      <c r="BU399" s="37">
        <v>45200</v>
      </c>
      <c r="BV399" s="37">
        <v>0</v>
      </c>
      <c r="BW399" s="37">
        <v>0</v>
      </c>
      <c r="BX399" s="37">
        <v>0</v>
      </c>
      <c r="BY399" s="37">
        <v>0</v>
      </c>
      <c r="BZ399" s="37">
        <v>0</v>
      </c>
      <c r="CA399" s="37">
        <v>0</v>
      </c>
      <c r="CB399" s="37">
        <v>0</v>
      </c>
      <c r="CC399" s="37">
        <v>1</v>
      </c>
      <c r="CD399" s="37">
        <v>0</v>
      </c>
      <c r="CE399" s="37">
        <v>0</v>
      </c>
      <c r="CF399" s="37">
        <v>0</v>
      </c>
      <c r="CG399" s="37">
        <v>0</v>
      </c>
      <c r="CH399" s="37">
        <v>0</v>
      </c>
      <c r="CI399" s="37">
        <v>5600</v>
      </c>
      <c r="CJ399" s="37">
        <v>0</v>
      </c>
      <c r="CK399" s="37">
        <v>0</v>
      </c>
      <c r="CL399" s="37">
        <v>0</v>
      </c>
      <c r="CM399" s="37">
        <v>0</v>
      </c>
      <c r="CN399" s="37">
        <v>0</v>
      </c>
      <c r="CO399" s="37">
        <v>0</v>
      </c>
      <c r="CP399" s="37">
        <v>0</v>
      </c>
      <c r="CQ399" s="37">
        <v>4</v>
      </c>
      <c r="CR399" s="37">
        <v>7.3</v>
      </c>
      <c r="CS399" s="37">
        <v>86.5</v>
      </c>
      <c r="CT399" s="37">
        <v>2.2999999999999998</v>
      </c>
      <c r="CU399" s="37" t="s">
        <v>4325</v>
      </c>
      <c r="CV399" s="37"/>
      <c r="CW399" s="37"/>
      <c r="CX399" s="37" t="s">
        <v>4324</v>
      </c>
      <c r="CY399" s="37" t="s">
        <v>4323</v>
      </c>
      <c r="CZ399" s="37"/>
      <c r="DA399" s="37" t="s">
        <v>4322</v>
      </c>
      <c r="DB399" s="37" t="s">
        <v>4322</v>
      </c>
      <c r="DC399" s="37" t="s">
        <v>2195</v>
      </c>
      <c r="DD399" s="37" t="s">
        <v>2195</v>
      </c>
      <c r="DE399" s="37" t="s">
        <v>4321</v>
      </c>
      <c r="DF399" s="37"/>
      <c r="DG399" s="37" t="s">
        <v>4270</v>
      </c>
      <c r="DH399" s="37" t="s">
        <v>4269</v>
      </c>
      <c r="DI399" s="37" t="s">
        <v>4269</v>
      </c>
      <c r="DJ399" s="37"/>
      <c r="DK399" s="37"/>
      <c r="DL399" s="37">
        <v>8.4000000000000005E-2</v>
      </c>
      <c r="DM399" s="37"/>
      <c r="DN399" s="37">
        <v>2E-3</v>
      </c>
      <c r="DO399" s="37">
        <v>4.0000000000000002E-4</v>
      </c>
      <c r="DP399" s="37">
        <v>4.0000000000000002E-4</v>
      </c>
      <c r="DQ399" s="37"/>
      <c r="DR399" s="37"/>
      <c r="DS399" s="37">
        <v>4.0000000000000002E-4</v>
      </c>
      <c r="DT399" s="37">
        <v>8.4400000000000003E-2</v>
      </c>
    </row>
    <row r="400" spans="1:124" s="31" customFormat="1" ht="16.5">
      <c r="A400" s="37">
        <v>290</v>
      </c>
      <c r="B400" s="36" t="s">
        <v>4320</v>
      </c>
      <c r="C400" s="36" t="s">
        <v>809</v>
      </c>
      <c r="D400" s="37" t="s">
        <v>4319</v>
      </c>
      <c r="E400" s="37" t="s">
        <v>4318</v>
      </c>
      <c r="F400" s="37" t="str">
        <f>IF(ISERROR(FIND('ヒアリングシート（記入例あり）'!$C$22,物質リスト!D400)),"",ROW())</f>
        <v/>
      </c>
      <c r="G400" s="37" t="e" cm="1">
        <f t="array" ref="G400">INDEX(D:D,SMALL(F:F,ROW(D400)))</f>
        <v>#NUM!</v>
      </c>
      <c r="H400" s="38" t="s">
        <v>10797</v>
      </c>
      <c r="I400" s="37" t="s">
        <v>223</v>
      </c>
      <c r="J400" s="37" t="s">
        <v>360</v>
      </c>
      <c r="K400" s="37" t="s">
        <v>221</v>
      </c>
      <c r="L400" s="37" t="s">
        <v>4293</v>
      </c>
      <c r="M400" s="37">
        <v>181.45</v>
      </c>
      <c r="N400" s="37" t="s">
        <v>4317</v>
      </c>
      <c r="O400" s="36" t="s">
        <v>4316</v>
      </c>
      <c r="P400" s="37" t="s">
        <v>259</v>
      </c>
      <c r="Q400" s="36"/>
      <c r="R400" s="37" t="s">
        <v>4315</v>
      </c>
      <c r="S400" s="36" t="s">
        <v>4314</v>
      </c>
      <c r="T400" s="36" t="s">
        <v>4313</v>
      </c>
      <c r="U400" s="36" t="s">
        <v>4312</v>
      </c>
      <c r="V400" s="37">
        <v>4.1100000000000003</v>
      </c>
      <c r="W400" s="37">
        <v>2</v>
      </c>
      <c r="X400" s="36" t="s">
        <v>432</v>
      </c>
      <c r="Y400" s="36" t="s">
        <v>212</v>
      </c>
      <c r="Z400" s="36" t="s">
        <v>4311</v>
      </c>
      <c r="AA400" s="37" t="s">
        <v>4310</v>
      </c>
      <c r="AB400" s="37" t="s">
        <v>209</v>
      </c>
      <c r="AC400" s="37" t="s">
        <v>209</v>
      </c>
      <c r="AD400" s="41" t="s">
        <v>207</v>
      </c>
      <c r="AE400" s="41" t="s">
        <v>201</v>
      </c>
      <c r="AF400" s="41" t="s">
        <v>206</v>
      </c>
      <c r="AG400" s="41" t="s">
        <v>201</v>
      </c>
      <c r="AH400" s="41" t="s">
        <v>201</v>
      </c>
      <c r="AI400" s="41" t="s">
        <v>201</v>
      </c>
      <c r="AJ400" s="41" t="s">
        <v>201</v>
      </c>
      <c r="AK400" s="41" t="s">
        <v>250</v>
      </c>
      <c r="AL400" s="41" t="s">
        <v>201</v>
      </c>
      <c r="AM400" s="41" t="s">
        <v>201</v>
      </c>
      <c r="AN400" s="41" t="s">
        <v>201</v>
      </c>
      <c r="AO400" s="41" t="s">
        <v>201</v>
      </c>
      <c r="AP400" s="41" t="s">
        <v>201</v>
      </c>
      <c r="AQ400" s="41" t="s">
        <v>4309</v>
      </c>
      <c r="AR400" s="41" t="s">
        <v>4308</v>
      </c>
      <c r="AS400" s="41" t="s">
        <v>201</v>
      </c>
      <c r="AT400" s="37" t="s">
        <v>488</v>
      </c>
      <c r="AU400" s="37" t="s">
        <v>3720</v>
      </c>
      <c r="AV400" s="37" t="s">
        <v>248</v>
      </c>
      <c r="AW400" s="37" t="s">
        <v>4307</v>
      </c>
      <c r="AX400" s="37"/>
      <c r="AY400" s="37" t="s">
        <v>3694</v>
      </c>
      <c r="AZ400" s="37"/>
      <c r="BA400" s="37" t="s">
        <v>4306</v>
      </c>
      <c r="BB400" s="37" t="s">
        <v>4305</v>
      </c>
      <c r="BC400" s="37" t="s">
        <v>4304</v>
      </c>
      <c r="BD400" s="37" t="s">
        <v>4303</v>
      </c>
      <c r="BE400" s="40"/>
      <c r="BF400" s="37"/>
      <c r="BG400" s="37"/>
      <c r="BH400" s="37" t="s">
        <v>4275</v>
      </c>
      <c r="BI400" s="37"/>
      <c r="BJ400" s="37"/>
      <c r="BK400" s="37"/>
      <c r="BL400" s="37"/>
      <c r="BM400" s="37"/>
      <c r="BN400" s="37"/>
      <c r="BO400" s="37"/>
      <c r="BP400" s="37"/>
      <c r="BQ400" s="37"/>
      <c r="BR400" s="37"/>
      <c r="BS400" s="37"/>
      <c r="BT400" s="37"/>
      <c r="BU400" s="37"/>
      <c r="BV400" s="37"/>
      <c r="BW400" s="37"/>
      <c r="BX400" s="37"/>
      <c r="BY400" s="37"/>
      <c r="BZ400" s="37"/>
      <c r="CA400" s="37"/>
      <c r="CB400" s="37"/>
      <c r="CC400" s="37"/>
      <c r="CD400" s="37"/>
      <c r="CE400" s="37"/>
      <c r="CF400" s="37"/>
      <c r="CG400" s="37"/>
      <c r="CH400" s="37"/>
      <c r="CI400" s="37"/>
      <c r="CJ400" s="37"/>
      <c r="CK400" s="37"/>
      <c r="CL400" s="37"/>
      <c r="CM400" s="37"/>
      <c r="CN400" s="37"/>
      <c r="CO400" s="37"/>
      <c r="CP400" s="37"/>
      <c r="CQ400" s="37">
        <v>1.2</v>
      </c>
      <c r="CR400" s="37">
        <v>1.5</v>
      </c>
      <c r="CS400" s="37">
        <v>95.4</v>
      </c>
      <c r="CT400" s="37">
        <v>1.9</v>
      </c>
      <c r="CU400" s="37" t="s">
        <v>4302</v>
      </c>
      <c r="CV400" s="37"/>
      <c r="CW400" s="37"/>
      <c r="CX400" s="37"/>
      <c r="CY400" s="37" t="s">
        <v>4301</v>
      </c>
      <c r="CZ400" s="37"/>
      <c r="DA400" s="37" t="s">
        <v>4300</v>
      </c>
      <c r="DB400" s="37" t="s">
        <v>4299</v>
      </c>
      <c r="DC400" s="37" t="s">
        <v>1865</v>
      </c>
      <c r="DD400" s="37" t="s">
        <v>1865</v>
      </c>
      <c r="DE400" s="37" t="s">
        <v>4298</v>
      </c>
      <c r="DF400" s="37"/>
      <c r="DG400" s="37"/>
      <c r="DH400" s="37" t="s">
        <v>3937</v>
      </c>
      <c r="DI400" s="37" t="s">
        <v>4297</v>
      </c>
      <c r="DJ400" s="37"/>
      <c r="DK400" s="37"/>
      <c r="DL400" s="37">
        <v>3.3E-4</v>
      </c>
      <c r="DM400" s="37"/>
      <c r="DN400" s="37"/>
      <c r="DO400" s="37">
        <v>1.1999999999999999E-3</v>
      </c>
      <c r="DP400" s="37">
        <v>0.12</v>
      </c>
      <c r="DQ400" s="37"/>
      <c r="DR400" s="37"/>
      <c r="DS400" s="37">
        <v>0.12</v>
      </c>
      <c r="DT400" s="37">
        <v>0.12033000000000001</v>
      </c>
    </row>
    <row r="401" spans="1:124" s="31" customFormat="1" ht="16.5">
      <c r="A401" s="37">
        <v>290</v>
      </c>
      <c r="B401" s="36" t="s">
        <v>4296</v>
      </c>
      <c r="C401" s="36" t="s">
        <v>790</v>
      </c>
      <c r="D401" s="37" t="s">
        <v>4295</v>
      </c>
      <c r="E401" s="37" t="s">
        <v>4294</v>
      </c>
      <c r="F401" s="37" t="str">
        <f>IF(ISERROR(FIND('ヒアリングシート（記入例あり）'!$C$22,物質リスト!D401)),"",ROW())</f>
        <v/>
      </c>
      <c r="G401" s="37" t="e" cm="1">
        <f t="array" ref="G401">INDEX(D:D,SMALL(F:F,ROW(D401)))</f>
        <v>#NUM!</v>
      </c>
      <c r="H401" s="38" t="s">
        <v>10797</v>
      </c>
      <c r="I401" s="37" t="s">
        <v>223</v>
      </c>
      <c r="J401" s="37" t="s">
        <v>360</v>
      </c>
      <c r="K401" s="37" t="s">
        <v>221</v>
      </c>
      <c r="L401" s="37" t="s">
        <v>4293</v>
      </c>
      <c r="M401" s="37">
        <v>181.45</v>
      </c>
      <c r="N401" s="37" t="s">
        <v>4292</v>
      </c>
      <c r="O401" s="36" t="s">
        <v>4291</v>
      </c>
      <c r="P401" s="37" t="s">
        <v>259</v>
      </c>
      <c r="Q401" s="36"/>
      <c r="R401" s="37" t="s">
        <v>4290</v>
      </c>
      <c r="S401" s="36" t="s">
        <v>4289</v>
      </c>
      <c r="T401" s="36"/>
      <c r="U401" s="36" t="s">
        <v>4288</v>
      </c>
      <c r="V401" s="37">
        <v>4.1500000000000004</v>
      </c>
      <c r="W401" s="37">
        <v>2</v>
      </c>
      <c r="X401" s="36" t="s">
        <v>432</v>
      </c>
      <c r="Y401" s="36"/>
      <c r="Z401" s="36" t="s">
        <v>4287</v>
      </c>
      <c r="AA401" s="37" t="s">
        <v>4286</v>
      </c>
      <c r="AB401" s="37"/>
      <c r="AC401" s="37" t="s">
        <v>4285</v>
      </c>
      <c r="AD401" s="41" t="s">
        <v>207</v>
      </c>
      <c r="AE401" s="41" t="s">
        <v>201</v>
      </c>
      <c r="AF401" s="41" t="s">
        <v>206</v>
      </c>
      <c r="AG401" s="41" t="s">
        <v>201</v>
      </c>
      <c r="AH401" s="41" t="s">
        <v>201</v>
      </c>
      <c r="AI401" s="41" t="s">
        <v>201</v>
      </c>
      <c r="AJ401" s="41" t="s">
        <v>203</v>
      </c>
      <c r="AK401" s="41" t="s">
        <v>250</v>
      </c>
      <c r="AL401" s="41" t="s">
        <v>201</v>
      </c>
      <c r="AM401" s="41" t="s">
        <v>201</v>
      </c>
      <c r="AN401" s="41" t="s">
        <v>201</v>
      </c>
      <c r="AO401" s="41" t="s">
        <v>201</v>
      </c>
      <c r="AP401" s="41" t="s">
        <v>201</v>
      </c>
      <c r="AQ401" s="41" t="s">
        <v>713</v>
      </c>
      <c r="AR401" s="41" t="s">
        <v>4284</v>
      </c>
      <c r="AS401" s="41" t="s">
        <v>201</v>
      </c>
      <c r="AT401" s="37" t="s">
        <v>1789</v>
      </c>
      <c r="AU401" s="37" t="s">
        <v>4283</v>
      </c>
      <c r="AV401" s="37" t="s">
        <v>248</v>
      </c>
      <c r="AW401" s="37" t="s">
        <v>4282</v>
      </c>
      <c r="AX401" s="37" t="s">
        <v>4281</v>
      </c>
      <c r="AY401" s="37" t="s">
        <v>3694</v>
      </c>
      <c r="AZ401" s="37" t="s">
        <v>4280</v>
      </c>
      <c r="BA401" s="37" t="s">
        <v>4279</v>
      </c>
      <c r="BB401" s="37" t="s">
        <v>4278</v>
      </c>
      <c r="BC401" s="37" t="s">
        <v>4277</v>
      </c>
      <c r="BD401" s="37" t="s">
        <v>4276</v>
      </c>
      <c r="BE401" s="40"/>
      <c r="BF401" s="37"/>
      <c r="BG401" s="37"/>
      <c r="BH401" s="37" t="s">
        <v>4275</v>
      </c>
      <c r="BI401" s="37"/>
      <c r="BJ401" s="37"/>
      <c r="BK401" s="37"/>
      <c r="BL401" s="37"/>
      <c r="BM401" s="37"/>
      <c r="BN401" s="37"/>
      <c r="BO401" s="37"/>
      <c r="BP401" s="37"/>
      <c r="BQ401" s="37"/>
      <c r="BR401" s="37"/>
      <c r="BS401" s="37"/>
      <c r="BT401" s="37"/>
      <c r="BU401" s="37"/>
      <c r="BV401" s="37"/>
      <c r="BW401" s="37"/>
      <c r="BX401" s="37"/>
      <c r="BY401" s="37"/>
      <c r="BZ401" s="37"/>
      <c r="CA401" s="37"/>
      <c r="CB401" s="37"/>
      <c r="CC401" s="37"/>
      <c r="CD401" s="37"/>
      <c r="CE401" s="37"/>
      <c r="CF401" s="37"/>
      <c r="CG401" s="37"/>
      <c r="CH401" s="37"/>
      <c r="CI401" s="37"/>
      <c r="CJ401" s="37"/>
      <c r="CK401" s="37"/>
      <c r="CL401" s="37"/>
      <c r="CM401" s="37"/>
      <c r="CN401" s="37"/>
      <c r="CO401" s="37"/>
      <c r="CP401" s="37"/>
      <c r="CQ401" s="37">
        <v>11.5</v>
      </c>
      <c r="CR401" s="37">
        <v>15.4</v>
      </c>
      <c r="CS401" s="37">
        <v>66.5</v>
      </c>
      <c r="CT401" s="37">
        <v>6.6</v>
      </c>
      <c r="CU401" s="37" t="s">
        <v>4274</v>
      </c>
      <c r="CV401" s="37"/>
      <c r="CW401" s="37"/>
      <c r="CX401" s="37" t="s">
        <v>4273</v>
      </c>
      <c r="CY401" s="37" t="s">
        <v>4272</v>
      </c>
      <c r="CZ401" s="37"/>
      <c r="DA401" s="37" t="s">
        <v>4272</v>
      </c>
      <c r="DB401" s="37" t="s">
        <v>4272</v>
      </c>
      <c r="DC401" s="37" t="s">
        <v>4271</v>
      </c>
      <c r="DD401" s="37" t="s">
        <v>4271</v>
      </c>
      <c r="DE401" s="37"/>
      <c r="DF401" s="37"/>
      <c r="DG401" s="37" t="s">
        <v>4270</v>
      </c>
      <c r="DH401" s="37" t="s">
        <v>4269</v>
      </c>
      <c r="DI401" s="37" t="s">
        <v>4269</v>
      </c>
      <c r="DJ401" s="37"/>
      <c r="DK401" s="37"/>
      <c r="DL401" s="37">
        <v>3.3E-4</v>
      </c>
      <c r="DM401" s="37"/>
      <c r="DN401" s="37"/>
      <c r="DO401" s="37">
        <v>4.0000000000000002E-4</v>
      </c>
      <c r="DP401" s="37"/>
      <c r="DQ401" s="37"/>
      <c r="DR401" s="37"/>
      <c r="DS401" s="37">
        <v>4.0000000000000002E-4</v>
      </c>
      <c r="DT401" s="37">
        <v>7.3999999999999999E-4</v>
      </c>
    </row>
    <row r="402" spans="1:124" s="31" customFormat="1" ht="16.5">
      <c r="A402" s="37">
        <v>291</v>
      </c>
      <c r="B402" s="36" t="s">
        <v>4268</v>
      </c>
      <c r="C402" s="36" t="s">
        <v>4267</v>
      </c>
      <c r="D402" s="37" t="s">
        <v>4266</v>
      </c>
      <c r="E402" s="37" t="s">
        <v>4265</v>
      </c>
      <c r="F402" s="37" t="str">
        <f>IF(ISERROR(FIND('ヒアリングシート（記入例あり）'!$C$22,物質リスト!D402)),"",ROW())</f>
        <v/>
      </c>
      <c r="G402" s="37" t="e" cm="1">
        <f t="array" ref="G402">INDEX(D:D,SMALL(F:F,ROW(D402)))</f>
        <v>#NUM!</v>
      </c>
      <c r="H402" s="38" t="s">
        <v>10796</v>
      </c>
      <c r="I402" s="37" t="s">
        <v>223</v>
      </c>
      <c r="J402" s="37"/>
      <c r="K402" s="37" t="s">
        <v>221</v>
      </c>
      <c r="L402" s="37" t="s">
        <v>4264</v>
      </c>
      <c r="M402" s="37">
        <v>297.27</v>
      </c>
      <c r="N402" s="37" t="s">
        <v>4263</v>
      </c>
      <c r="O402" s="36" t="s">
        <v>4262</v>
      </c>
      <c r="P402" s="37" t="s">
        <v>259</v>
      </c>
      <c r="Q402" s="36"/>
      <c r="R402" s="37" t="s">
        <v>4261</v>
      </c>
      <c r="S402" s="36" t="s">
        <v>4260</v>
      </c>
      <c r="T402" s="36" t="s">
        <v>4259</v>
      </c>
      <c r="U402" s="36" t="s">
        <v>4258</v>
      </c>
      <c r="V402" s="37">
        <v>-0.8</v>
      </c>
      <c r="W402" s="37">
        <v>1</v>
      </c>
      <c r="X402" s="36"/>
      <c r="Y402" s="36"/>
      <c r="Z402" s="36" t="s">
        <v>4257</v>
      </c>
      <c r="AA402" s="37" t="s">
        <v>4256</v>
      </c>
      <c r="AB402" s="37" t="s">
        <v>875</v>
      </c>
      <c r="AC402" s="37" t="s">
        <v>4255</v>
      </c>
      <c r="AD402" s="41" t="s">
        <v>378</v>
      </c>
      <c r="AE402" s="41" t="s">
        <v>203</v>
      </c>
      <c r="AF402" s="41" t="s">
        <v>206</v>
      </c>
      <c r="AG402" s="41" t="s">
        <v>206</v>
      </c>
      <c r="AH402" s="41" t="s">
        <v>378</v>
      </c>
      <c r="AI402" s="41" t="s">
        <v>378</v>
      </c>
      <c r="AJ402" s="41" t="s">
        <v>205</v>
      </c>
      <c r="AK402" s="41" t="s">
        <v>204</v>
      </c>
      <c r="AL402" s="41" t="s">
        <v>377</v>
      </c>
      <c r="AM402" s="41" t="s">
        <v>377</v>
      </c>
      <c r="AN402" s="41" t="s">
        <v>291</v>
      </c>
      <c r="AO402" s="41" t="s">
        <v>201</v>
      </c>
      <c r="AP402" s="41" t="s">
        <v>205</v>
      </c>
      <c r="AQ402" s="41" t="s">
        <v>4254</v>
      </c>
      <c r="AR402" s="41" t="s">
        <v>4253</v>
      </c>
      <c r="AS402" s="41" t="s">
        <v>201</v>
      </c>
      <c r="AT402" s="37" t="s">
        <v>4252</v>
      </c>
      <c r="AU402" s="37" t="s">
        <v>4251</v>
      </c>
      <c r="AV402" s="37" t="s">
        <v>4250</v>
      </c>
      <c r="AW402" s="37"/>
      <c r="AX402" s="37" t="s">
        <v>4249</v>
      </c>
      <c r="AY402" s="37"/>
      <c r="AZ402" s="37"/>
      <c r="BA402" s="37"/>
      <c r="BB402" s="37"/>
      <c r="BC402" s="37"/>
      <c r="BD402" s="37"/>
      <c r="BE402" s="37">
        <v>8</v>
      </c>
      <c r="BF402" s="37">
        <v>28776</v>
      </c>
      <c r="BG402" s="37">
        <v>28784</v>
      </c>
      <c r="BH402" s="37"/>
      <c r="BI402" s="37">
        <v>1</v>
      </c>
      <c r="BJ402" s="37">
        <v>0</v>
      </c>
      <c r="BK402" s="37">
        <v>0</v>
      </c>
      <c r="BL402" s="37">
        <v>0</v>
      </c>
      <c r="BM402" s="37">
        <v>0</v>
      </c>
      <c r="BN402" s="37">
        <v>0</v>
      </c>
      <c r="BO402" s="37">
        <v>0</v>
      </c>
      <c r="BP402" s="37">
        <v>0</v>
      </c>
      <c r="BQ402" s="37">
        <v>1200</v>
      </c>
      <c r="BR402" s="37">
        <v>0</v>
      </c>
      <c r="BS402" s="37">
        <v>0</v>
      </c>
      <c r="BT402" s="37">
        <v>0</v>
      </c>
      <c r="BU402" s="37">
        <v>1200</v>
      </c>
      <c r="BV402" s="37">
        <v>0</v>
      </c>
      <c r="BW402" s="37">
        <v>0</v>
      </c>
      <c r="BX402" s="37">
        <v>0</v>
      </c>
      <c r="BY402" s="37">
        <v>0</v>
      </c>
      <c r="BZ402" s="37">
        <v>0</v>
      </c>
      <c r="CA402" s="37">
        <v>0</v>
      </c>
      <c r="CB402" s="37">
        <v>0</v>
      </c>
      <c r="CC402" s="37">
        <v>4</v>
      </c>
      <c r="CD402" s="37">
        <v>0</v>
      </c>
      <c r="CE402" s="37">
        <v>0</v>
      </c>
      <c r="CF402" s="37">
        <v>0</v>
      </c>
      <c r="CG402" s="37">
        <v>0</v>
      </c>
      <c r="CH402" s="37">
        <v>0</v>
      </c>
      <c r="CI402" s="37">
        <v>91760</v>
      </c>
      <c r="CJ402" s="37">
        <v>0</v>
      </c>
      <c r="CK402" s="37">
        <v>0</v>
      </c>
      <c r="CL402" s="37">
        <v>0</v>
      </c>
      <c r="CM402" s="37">
        <v>0</v>
      </c>
      <c r="CN402" s="37">
        <v>0</v>
      </c>
      <c r="CO402" s="37">
        <v>0</v>
      </c>
      <c r="CP402" s="37">
        <v>0</v>
      </c>
      <c r="CQ402" s="37"/>
      <c r="CR402" s="37"/>
      <c r="CS402" s="37"/>
      <c r="CT402" s="37"/>
      <c r="CU402" s="37"/>
      <c r="CV402" s="37"/>
      <c r="CW402" s="37"/>
      <c r="CX402" s="37"/>
      <c r="CY402" s="37"/>
      <c r="CZ402" s="37"/>
      <c r="DA402" s="37"/>
      <c r="DB402" s="37"/>
      <c r="DC402" s="37"/>
      <c r="DD402" s="37"/>
      <c r="DE402" s="37"/>
      <c r="DF402" s="37"/>
      <c r="DG402" s="37"/>
      <c r="DH402" s="37"/>
      <c r="DI402" s="37"/>
      <c r="DJ402" s="37"/>
      <c r="DK402" s="37"/>
      <c r="DL402" s="37"/>
      <c r="DM402" s="37"/>
      <c r="DN402" s="37"/>
      <c r="DO402" s="37"/>
      <c r="DP402" s="37"/>
      <c r="DQ402" s="37"/>
      <c r="DR402" s="37"/>
      <c r="DS402" s="37"/>
      <c r="DT402" s="37"/>
    </row>
    <row r="403" spans="1:124" s="31" customFormat="1" ht="16.5">
      <c r="A403" s="37">
        <v>292</v>
      </c>
      <c r="B403" s="36" t="s">
        <v>4248</v>
      </c>
      <c r="C403" s="36" t="s">
        <v>595</v>
      </c>
      <c r="D403" s="37" t="s">
        <v>4247</v>
      </c>
      <c r="E403" s="37" t="s">
        <v>4246</v>
      </c>
      <c r="F403" s="37" t="str">
        <f>IF(ISERROR(FIND('ヒアリングシート（記入例あり）'!$C$22,物質リスト!D403)),"",ROW())</f>
        <v/>
      </c>
      <c r="G403" s="37" t="e" cm="1">
        <f t="array" ref="G403">INDEX(D:D,SMALL(F:F,ROW(D403)))</f>
        <v>#NUM!</v>
      </c>
      <c r="H403" s="38" t="s">
        <v>10796</v>
      </c>
      <c r="I403" s="37" t="s">
        <v>223</v>
      </c>
      <c r="J403" s="37" t="s">
        <v>360</v>
      </c>
      <c r="K403" s="37" t="s">
        <v>221</v>
      </c>
      <c r="L403" s="37" t="s">
        <v>4245</v>
      </c>
      <c r="M403" s="37">
        <v>185.3</v>
      </c>
      <c r="N403" s="37" t="s">
        <v>4244</v>
      </c>
      <c r="O403" s="36" t="s">
        <v>4243</v>
      </c>
      <c r="P403" s="37" t="s">
        <v>217</v>
      </c>
      <c r="Q403" s="36" t="s">
        <v>4242</v>
      </c>
      <c r="R403" s="37"/>
      <c r="S403" s="36" t="s">
        <v>4241</v>
      </c>
      <c r="T403" s="36"/>
      <c r="U403" s="36" t="s">
        <v>4240</v>
      </c>
      <c r="V403" s="37">
        <v>1.52</v>
      </c>
      <c r="W403" s="37">
        <v>1</v>
      </c>
      <c r="X403" s="36"/>
      <c r="Y403" s="36"/>
      <c r="Z403" s="36" t="s">
        <v>4239</v>
      </c>
      <c r="AA403" s="37" t="s">
        <v>1178</v>
      </c>
      <c r="AB403" s="37" t="s">
        <v>4238</v>
      </c>
      <c r="AC403" s="37" t="s">
        <v>4237</v>
      </c>
      <c r="AD403" s="37" t="s">
        <v>207</v>
      </c>
      <c r="AE403" s="37" t="s">
        <v>205</v>
      </c>
      <c r="AF403" s="37" t="s">
        <v>206</v>
      </c>
      <c r="AG403" s="37" t="s">
        <v>377</v>
      </c>
      <c r="AH403" s="37" t="s">
        <v>206</v>
      </c>
      <c r="AI403" s="37" t="s">
        <v>201</v>
      </c>
      <c r="AJ403" s="37" t="s">
        <v>205</v>
      </c>
      <c r="AK403" s="37" t="s">
        <v>205</v>
      </c>
      <c r="AL403" s="37" t="s">
        <v>201</v>
      </c>
      <c r="AM403" s="37" t="s">
        <v>201</v>
      </c>
      <c r="AN403" s="37" t="s">
        <v>201</v>
      </c>
      <c r="AO403" s="37" t="s">
        <v>201</v>
      </c>
      <c r="AP403" s="37" t="s">
        <v>201</v>
      </c>
      <c r="AQ403" s="37" t="s">
        <v>1575</v>
      </c>
      <c r="AR403" s="37" t="s">
        <v>4236</v>
      </c>
      <c r="AS403" s="37" t="s">
        <v>201</v>
      </c>
      <c r="AT403" s="37" t="s">
        <v>845</v>
      </c>
      <c r="AU403" s="37" t="s">
        <v>4235</v>
      </c>
      <c r="AV403" s="37" t="s">
        <v>209</v>
      </c>
      <c r="AW403" s="37"/>
      <c r="AX403" s="37"/>
      <c r="AY403" s="37"/>
      <c r="AZ403" s="37"/>
      <c r="BA403" s="37"/>
      <c r="BB403" s="37"/>
      <c r="BC403" s="37"/>
      <c r="BD403" s="37"/>
      <c r="BE403" s="37">
        <v>3730</v>
      </c>
      <c r="BF403" s="37">
        <v>169337</v>
      </c>
      <c r="BG403" s="37">
        <v>173067</v>
      </c>
      <c r="BH403" s="37" t="s">
        <v>4234</v>
      </c>
      <c r="BI403" s="37">
        <v>1</v>
      </c>
      <c r="BJ403" s="37">
        <v>0</v>
      </c>
      <c r="BK403" s="37">
        <v>0</v>
      </c>
      <c r="BL403" s="37">
        <v>0</v>
      </c>
      <c r="BM403" s="37">
        <v>0</v>
      </c>
      <c r="BN403" s="37">
        <v>680</v>
      </c>
      <c r="BO403" s="37">
        <v>340</v>
      </c>
      <c r="BP403" s="37">
        <v>0</v>
      </c>
      <c r="BQ403" s="37">
        <v>1000</v>
      </c>
      <c r="BR403" s="37">
        <v>0</v>
      </c>
      <c r="BS403" s="37">
        <v>0</v>
      </c>
      <c r="BT403" s="37">
        <v>1020</v>
      </c>
      <c r="BU403" s="37">
        <v>1000</v>
      </c>
      <c r="BV403" s="37">
        <v>0</v>
      </c>
      <c r="BW403" s="37">
        <v>0</v>
      </c>
      <c r="BX403" s="37">
        <v>0</v>
      </c>
      <c r="BY403" s="37">
        <v>0</v>
      </c>
      <c r="BZ403" s="37">
        <v>0</v>
      </c>
      <c r="CA403" s="37">
        <v>0</v>
      </c>
      <c r="CB403" s="37">
        <v>0</v>
      </c>
      <c r="CC403" s="37"/>
      <c r="CD403" s="37"/>
      <c r="CE403" s="37"/>
      <c r="CF403" s="37"/>
      <c r="CG403" s="37"/>
      <c r="CH403" s="37"/>
      <c r="CI403" s="37"/>
      <c r="CJ403" s="37">
        <v>0</v>
      </c>
      <c r="CK403" s="37">
        <v>0</v>
      </c>
      <c r="CL403" s="37">
        <v>0</v>
      </c>
      <c r="CM403" s="37">
        <v>0</v>
      </c>
      <c r="CN403" s="37">
        <v>0</v>
      </c>
      <c r="CO403" s="37">
        <v>0</v>
      </c>
      <c r="CP403" s="37">
        <v>0</v>
      </c>
      <c r="CQ403" s="37"/>
      <c r="CR403" s="37"/>
      <c r="CS403" s="37"/>
      <c r="CT403" s="37"/>
      <c r="CU403" s="37"/>
      <c r="CV403" s="37"/>
      <c r="CW403" s="37"/>
      <c r="CX403" s="37"/>
      <c r="CY403" s="37"/>
      <c r="CZ403" s="37"/>
      <c r="DA403" s="37"/>
      <c r="DB403" s="37"/>
      <c r="DC403" s="37"/>
      <c r="DD403" s="37"/>
      <c r="DE403" s="37"/>
      <c r="DF403" s="37"/>
      <c r="DG403" s="37"/>
      <c r="DH403" s="37"/>
      <c r="DI403" s="37"/>
      <c r="DJ403" s="37"/>
      <c r="DK403" s="37"/>
      <c r="DL403" s="37"/>
      <c r="DM403" s="37"/>
      <c r="DN403" s="37"/>
      <c r="DO403" s="37"/>
      <c r="DP403" s="37"/>
      <c r="DQ403" s="37"/>
      <c r="DR403" s="37"/>
      <c r="DS403" s="37"/>
      <c r="DT403" s="37"/>
    </row>
    <row r="404" spans="1:124" s="31" customFormat="1" ht="18">
      <c r="A404" s="37">
        <v>293</v>
      </c>
      <c r="B404" s="36" t="s">
        <v>4233</v>
      </c>
      <c r="C404" s="36" t="s">
        <v>393</v>
      </c>
      <c r="D404" s="37" t="s">
        <v>4232</v>
      </c>
      <c r="E404" s="37" t="s">
        <v>4231</v>
      </c>
      <c r="F404" s="37" t="str">
        <f>IF(ISERROR(FIND('ヒアリングシート（記入例あり）'!$C$22,物質リスト!D404)),"",ROW())</f>
        <v/>
      </c>
      <c r="G404" s="37" t="e" cm="1">
        <f t="array" ref="G404">INDEX(D:D,SMALL(F:F,ROW(D404)))</f>
        <v>#NUM!</v>
      </c>
      <c r="H404" s="38" t="s">
        <v>10800</v>
      </c>
      <c r="I404" s="37" t="s">
        <v>223</v>
      </c>
      <c r="J404" s="37" t="s">
        <v>360</v>
      </c>
      <c r="K404" s="37" t="s">
        <v>360</v>
      </c>
      <c r="L404" s="37" t="s">
        <v>4230</v>
      </c>
      <c r="M404" s="37">
        <v>335.28</v>
      </c>
      <c r="N404" s="37" t="s">
        <v>4229</v>
      </c>
      <c r="O404" s="36" t="s">
        <v>4228</v>
      </c>
      <c r="P404" s="37" t="s">
        <v>259</v>
      </c>
      <c r="Q404" s="36" t="s">
        <v>4227</v>
      </c>
      <c r="R404" s="37"/>
      <c r="S404" s="36" t="s">
        <v>10814</v>
      </c>
      <c r="T404" s="36" t="s">
        <v>4226</v>
      </c>
      <c r="U404" s="36" t="s">
        <v>4225</v>
      </c>
      <c r="V404" s="37">
        <v>5.34</v>
      </c>
      <c r="W404" s="37">
        <v>2</v>
      </c>
      <c r="X404" s="36"/>
      <c r="Y404" s="36"/>
      <c r="Z404" s="36" t="s">
        <v>4224</v>
      </c>
      <c r="AA404" s="37" t="s">
        <v>4223</v>
      </c>
      <c r="AB404" s="37" t="s">
        <v>614</v>
      </c>
      <c r="AC404" s="37" t="s">
        <v>4222</v>
      </c>
      <c r="AD404" s="41" t="s">
        <v>251</v>
      </c>
      <c r="AE404" s="41" t="s">
        <v>203</v>
      </c>
      <c r="AF404" s="41" t="s">
        <v>206</v>
      </c>
      <c r="AG404" s="41" t="s">
        <v>201</v>
      </c>
      <c r="AH404" s="41" t="s">
        <v>201</v>
      </c>
      <c r="AI404" s="41" t="s">
        <v>201</v>
      </c>
      <c r="AJ404" s="41" t="s">
        <v>378</v>
      </c>
      <c r="AK404" s="41" t="s">
        <v>204</v>
      </c>
      <c r="AL404" s="41" t="s">
        <v>201</v>
      </c>
      <c r="AM404" s="41" t="s">
        <v>377</v>
      </c>
      <c r="AN404" s="41" t="s">
        <v>203</v>
      </c>
      <c r="AO404" s="41" t="s">
        <v>203</v>
      </c>
      <c r="AP404" s="41" t="s">
        <v>203</v>
      </c>
      <c r="AQ404" s="41" t="s">
        <v>201</v>
      </c>
      <c r="AR404" s="41" t="s">
        <v>201</v>
      </c>
      <c r="AS404" s="41" t="s">
        <v>201</v>
      </c>
      <c r="AT404" s="37" t="s">
        <v>4221</v>
      </c>
      <c r="AU404" s="37" t="s">
        <v>4220</v>
      </c>
      <c r="AV404" s="37" t="s">
        <v>4219</v>
      </c>
      <c r="AW404" s="37" t="s">
        <v>4218</v>
      </c>
      <c r="AX404" s="37"/>
      <c r="AY404" s="37" t="s">
        <v>4217</v>
      </c>
      <c r="AZ404" s="37" t="s">
        <v>4216</v>
      </c>
      <c r="BA404" s="37" t="s">
        <v>4215</v>
      </c>
      <c r="BB404" s="37"/>
      <c r="BC404" s="37" t="s">
        <v>4214</v>
      </c>
      <c r="BD404" s="37"/>
      <c r="BE404" s="37">
        <v>15</v>
      </c>
      <c r="BF404" s="37">
        <v>491</v>
      </c>
      <c r="BG404" s="37">
        <v>506</v>
      </c>
      <c r="BH404" s="37" t="s">
        <v>4213</v>
      </c>
      <c r="BI404" s="37"/>
      <c r="BJ404" s="37"/>
      <c r="BK404" s="37"/>
      <c r="BL404" s="37"/>
      <c r="BM404" s="37"/>
      <c r="BN404" s="37"/>
      <c r="BO404" s="37"/>
      <c r="BP404" s="37"/>
      <c r="BQ404" s="37"/>
      <c r="BR404" s="37"/>
      <c r="BS404" s="37"/>
      <c r="BT404" s="37"/>
      <c r="BU404" s="37"/>
      <c r="BV404" s="37">
        <v>0</v>
      </c>
      <c r="BW404" s="37">
        <v>0</v>
      </c>
      <c r="BX404" s="37">
        <v>0</v>
      </c>
      <c r="BY404" s="37">
        <v>0</v>
      </c>
      <c r="BZ404" s="37">
        <v>0</v>
      </c>
      <c r="CA404" s="37">
        <v>0</v>
      </c>
      <c r="CB404" s="37">
        <v>0</v>
      </c>
      <c r="CC404" s="37"/>
      <c r="CD404" s="37"/>
      <c r="CE404" s="37"/>
      <c r="CF404" s="37"/>
      <c r="CG404" s="37"/>
      <c r="CH404" s="37"/>
      <c r="CI404" s="37"/>
      <c r="CJ404" s="37">
        <v>0</v>
      </c>
      <c r="CK404" s="37">
        <v>0</v>
      </c>
      <c r="CL404" s="37">
        <v>0</v>
      </c>
      <c r="CM404" s="37">
        <v>0</v>
      </c>
      <c r="CN404" s="37">
        <v>0</v>
      </c>
      <c r="CO404" s="37">
        <v>0</v>
      </c>
      <c r="CP404" s="37">
        <v>0</v>
      </c>
      <c r="CQ404" s="37">
        <v>0</v>
      </c>
      <c r="CR404" s="37">
        <v>0.01</v>
      </c>
      <c r="CS404" s="37">
        <v>93.1</v>
      </c>
      <c r="CT404" s="37">
        <v>6.9</v>
      </c>
      <c r="CU404" s="37"/>
      <c r="CV404" s="37"/>
      <c r="CW404" s="37"/>
      <c r="CX404" s="37"/>
      <c r="CY404" s="37"/>
      <c r="CZ404" s="37"/>
      <c r="DA404" s="37" t="s">
        <v>4212</v>
      </c>
      <c r="DB404" s="37"/>
      <c r="DC404" s="37"/>
      <c r="DD404" s="37"/>
      <c r="DE404" s="37"/>
      <c r="DF404" s="37"/>
      <c r="DG404" s="37"/>
      <c r="DH404" s="37"/>
      <c r="DI404" s="37" t="s">
        <v>2839</v>
      </c>
      <c r="DJ404" s="37"/>
      <c r="DK404" s="37"/>
      <c r="DL404" s="37"/>
      <c r="DM404" s="37"/>
      <c r="DN404" s="37"/>
      <c r="DO404" s="37"/>
      <c r="DP404" s="37"/>
      <c r="DQ404" s="37"/>
      <c r="DR404" s="37"/>
      <c r="DS404" s="37"/>
      <c r="DT404" s="37"/>
    </row>
    <row r="405" spans="1:124" s="31" customFormat="1" ht="18">
      <c r="A405" s="37">
        <v>294</v>
      </c>
      <c r="B405" s="36" t="s">
        <v>4211</v>
      </c>
      <c r="C405" s="36" t="s">
        <v>1657</v>
      </c>
      <c r="D405" s="37" t="s">
        <v>4210</v>
      </c>
      <c r="E405" s="37" t="s">
        <v>4209</v>
      </c>
      <c r="F405" s="37" t="str">
        <f>IF(ISERROR(FIND('ヒアリングシート（記入例あり）'!$C$22,物質リスト!D405)),"",ROW())</f>
        <v/>
      </c>
      <c r="G405" s="37" t="e" cm="1">
        <f t="array" ref="G405">INDEX(D:D,SMALL(F:F,ROW(D405)))</f>
        <v>#NUM!</v>
      </c>
      <c r="H405" s="38" t="s">
        <v>10797</v>
      </c>
      <c r="I405" s="37" t="s">
        <v>223</v>
      </c>
      <c r="J405" s="37" t="s">
        <v>222</v>
      </c>
      <c r="K405" s="37" t="s">
        <v>221</v>
      </c>
      <c r="L405" s="37" t="s">
        <v>4208</v>
      </c>
      <c r="M405" s="37">
        <v>330.8</v>
      </c>
      <c r="N405" s="37" t="s">
        <v>4207</v>
      </c>
      <c r="O405" s="36" t="s">
        <v>4206</v>
      </c>
      <c r="P405" s="37" t="s">
        <v>259</v>
      </c>
      <c r="Q405" s="36"/>
      <c r="R405" s="37" t="s">
        <v>4205</v>
      </c>
      <c r="S405" s="36" t="s">
        <v>10977</v>
      </c>
      <c r="T405" s="36" t="s">
        <v>4204</v>
      </c>
      <c r="U405" s="36" t="s">
        <v>4203</v>
      </c>
      <c r="V405" s="37">
        <v>4</v>
      </c>
      <c r="W405" s="37">
        <v>2</v>
      </c>
      <c r="X405" s="36" t="s">
        <v>432</v>
      </c>
      <c r="Y405" s="36" t="s">
        <v>4202</v>
      </c>
      <c r="Z405" s="36" t="s">
        <v>4201</v>
      </c>
      <c r="AA405" s="37" t="s">
        <v>4200</v>
      </c>
      <c r="AB405" s="37" t="s">
        <v>4199</v>
      </c>
      <c r="AC405" s="37" t="s">
        <v>4198</v>
      </c>
      <c r="AD405" s="41" t="s">
        <v>207</v>
      </c>
      <c r="AE405" s="41" t="s">
        <v>203</v>
      </c>
      <c r="AF405" s="41" t="s">
        <v>206</v>
      </c>
      <c r="AG405" s="41" t="s">
        <v>201</v>
      </c>
      <c r="AH405" s="41" t="s">
        <v>203</v>
      </c>
      <c r="AI405" s="41" t="s">
        <v>203</v>
      </c>
      <c r="AJ405" s="41" t="s">
        <v>203</v>
      </c>
      <c r="AK405" s="41" t="s">
        <v>204</v>
      </c>
      <c r="AL405" s="41" t="s">
        <v>201</v>
      </c>
      <c r="AM405" s="41" t="s">
        <v>377</v>
      </c>
      <c r="AN405" s="41" t="s">
        <v>203</v>
      </c>
      <c r="AO405" s="41" t="s">
        <v>201</v>
      </c>
      <c r="AP405" s="41" t="s">
        <v>205</v>
      </c>
      <c r="AQ405" s="41" t="s">
        <v>1066</v>
      </c>
      <c r="AR405" s="41" t="s">
        <v>4175</v>
      </c>
      <c r="AS405" s="41" t="s">
        <v>201</v>
      </c>
      <c r="AT405" s="37" t="s">
        <v>1940</v>
      </c>
      <c r="AU405" s="37" t="s">
        <v>4197</v>
      </c>
      <c r="AV405" s="37" t="s">
        <v>4196</v>
      </c>
      <c r="AW405" s="37" t="s">
        <v>3790</v>
      </c>
      <c r="AX405" s="37"/>
      <c r="AY405" s="37" t="s">
        <v>245</v>
      </c>
      <c r="AZ405" s="37"/>
      <c r="BA405" s="37" t="s">
        <v>4195</v>
      </c>
      <c r="BB405" s="37" t="s">
        <v>4194</v>
      </c>
      <c r="BC405" s="37" t="s">
        <v>4193</v>
      </c>
      <c r="BD405" s="40">
        <v>1200</v>
      </c>
      <c r="BE405" s="37">
        <v>8</v>
      </c>
      <c r="BF405" s="37">
        <v>20012</v>
      </c>
      <c r="BG405" s="37">
        <v>20020</v>
      </c>
      <c r="BH405" s="37" t="s">
        <v>4192</v>
      </c>
      <c r="BI405" s="37"/>
      <c r="BJ405" s="37"/>
      <c r="BK405" s="37"/>
      <c r="BL405" s="37"/>
      <c r="BM405" s="37"/>
      <c r="BN405" s="37"/>
      <c r="BO405" s="37"/>
      <c r="BP405" s="37"/>
      <c r="BQ405" s="37"/>
      <c r="BR405" s="37"/>
      <c r="BS405" s="37"/>
      <c r="BT405" s="37"/>
      <c r="BU405" s="37"/>
      <c r="BV405" s="37">
        <v>0</v>
      </c>
      <c r="BW405" s="37">
        <v>0</v>
      </c>
      <c r="BX405" s="37">
        <v>0</v>
      </c>
      <c r="BY405" s="37">
        <v>0</v>
      </c>
      <c r="BZ405" s="37">
        <v>0</v>
      </c>
      <c r="CA405" s="37">
        <v>0</v>
      </c>
      <c r="CB405" s="37">
        <v>0</v>
      </c>
      <c r="CC405" s="37"/>
      <c r="CD405" s="37"/>
      <c r="CE405" s="37"/>
      <c r="CF405" s="37"/>
      <c r="CG405" s="37"/>
      <c r="CH405" s="37"/>
      <c r="CI405" s="37"/>
      <c r="CJ405" s="37">
        <v>0</v>
      </c>
      <c r="CK405" s="37">
        <v>0</v>
      </c>
      <c r="CL405" s="37">
        <v>0</v>
      </c>
      <c r="CM405" s="37">
        <v>0</v>
      </c>
      <c r="CN405" s="37">
        <v>0</v>
      </c>
      <c r="CO405" s="37">
        <v>0</v>
      </c>
      <c r="CP405" s="37">
        <v>0</v>
      </c>
      <c r="CQ405" s="37">
        <v>0</v>
      </c>
      <c r="CR405" s="37">
        <v>96.7</v>
      </c>
      <c r="CS405" s="37">
        <v>0</v>
      </c>
      <c r="CT405" s="37">
        <v>3.2</v>
      </c>
      <c r="CU405" s="37" t="s">
        <v>4191</v>
      </c>
      <c r="CV405" s="37"/>
      <c r="CW405" s="37"/>
      <c r="CX405" s="37"/>
      <c r="CY405" s="37"/>
      <c r="CZ405" s="37"/>
      <c r="DA405" s="37" t="s">
        <v>4190</v>
      </c>
      <c r="DB405" s="37" t="s">
        <v>4189</v>
      </c>
      <c r="DC405" s="37" t="s">
        <v>4188</v>
      </c>
      <c r="DD405" s="37" t="s">
        <v>4188</v>
      </c>
      <c r="DE405" s="37" t="s">
        <v>4187</v>
      </c>
      <c r="DF405" s="37"/>
      <c r="DG405" s="37"/>
      <c r="DH405" s="37"/>
      <c r="DI405" s="37" t="s">
        <v>4186</v>
      </c>
      <c r="DJ405" s="37"/>
      <c r="DK405" s="37"/>
      <c r="DL405" s="37">
        <v>2.8E-5</v>
      </c>
      <c r="DM405" s="37"/>
      <c r="DN405" s="37"/>
      <c r="DO405" s="37"/>
      <c r="DP405" s="37">
        <v>4.0000000000000002E-4</v>
      </c>
      <c r="DQ405" s="37"/>
      <c r="DR405" s="37"/>
      <c r="DS405" s="37">
        <v>4.0000000000000002E-4</v>
      </c>
      <c r="DT405" s="37">
        <v>4.0000000000000002E-4</v>
      </c>
    </row>
    <row r="406" spans="1:124" s="31" customFormat="1" ht="16.5">
      <c r="A406" s="37">
        <v>295</v>
      </c>
      <c r="B406" s="36" t="s">
        <v>4185</v>
      </c>
      <c r="C406" s="36" t="s">
        <v>265</v>
      </c>
      <c r="D406" s="37" t="s">
        <v>4184</v>
      </c>
      <c r="E406" s="37" t="s">
        <v>4183</v>
      </c>
      <c r="F406" s="37" t="str">
        <f>IF(ISERROR(FIND('ヒアリングシート（記入例あり）'!$C$22,物質リスト!D406)),"",ROW())</f>
        <v/>
      </c>
      <c r="G406" s="37" t="e" cm="1">
        <f t="array" ref="G406">INDEX(D:D,SMALL(F:F,ROW(D406)))</f>
        <v>#NUM!</v>
      </c>
      <c r="H406" s="38" t="s">
        <v>10797</v>
      </c>
      <c r="I406" s="37" t="s">
        <v>223</v>
      </c>
      <c r="J406" s="37" t="s">
        <v>360</v>
      </c>
      <c r="K406" s="37" t="s">
        <v>221</v>
      </c>
      <c r="L406" s="37" t="s">
        <v>3594</v>
      </c>
      <c r="M406" s="37">
        <v>144.26</v>
      </c>
      <c r="N406" s="37" t="s">
        <v>2815</v>
      </c>
      <c r="O406" s="36" t="s">
        <v>4182</v>
      </c>
      <c r="P406" s="37" t="s">
        <v>217</v>
      </c>
      <c r="Q406" s="36"/>
      <c r="R406" s="37" t="s">
        <v>4181</v>
      </c>
      <c r="S406" s="36" t="s">
        <v>4180</v>
      </c>
      <c r="T406" s="36" t="s">
        <v>3589</v>
      </c>
      <c r="U406" s="36" t="s">
        <v>4179</v>
      </c>
      <c r="V406" s="37">
        <v>3.11</v>
      </c>
      <c r="W406" s="37">
        <v>2</v>
      </c>
      <c r="X406" s="36"/>
      <c r="Y406" s="36"/>
      <c r="Z406" s="36" t="s">
        <v>4178</v>
      </c>
      <c r="AA406" s="37" t="s">
        <v>4177</v>
      </c>
      <c r="AB406" s="37" t="s">
        <v>4176</v>
      </c>
      <c r="AC406" s="37" t="s">
        <v>209</v>
      </c>
      <c r="AD406" s="41" t="s">
        <v>207</v>
      </c>
      <c r="AE406" s="41" t="s">
        <v>251</v>
      </c>
      <c r="AF406" s="41" t="s">
        <v>206</v>
      </c>
      <c r="AG406" s="41" t="s">
        <v>201</v>
      </c>
      <c r="AH406" s="41" t="s">
        <v>201</v>
      </c>
      <c r="AI406" s="41" t="s">
        <v>201</v>
      </c>
      <c r="AJ406" s="41" t="s">
        <v>205</v>
      </c>
      <c r="AK406" s="41" t="s">
        <v>204</v>
      </c>
      <c r="AL406" s="41" t="s">
        <v>201</v>
      </c>
      <c r="AM406" s="41" t="s">
        <v>201</v>
      </c>
      <c r="AN406" s="41" t="s">
        <v>201</v>
      </c>
      <c r="AO406" s="41" t="s">
        <v>201</v>
      </c>
      <c r="AP406" s="41" t="s">
        <v>205</v>
      </c>
      <c r="AQ406" s="41" t="s">
        <v>201</v>
      </c>
      <c r="AR406" s="41" t="s">
        <v>4175</v>
      </c>
      <c r="AS406" s="41" t="s">
        <v>201</v>
      </c>
      <c r="AT406" s="37" t="s">
        <v>4174</v>
      </c>
      <c r="AU406" s="37" t="s">
        <v>4173</v>
      </c>
      <c r="AV406" s="37" t="s">
        <v>4172</v>
      </c>
      <c r="AW406" s="37" t="s">
        <v>1048</v>
      </c>
      <c r="AX406" s="37"/>
      <c r="AY406" s="37"/>
      <c r="AZ406" s="37"/>
      <c r="BA406" s="37" t="s">
        <v>4171</v>
      </c>
      <c r="BB406" s="37" t="s">
        <v>4170</v>
      </c>
      <c r="BC406" s="37" t="s">
        <v>4169</v>
      </c>
      <c r="BD406" s="37"/>
      <c r="BE406" s="37">
        <v>1501</v>
      </c>
      <c r="BF406" s="37">
        <v>1</v>
      </c>
      <c r="BG406" s="37">
        <v>1502</v>
      </c>
      <c r="BH406" s="37" t="s">
        <v>4168</v>
      </c>
      <c r="BI406" s="37">
        <v>1</v>
      </c>
      <c r="BJ406" s="37">
        <v>0</v>
      </c>
      <c r="BK406" s="37">
        <v>0</v>
      </c>
      <c r="BL406" s="37">
        <v>0</v>
      </c>
      <c r="BM406" s="37">
        <v>0</v>
      </c>
      <c r="BN406" s="37">
        <v>0</v>
      </c>
      <c r="BO406" s="37">
        <v>0</v>
      </c>
      <c r="BP406" s="37">
        <v>0</v>
      </c>
      <c r="BQ406" s="37">
        <v>2200</v>
      </c>
      <c r="BR406" s="37">
        <v>0</v>
      </c>
      <c r="BS406" s="37">
        <v>0</v>
      </c>
      <c r="BT406" s="37">
        <v>0</v>
      </c>
      <c r="BU406" s="37">
        <v>2200</v>
      </c>
      <c r="BV406" s="37">
        <v>6</v>
      </c>
      <c r="BW406" s="37">
        <v>1200</v>
      </c>
      <c r="BX406" s="37">
        <v>0</v>
      </c>
      <c r="BY406" s="37">
        <v>0</v>
      </c>
      <c r="BZ406" s="37">
        <v>0</v>
      </c>
      <c r="CA406" s="37">
        <v>1200</v>
      </c>
      <c r="CB406" s="37">
        <v>740000</v>
      </c>
      <c r="CC406" s="37"/>
      <c r="CD406" s="37"/>
      <c r="CE406" s="37"/>
      <c r="CF406" s="37"/>
      <c r="CG406" s="37"/>
      <c r="CH406" s="37"/>
      <c r="CI406" s="37"/>
      <c r="CJ406" s="37">
        <v>0</v>
      </c>
      <c r="CK406" s="37">
        <v>0</v>
      </c>
      <c r="CL406" s="37">
        <v>0</v>
      </c>
      <c r="CM406" s="37">
        <v>0</v>
      </c>
      <c r="CN406" s="37">
        <v>0</v>
      </c>
      <c r="CO406" s="37">
        <v>0</v>
      </c>
      <c r="CP406" s="37">
        <v>0</v>
      </c>
      <c r="CQ406" s="37">
        <v>50</v>
      </c>
      <c r="CR406" s="37">
        <v>37.5</v>
      </c>
      <c r="CS406" s="37">
        <v>12.1</v>
      </c>
      <c r="CT406" s="37">
        <v>0.4</v>
      </c>
      <c r="CU406" s="37"/>
      <c r="CV406" s="37"/>
      <c r="CW406" s="37"/>
      <c r="CX406" s="37"/>
      <c r="CY406" s="37"/>
      <c r="CZ406" s="37"/>
      <c r="DA406" s="37"/>
      <c r="DB406" s="37"/>
      <c r="DC406" s="37"/>
      <c r="DD406" s="37"/>
      <c r="DE406" s="37"/>
      <c r="DF406" s="37"/>
      <c r="DG406" s="37"/>
      <c r="DH406" s="37"/>
      <c r="DI406" s="37"/>
      <c r="DJ406" s="37"/>
      <c r="DK406" s="37"/>
      <c r="DL406" s="37"/>
      <c r="DM406" s="37"/>
      <c r="DN406" s="37"/>
      <c r="DO406" s="37"/>
      <c r="DP406" s="37"/>
      <c r="DQ406" s="37"/>
      <c r="DR406" s="37"/>
      <c r="DS406" s="37"/>
      <c r="DT406" s="37"/>
    </row>
    <row r="407" spans="1:124" s="31" customFormat="1" ht="16.5">
      <c r="A407" s="37">
        <v>296</v>
      </c>
      <c r="B407" s="36" t="s">
        <v>4167</v>
      </c>
      <c r="C407" s="36" t="s">
        <v>1801</v>
      </c>
      <c r="D407" s="37" t="s">
        <v>4166</v>
      </c>
      <c r="E407" s="37" t="s">
        <v>4165</v>
      </c>
      <c r="F407" s="37" t="str">
        <f>IF(ISERROR(FIND('ヒアリングシート（記入例あり）'!$C$22,物質リスト!D407)),"",ROW())</f>
        <v/>
      </c>
      <c r="G407" s="37" t="e" cm="1">
        <f t="array" ref="G407">INDEX(D:D,SMALL(F:F,ROW(D407)))</f>
        <v>#NUM!</v>
      </c>
      <c r="H407" s="38" t="s">
        <v>10797</v>
      </c>
      <c r="I407" s="37" t="s">
        <v>223</v>
      </c>
      <c r="J407" s="37" t="s">
        <v>360</v>
      </c>
      <c r="K407" s="37" t="s">
        <v>221</v>
      </c>
      <c r="L407" s="37" t="s">
        <v>4143</v>
      </c>
      <c r="M407" s="37">
        <v>120.19</v>
      </c>
      <c r="N407" s="37" t="s">
        <v>4164</v>
      </c>
      <c r="O407" s="36" t="s">
        <v>4163</v>
      </c>
      <c r="P407" s="37" t="s">
        <v>217</v>
      </c>
      <c r="Q407" s="36"/>
      <c r="R407" s="37" t="s">
        <v>4162</v>
      </c>
      <c r="S407" s="36" t="s">
        <v>4161</v>
      </c>
      <c r="T407" s="36" t="s">
        <v>4138</v>
      </c>
      <c r="U407" s="36" t="s">
        <v>4160</v>
      </c>
      <c r="V407" s="37">
        <v>3.78</v>
      </c>
      <c r="W407" s="37">
        <v>2</v>
      </c>
      <c r="X407" s="36" t="s">
        <v>432</v>
      </c>
      <c r="Y407" s="36" t="s">
        <v>212</v>
      </c>
      <c r="Z407" s="36" t="s">
        <v>4159</v>
      </c>
      <c r="AA407" s="37" t="s">
        <v>4158</v>
      </c>
      <c r="AB407" s="37" t="s">
        <v>209</v>
      </c>
      <c r="AC407" s="37" t="s">
        <v>4157</v>
      </c>
      <c r="AD407" s="41" t="s">
        <v>203</v>
      </c>
      <c r="AE407" s="41" t="s">
        <v>201</v>
      </c>
      <c r="AF407" s="41" t="s">
        <v>206</v>
      </c>
      <c r="AG407" s="41" t="s">
        <v>201</v>
      </c>
      <c r="AH407" s="41" t="s">
        <v>203</v>
      </c>
      <c r="AI407" s="41" t="s">
        <v>203</v>
      </c>
      <c r="AJ407" s="41" t="s">
        <v>201</v>
      </c>
      <c r="AK407" s="41" t="s">
        <v>201</v>
      </c>
      <c r="AL407" s="41" t="s">
        <v>201</v>
      </c>
      <c r="AM407" s="41" t="s">
        <v>201</v>
      </c>
      <c r="AN407" s="41" t="s">
        <v>203</v>
      </c>
      <c r="AO407" s="41" t="s">
        <v>201</v>
      </c>
      <c r="AP407" s="41" t="s">
        <v>201</v>
      </c>
      <c r="AQ407" s="41" t="s">
        <v>2152</v>
      </c>
      <c r="AR407" s="41" t="s">
        <v>4156</v>
      </c>
      <c r="AS407" s="41" t="s">
        <v>377</v>
      </c>
      <c r="AT407" s="37" t="s">
        <v>1730</v>
      </c>
      <c r="AU407" s="37" t="s">
        <v>957</v>
      </c>
      <c r="AV407" s="37" t="s">
        <v>4155</v>
      </c>
      <c r="AW407" s="37" t="s">
        <v>3790</v>
      </c>
      <c r="AX407" s="37" t="s">
        <v>2900</v>
      </c>
      <c r="AY407" s="37" t="s">
        <v>3694</v>
      </c>
      <c r="AZ407" s="37"/>
      <c r="BA407" s="37" t="s">
        <v>4154</v>
      </c>
      <c r="BB407" s="37" t="s">
        <v>4153</v>
      </c>
      <c r="BC407" s="37" t="s">
        <v>4152</v>
      </c>
      <c r="BD407" s="37">
        <v>720</v>
      </c>
      <c r="BE407" s="37">
        <v>2675876</v>
      </c>
      <c r="BF407" s="37">
        <v>564032</v>
      </c>
      <c r="BG407" s="37">
        <v>3239909</v>
      </c>
      <c r="BH407" s="37" t="s">
        <v>4151</v>
      </c>
      <c r="BI407" s="37">
        <v>97</v>
      </c>
      <c r="BJ407" s="37">
        <v>71321.599999999991</v>
      </c>
      <c r="BK407" s="37">
        <v>0</v>
      </c>
      <c r="BL407" s="37">
        <v>0</v>
      </c>
      <c r="BM407" s="37">
        <v>0</v>
      </c>
      <c r="BN407" s="37">
        <v>0</v>
      </c>
      <c r="BO407" s="37">
        <v>28672.5</v>
      </c>
      <c r="BP407" s="37">
        <v>167000000</v>
      </c>
      <c r="BQ407" s="37">
        <v>1515100</v>
      </c>
      <c r="BR407" s="37">
        <v>13057100</v>
      </c>
      <c r="BS407" s="37">
        <v>71321.599999999991</v>
      </c>
      <c r="BT407" s="37">
        <v>28672.5</v>
      </c>
      <c r="BU407" s="37">
        <v>181572200</v>
      </c>
      <c r="BV407" s="37">
        <v>39</v>
      </c>
      <c r="BW407" s="37">
        <v>242939.59999999998</v>
      </c>
      <c r="BX407" s="37">
        <v>75</v>
      </c>
      <c r="BY407" s="37">
        <v>0</v>
      </c>
      <c r="BZ407" s="37">
        <v>0</v>
      </c>
      <c r="CA407" s="37">
        <v>243014.59999999998</v>
      </c>
      <c r="CB407" s="37">
        <v>72878200</v>
      </c>
      <c r="CC407" s="37">
        <v>675</v>
      </c>
      <c r="CD407" s="37">
        <v>115514</v>
      </c>
      <c r="CE407" s="37">
        <v>0</v>
      </c>
      <c r="CF407" s="37">
        <v>0</v>
      </c>
      <c r="CG407" s="37">
        <v>0</v>
      </c>
      <c r="CH407" s="37">
        <v>115514</v>
      </c>
      <c r="CI407" s="37">
        <v>48672830</v>
      </c>
      <c r="CJ407" s="37">
        <v>45</v>
      </c>
      <c r="CK407" s="37">
        <v>24870.7</v>
      </c>
      <c r="CL407" s="37">
        <v>0.4</v>
      </c>
      <c r="CM407" s="37">
        <v>0</v>
      </c>
      <c r="CN407" s="37">
        <v>0</v>
      </c>
      <c r="CO407" s="37">
        <v>24871.1</v>
      </c>
      <c r="CP407" s="37">
        <v>1664107</v>
      </c>
      <c r="CQ407" s="37">
        <v>2.1</v>
      </c>
      <c r="CR407" s="37">
        <v>29.6</v>
      </c>
      <c r="CS407" s="37">
        <v>66.599999999999994</v>
      </c>
      <c r="CT407" s="37">
        <v>1.7</v>
      </c>
      <c r="CU407" s="37" t="s">
        <v>4150</v>
      </c>
      <c r="CV407" s="37" t="s">
        <v>4149</v>
      </c>
      <c r="CW407" s="37"/>
      <c r="CX407" s="37"/>
      <c r="CY407" s="37"/>
      <c r="CZ407" s="37"/>
      <c r="DA407" s="37"/>
      <c r="DB407" s="37"/>
      <c r="DC407" s="37"/>
      <c r="DD407" s="37"/>
      <c r="DE407" s="37" t="s">
        <v>4148</v>
      </c>
      <c r="DF407" s="37" t="s">
        <v>4147</v>
      </c>
      <c r="DG407" s="37"/>
      <c r="DH407" s="37"/>
      <c r="DI407" s="37"/>
      <c r="DJ407" s="37"/>
      <c r="DK407" s="37"/>
      <c r="DL407" s="37">
        <v>3.3</v>
      </c>
      <c r="DM407" s="37">
        <v>11</v>
      </c>
      <c r="DN407" s="37"/>
      <c r="DO407" s="37"/>
      <c r="DP407" s="37"/>
      <c r="DQ407" s="37"/>
      <c r="DR407" s="37"/>
      <c r="DS407" s="37"/>
      <c r="DT407" s="37">
        <v>3.3</v>
      </c>
    </row>
    <row r="408" spans="1:124" s="31" customFormat="1" ht="16.5">
      <c r="A408" s="37">
        <v>297</v>
      </c>
      <c r="B408" s="36" t="s">
        <v>4146</v>
      </c>
      <c r="C408" s="36" t="s">
        <v>1221</v>
      </c>
      <c r="D408" s="37" t="s">
        <v>4145</v>
      </c>
      <c r="E408" s="37" t="s">
        <v>4144</v>
      </c>
      <c r="F408" s="37" t="str">
        <f>IF(ISERROR(FIND('ヒアリングシート（記入例あり）'!$C$22,物質リスト!D408)),"",ROW())</f>
        <v/>
      </c>
      <c r="G408" s="37" t="e" cm="1">
        <f t="array" ref="G408">INDEX(D:D,SMALL(F:F,ROW(D408)))</f>
        <v>#NUM!</v>
      </c>
      <c r="H408" s="38" t="s">
        <v>10800</v>
      </c>
      <c r="I408" s="37" t="s">
        <v>223</v>
      </c>
      <c r="J408" s="37" t="s">
        <v>360</v>
      </c>
      <c r="K408" s="37" t="s">
        <v>360</v>
      </c>
      <c r="L408" s="37" t="s">
        <v>4143</v>
      </c>
      <c r="M408" s="37">
        <v>120.19</v>
      </c>
      <c r="N408" s="37" t="s">
        <v>4142</v>
      </c>
      <c r="O408" s="36" t="s">
        <v>4141</v>
      </c>
      <c r="P408" s="37" t="s">
        <v>217</v>
      </c>
      <c r="Q408" s="36">
        <v>0.86370000000000002</v>
      </c>
      <c r="R408" s="37" t="s">
        <v>4140</v>
      </c>
      <c r="S408" s="36" t="s">
        <v>4139</v>
      </c>
      <c r="T408" s="36" t="s">
        <v>4138</v>
      </c>
      <c r="U408" s="36" t="s">
        <v>4137</v>
      </c>
      <c r="V408" s="37">
        <v>3.42</v>
      </c>
      <c r="W408" s="37">
        <v>2</v>
      </c>
      <c r="X408" s="37"/>
      <c r="Y408" s="36" t="s">
        <v>212</v>
      </c>
      <c r="Z408" s="36" t="s">
        <v>4136</v>
      </c>
      <c r="AA408" s="37" t="s">
        <v>4135</v>
      </c>
      <c r="AB408" s="37" t="s">
        <v>209</v>
      </c>
      <c r="AC408" s="37" t="s">
        <v>4134</v>
      </c>
      <c r="AD408" s="41" t="s">
        <v>203</v>
      </c>
      <c r="AE408" s="41" t="s">
        <v>201</v>
      </c>
      <c r="AF408" s="41" t="s">
        <v>206</v>
      </c>
      <c r="AG408" s="41" t="s">
        <v>201</v>
      </c>
      <c r="AH408" s="41" t="s">
        <v>203</v>
      </c>
      <c r="AI408" s="41" t="s">
        <v>203</v>
      </c>
      <c r="AJ408" s="41" t="s">
        <v>205</v>
      </c>
      <c r="AK408" s="41" t="s">
        <v>250</v>
      </c>
      <c r="AL408" s="41" t="s">
        <v>201</v>
      </c>
      <c r="AM408" s="41" t="s">
        <v>201</v>
      </c>
      <c r="AN408" s="41" t="s">
        <v>201</v>
      </c>
      <c r="AO408" s="41" t="s">
        <v>201</v>
      </c>
      <c r="AP408" s="41" t="s">
        <v>201</v>
      </c>
      <c r="AQ408" s="41" t="s">
        <v>848</v>
      </c>
      <c r="AR408" s="41" t="s">
        <v>663</v>
      </c>
      <c r="AS408" s="41" t="s">
        <v>377</v>
      </c>
      <c r="AT408" s="37" t="s">
        <v>1730</v>
      </c>
      <c r="AU408" s="37" t="s">
        <v>1988</v>
      </c>
      <c r="AV408" s="37" t="s">
        <v>4133</v>
      </c>
      <c r="AW408" s="37" t="s">
        <v>4132</v>
      </c>
      <c r="AX408" s="37"/>
      <c r="AY408" s="37"/>
      <c r="AZ408" s="37"/>
      <c r="BA408" s="37" t="s">
        <v>4131</v>
      </c>
      <c r="BB408" s="37" t="s">
        <v>4130</v>
      </c>
      <c r="BC408" s="37" t="s">
        <v>4129</v>
      </c>
      <c r="BD408" s="37">
        <v>602</v>
      </c>
      <c r="BE408" s="37">
        <v>930681</v>
      </c>
      <c r="BF408" s="37">
        <v>198606</v>
      </c>
      <c r="BG408" s="37">
        <v>1129287</v>
      </c>
      <c r="BH408" s="37" t="s">
        <v>4128</v>
      </c>
      <c r="BI408" s="37">
        <v>54</v>
      </c>
      <c r="BJ408" s="37">
        <v>30852.000000000004</v>
      </c>
      <c r="BK408" s="37">
        <v>34</v>
      </c>
      <c r="BL408" s="37">
        <v>0</v>
      </c>
      <c r="BM408" s="37">
        <v>0</v>
      </c>
      <c r="BN408" s="37">
        <v>0</v>
      </c>
      <c r="BO408" s="37">
        <v>18825.699999999997</v>
      </c>
      <c r="BP408" s="37">
        <v>27200000</v>
      </c>
      <c r="BQ408" s="37">
        <v>477900</v>
      </c>
      <c r="BR408" s="37">
        <v>387200</v>
      </c>
      <c r="BS408" s="37">
        <v>30886.000000000004</v>
      </c>
      <c r="BT408" s="37">
        <v>18825.699999999997</v>
      </c>
      <c r="BU408" s="37">
        <v>28065100</v>
      </c>
      <c r="BV408" s="37">
        <v>35</v>
      </c>
      <c r="BW408" s="37">
        <v>79165.2</v>
      </c>
      <c r="BX408" s="37">
        <v>20</v>
      </c>
      <c r="BY408" s="37">
        <v>0</v>
      </c>
      <c r="BZ408" s="37">
        <v>0</v>
      </c>
      <c r="CA408" s="37">
        <v>79185.2</v>
      </c>
      <c r="CB408" s="37">
        <v>3671400</v>
      </c>
      <c r="CC408" s="37">
        <v>536</v>
      </c>
      <c r="CD408" s="37">
        <v>36527</v>
      </c>
      <c r="CE408" s="37">
        <v>0</v>
      </c>
      <c r="CF408" s="37">
        <v>0</v>
      </c>
      <c r="CG408" s="37">
        <v>0</v>
      </c>
      <c r="CH408" s="37">
        <v>36527</v>
      </c>
      <c r="CI408" s="37">
        <v>6184310</v>
      </c>
      <c r="CJ408" s="37">
        <v>23</v>
      </c>
      <c r="CK408" s="37">
        <v>12711.7</v>
      </c>
      <c r="CL408" s="37">
        <v>0.4</v>
      </c>
      <c r="CM408" s="37">
        <v>0</v>
      </c>
      <c r="CN408" s="37">
        <v>0</v>
      </c>
      <c r="CO408" s="37">
        <v>12712.1</v>
      </c>
      <c r="CP408" s="37">
        <v>599878</v>
      </c>
      <c r="CQ408" s="37">
        <v>87.9</v>
      </c>
      <c r="CR408" s="37">
        <v>0.8</v>
      </c>
      <c r="CS408" s="37">
        <v>11.3</v>
      </c>
      <c r="CT408" s="37">
        <v>0</v>
      </c>
      <c r="CU408" s="37" t="s">
        <v>4127</v>
      </c>
      <c r="CV408" s="37" t="s">
        <v>4126</v>
      </c>
      <c r="CW408" s="37"/>
      <c r="CX408" s="37"/>
      <c r="CY408" s="37"/>
      <c r="CZ408" s="37"/>
      <c r="DA408" s="37" t="s">
        <v>4125</v>
      </c>
      <c r="DB408" s="37"/>
      <c r="DC408" s="37" t="s">
        <v>4125</v>
      </c>
      <c r="DD408" s="37"/>
      <c r="DE408" s="37" t="s">
        <v>4124</v>
      </c>
      <c r="DF408" s="37" t="s">
        <v>4123</v>
      </c>
      <c r="DG408" s="37"/>
      <c r="DH408" s="37"/>
      <c r="DI408" s="37" t="s">
        <v>4122</v>
      </c>
      <c r="DJ408" s="37"/>
      <c r="DK408" s="37"/>
      <c r="DL408" s="37">
        <v>0.48</v>
      </c>
      <c r="DM408" s="37">
        <v>6.3</v>
      </c>
      <c r="DN408" s="37"/>
      <c r="DO408" s="37"/>
      <c r="DP408" s="37">
        <v>1.8E-3</v>
      </c>
      <c r="DQ408" s="37"/>
      <c r="DR408" s="37"/>
      <c r="DS408" s="37">
        <v>1.8E-3</v>
      </c>
      <c r="DT408" s="37">
        <v>0.48180000000000001</v>
      </c>
    </row>
    <row r="409" spans="1:124" s="31" customFormat="1" ht="16.5">
      <c r="A409" s="37">
        <v>298</v>
      </c>
      <c r="B409" s="36" t="s">
        <v>4121</v>
      </c>
      <c r="C409" s="36" t="s">
        <v>1703</v>
      </c>
      <c r="D409" s="37" t="s">
        <v>4120</v>
      </c>
      <c r="E409" s="37" t="s">
        <v>4119</v>
      </c>
      <c r="F409" s="37" t="str">
        <f>IF(ISERROR(FIND('ヒアリングシート（記入例あり）'!$C$22,物質リスト!D409)),"",ROW())</f>
        <v/>
      </c>
      <c r="G409" s="37" t="e" cm="1">
        <f t="array" ref="G409">INDEX(D:D,SMALL(F:F,ROW(D409)))</f>
        <v>#NUM!</v>
      </c>
      <c r="H409" s="38" t="s">
        <v>10797</v>
      </c>
      <c r="I409" s="37" t="s">
        <v>223</v>
      </c>
      <c r="J409" s="37" t="s">
        <v>222</v>
      </c>
      <c r="K409" s="37" t="s">
        <v>221</v>
      </c>
      <c r="L409" s="37" t="s">
        <v>4118</v>
      </c>
      <c r="M409" s="37">
        <v>174.16</v>
      </c>
      <c r="N409" s="37" t="s">
        <v>4117</v>
      </c>
      <c r="O409" s="36" t="s">
        <v>4116</v>
      </c>
      <c r="P409" s="37" t="s">
        <v>217</v>
      </c>
      <c r="Q409" s="36" t="s">
        <v>4115</v>
      </c>
      <c r="R409" s="37" t="s">
        <v>4114</v>
      </c>
      <c r="S409" s="36" t="s">
        <v>4113</v>
      </c>
      <c r="T409" s="36">
        <v>7.12</v>
      </c>
      <c r="U409" s="36" t="s">
        <v>4112</v>
      </c>
      <c r="V409" s="37">
        <v>3.74</v>
      </c>
      <c r="W409" s="37">
        <v>2</v>
      </c>
      <c r="X409" s="36" t="s">
        <v>4111</v>
      </c>
      <c r="Y409" s="36"/>
      <c r="Z409" s="36" t="s">
        <v>4110</v>
      </c>
      <c r="AA409" s="37" t="s">
        <v>4109</v>
      </c>
      <c r="AB409" s="37" t="s">
        <v>4108</v>
      </c>
      <c r="AC409" s="37" t="s">
        <v>4107</v>
      </c>
      <c r="AD409" s="41" t="s">
        <v>251</v>
      </c>
      <c r="AE409" s="41" t="s">
        <v>203</v>
      </c>
      <c r="AF409" s="41" t="s">
        <v>206</v>
      </c>
      <c r="AG409" s="41" t="s">
        <v>377</v>
      </c>
      <c r="AH409" s="41" t="s">
        <v>201</v>
      </c>
      <c r="AI409" s="41" t="s">
        <v>201</v>
      </c>
      <c r="AJ409" s="41" t="s">
        <v>1647</v>
      </c>
      <c r="AK409" s="41" t="s">
        <v>398</v>
      </c>
      <c r="AL409" s="41" t="s">
        <v>377</v>
      </c>
      <c r="AM409" s="41" t="s">
        <v>377</v>
      </c>
      <c r="AN409" s="41" t="s">
        <v>203</v>
      </c>
      <c r="AO409" s="41" t="s">
        <v>205</v>
      </c>
      <c r="AP409" s="41" t="s">
        <v>201</v>
      </c>
      <c r="AQ409" s="41" t="s">
        <v>4106</v>
      </c>
      <c r="AR409" s="41" t="s">
        <v>4105</v>
      </c>
      <c r="AS409" s="41" t="s">
        <v>201</v>
      </c>
      <c r="AT409" s="37" t="s">
        <v>4104</v>
      </c>
      <c r="AU409" s="37" t="s">
        <v>1900</v>
      </c>
      <c r="AV409" s="37" t="s">
        <v>248</v>
      </c>
      <c r="AW409" s="37" t="s">
        <v>4103</v>
      </c>
      <c r="AX409" s="37" t="s">
        <v>4102</v>
      </c>
      <c r="AY409" s="37" t="s">
        <v>321</v>
      </c>
      <c r="AZ409" s="37"/>
      <c r="BA409" s="37" t="s">
        <v>4101</v>
      </c>
      <c r="BB409" s="37" t="s">
        <v>4100</v>
      </c>
      <c r="BC409" s="37"/>
      <c r="BD409" s="37"/>
      <c r="BE409" s="37">
        <v>1353</v>
      </c>
      <c r="BF409" s="40">
        <v>164574</v>
      </c>
      <c r="BG409" s="40">
        <v>165927</v>
      </c>
      <c r="BH409" s="37" t="s">
        <v>4099</v>
      </c>
      <c r="BI409" s="37">
        <v>3</v>
      </c>
      <c r="BJ409" s="37">
        <v>0.7</v>
      </c>
      <c r="BK409" s="37">
        <v>0</v>
      </c>
      <c r="BL409" s="37">
        <v>0</v>
      </c>
      <c r="BM409" s="37">
        <v>0</v>
      </c>
      <c r="BN409" s="37">
        <v>0</v>
      </c>
      <c r="BO409" s="37">
        <v>120</v>
      </c>
      <c r="BP409" s="37">
        <v>0</v>
      </c>
      <c r="BQ409" s="37">
        <v>737000</v>
      </c>
      <c r="BR409" s="37">
        <v>0</v>
      </c>
      <c r="BS409" s="37">
        <v>0.7</v>
      </c>
      <c r="BT409" s="37">
        <v>120</v>
      </c>
      <c r="BU409" s="37">
        <v>737000</v>
      </c>
      <c r="BV409" s="37">
        <v>25</v>
      </c>
      <c r="BW409" s="37">
        <v>126.4</v>
      </c>
      <c r="BX409" s="37">
        <v>0</v>
      </c>
      <c r="BY409" s="37">
        <v>0</v>
      </c>
      <c r="BZ409" s="37">
        <v>0</v>
      </c>
      <c r="CA409" s="37">
        <v>126.4</v>
      </c>
      <c r="CB409" s="37">
        <v>8355500</v>
      </c>
      <c r="CC409" s="37">
        <v>14</v>
      </c>
      <c r="CD409" s="37">
        <v>509</v>
      </c>
      <c r="CE409" s="37">
        <v>0</v>
      </c>
      <c r="CF409" s="37">
        <v>0</v>
      </c>
      <c r="CG409" s="37">
        <v>0</v>
      </c>
      <c r="CH409" s="37">
        <v>509</v>
      </c>
      <c r="CI409" s="37">
        <v>5148300</v>
      </c>
      <c r="CJ409" s="37">
        <v>6</v>
      </c>
      <c r="CK409" s="37">
        <v>0.2</v>
      </c>
      <c r="CL409" s="37">
        <v>0</v>
      </c>
      <c r="CM409" s="37">
        <v>0</v>
      </c>
      <c r="CN409" s="37">
        <v>0</v>
      </c>
      <c r="CO409" s="37">
        <v>0.2</v>
      </c>
      <c r="CP409" s="37">
        <v>651700</v>
      </c>
      <c r="CQ409" s="37"/>
      <c r="CR409" s="37"/>
      <c r="CS409" s="37"/>
      <c r="CT409" s="37"/>
      <c r="CU409" s="37" t="s">
        <v>4098</v>
      </c>
      <c r="CV409" s="37"/>
      <c r="CW409" s="37"/>
      <c r="CX409" s="37"/>
      <c r="CY409" s="37"/>
      <c r="CZ409" s="37"/>
      <c r="DA409" s="37"/>
      <c r="DB409" s="37"/>
      <c r="DC409" s="37"/>
      <c r="DD409" s="37"/>
      <c r="DE409" s="37" t="s">
        <v>4097</v>
      </c>
      <c r="DF409" s="37"/>
      <c r="DG409" s="37"/>
      <c r="DH409" s="37"/>
      <c r="DI409" s="37"/>
      <c r="DJ409" s="37"/>
      <c r="DK409" s="37"/>
      <c r="DL409" s="37">
        <v>3.3E-4</v>
      </c>
      <c r="DM409" s="37"/>
      <c r="DN409" s="37"/>
      <c r="DO409" s="37"/>
      <c r="DP409" s="37"/>
      <c r="DQ409" s="37"/>
      <c r="DR409" s="37"/>
      <c r="DS409" s="37"/>
      <c r="DT409" s="37">
        <v>3.3E-4</v>
      </c>
    </row>
    <row r="410" spans="1:124" s="31" customFormat="1" ht="16.5">
      <c r="A410" s="37">
        <v>299</v>
      </c>
      <c r="B410" s="36" t="s">
        <v>580</v>
      </c>
      <c r="C410" s="36"/>
      <c r="D410" s="37" t="s">
        <v>4096</v>
      </c>
      <c r="E410" s="37" t="s">
        <v>4095</v>
      </c>
      <c r="F410" s="37" t="str">
        <f>IF(ISERROR(FIND('ヒアリングシート（記入例あり）'!$C$22,物質リスト!D410)),"",ROW())</f>
        <v/>
      </c>
      <c r="G410" s="37" t="e" cm="1">
        <f t="array" ref="G410">INDEX(D:D,SMALL(F:F,ROW(D410)))</f>
        <v>#NUM!</v>
      </c>
      <c r="H410" s="38" t="s">
        <v>10796</v>
      </c>
      <c r="I410" s="37" t="s">
        <v>223</v>
      </c>
      <c r="J410" s="37"/>
      <c r="K410" s="37" t="s">
        <v>221</v>
      </c>
      <c r="L410" s="37"/>
      <c r="M410" s="37"/>
      <c r="N410" s="37"/>
      <c r="O410" s="36" t="s">
        <v>4094</v>
      </c>
      <c r="P410" s="37"/>
      <c r="Q410" s="36"/>
      <c r="R410" s="37"/>
      <c r="S410" s="36"/>
      <c r="T410" s="36"/>
      <c r="U410" s="36"/>
      <c r="V410" s="37"/>
      <c r="W410" s="37">
        <v>1</v>
      </c>
      <c r="X410" s="36"/>
      <c r="Y410" s="36"/>
      <c r="Z410" s="36"/>
      <c r="AA410" s="37"/>
      <c r="AB410" s="37"/>
      <c r="AC410" s="37"/>
      <c r="AD410" s="41"/>
      <c r="AE410" s="41"/>
      <c r="AF410" s="41"/>
      <c r="AG410" s="41"/>
      <c r="AH410" s="41"/>
      <c r="AI410" s="41"/>
      <c r="AJ410" s="41"/>
      <c r="AK410" s="41"/>
      <c r="AL410" s="41"/>
      <c r="AM410" s="41"/>
      <c r="AN410" s="41"/>
      <c r="AO410" s="41"/>
      <c r="AP410" s="41"/>
      <c r="AQ410" s="41"/>
      <c r="AR410" s="41"/>
      <c r="AS410" s="41"/>
      <c r="AT410" s="37"/>
      <c r="AU410" s="37"/>
      <c r="AV410" s="37"/>
      <c r="AW410" s="37"/>
      <c r="AX410" s="37"/>
      <c r="AY410" s="37"/>
      <c r="AZ410" s="37"/>
      <c r="BA410" s="37"/>
      <c r="BB410" s="37"/>
      <c r="BC410" s="37"/>
      <c r="BD410" s="37"/>
      <c r="BE410" s="37">
        <v>33</v>
      </c>
      <c r="BF410" s="37">
        <v>24505</v>
      </c>
      <c r="BG410" s="37">
        <v>24539</v>
      </c>
      <c r="BH410" s="37"/>
      <c r="BI410" s="37">
        <v>2</v>
      </c>
      <c r="BJ410" s="37">
        <v>0</v>
      </c>
      <c r="BK410" s="37">
        <v>0</v>
      </c>
      <c r="BL410" s="37">
        <v>0</v>
      </c>
      <c r="BM410" s="37">
        <v>0</v>
      </c>
      <c r="BN410" s="37">
        <v>88</v>
      </c>
      <c r="BO410" s="37">
        <v>12000</v>
      </c>
      <c r="BP410" s="37">
        <v>0</v>
      </c>
      <c r="BQ410" s="37">
        <v>32900</v>
      </c>
      <c r="BR410" s="37">
        <v>0</v>
      </c>
      <c r="BS410" s="37">
        <v>0</v>
      </c>
      <c r="BT410" s="37">
        <v>12088</v>
      </c>
      <c r="BU410" s="37">
        <v>32900</v>
      </c>
      <c r="BV410" s="37">
        <v>0</v>
      </c>
      <c r="BW410" s="37">
        <v>0</v>
      </c>
      <c r="BX410" s="37">
        <v>0</v>
      </c>
      <c r="BY410" s="37">
        <v>0</v>
      </c>
      <c r="BZ410" s="37">
        <v>0</v>
      </c>
      <c r="CA410" s="37">
        <v>0</v>
      </c>
      <c r="CB410" s="37">
        <v>0</v>
      </c>
      <c r="CC410" s="37"/>
      <c r="CD410" s="37"/>
      <c r="CE410" s="37"/>
      <c r="CF410" s="37"/>
      <c r="CG410" s="37"/>
      <c r="CH410" s="37"/>
      <c r="CI410" s="37"/>
      <c r="CJ410" s="37">
        <v>0</v>
      </c>
      <c r="CK410" s="37">
        <v>0</v>
      </c>
      <c r="CL410" s="37">
        <v>0</v>
      </c>
      <c r="CM410" s="37">
        <v>0</v>
      </c>
      <c r="CN410" s="37">
        <v>0</v>
      </c>
      <c r="CO410" s="37">
        <v>0</v>
      </c>
      <c r="CP410" s="37">
        <v>0</v>
      </c>
      <c r="CQ410" s="37"/>
      <c r="CR410" s="37"/>
      <c r="CS410" s="37"/>
      <c r="CT410" s="37"/>
      <c r="CU410" s="37"/>
      <c r="CV410" s="37"/>
      <c r="CW410" s="37"/>
      <c r="CX410" s="37"/>
      <c r="CY410" s="37"/>
      <c r="CZ410" s="37"/>
      <c r="DA410" s="37"/>
      <c r="DB410" s="37"/>
      <c r="DC410" s="37"/>
      <c r="DD410" s="37"/>
      <c r="DE410" s="37"/>
      <c r="DF410" s="37"/>
      <c r="DG410" s="37"/>
      <c r="DH410" s="37"/>
      <c r="DI410" s="37"/>
      <c r="DJ410" s="37"/>
      <c r="DK410" s="37"/>
      <c r="DL410" s="37"/>
      <c r="DM410" s="37"/>
      <c r="DN410" s="37"/>
      <c r="DO410" s="37"/>
      <c r="DP410" s="37"/>
      <c r="DQ410" s="37"/>
      <c r="DR410" s="37"/>
      <c r="DS410" s="37"/>
      <c r="DT410" s="37"/>
    </row>
    <row r="411" spans="1:124" s="32" customFormat="1" ht="16.5">
      <c r="A411" s="37">
        <v>299</v>
      </c>
      <c r="B411" s="36" t="s">
        <v>4093</v>
      </c>
      <c r="C411" s="36" t="s">
        <v>4043</v>
      </c>
      <c r="D411" s="37" t="s">
        <v>4092</v>
      </c>
      <c r="E411" s="37" t="s">
        <v>4091</v>
      </c>
      <c r="F411" s="37" t="str">
        <f>IF(ISERROR(FIND('ヒアリングシート（記入例あり）'!$C$22,物質リスト!D411)),"",ROW())</f>
        <v/>
      </c>
      <c r="G411" s="37" t="e" cm="1">
        <f t="array" ref="G411">INDEX(D:D,SMALL(F:F,ROW(D411)))</f>
        <v>#NUM!</v>
      </c>
      <c r="H411" s="38" t="s">
        <v>10796</v>
      </c>
      <c r="I411" s="37" t="s">
        <v>223</v>
      </c>
      <c r="J411" s="37" t="s">
        <v>360</v>
      </c>
      <c r="K411" s="37" t="s">
        <v>221</v>
      </c>
      <c r="L411" s="37" t="s">
        <v>4040</v>
      </c>
      <c r="M411" s="37">
        <v>107.15</v>
      </c>
      <c r="N411" s="37" t="s">
        <v>4090</v>
      </c>
      <c r="O411" s="36" t="s">
        <v>4089</v>
      </c>
      <c r="P411" s="37" t="s">
        <v>259</v>
      </c>
      <c r="Q411" s="36" t="s">
        <v>4088</v>
      </c>
      <c r="R411" s="37"/>
      <c r="S411" s="36" t="s">
        <v>4087</v>
      </c>
      <c r="T411" s="36" t="s">
        <v>4035</v>
      </c>
      <c r="U411" s="36" t="s">
        <v>4086</v>
      </c>
      <c r="V411" s="37">
        <v>1.39</v>
      </c>
      <c r="W411" s="37">
        <v>1</v>
      </c>
      <c r="X411" s="36"/>
      <c r="Y411" s="36" t="s">
        <v>4085</v>
      </c>
      <c r="Z411" s="36" t="s">
        <v>4084</v>
      </c>
      <c r="AA411" s="37" t="s">
        <v>4083</v>
      </c>
      <c r="AB411" s="37" t="s">
        <v>4082</v>
      </c>
      <c r="AC411" s="37" t="s">
        <v>4081</v>
      </c>
      <c r="AD411" s="41" t="s">
        <v>207</v>
      </c>
      <c r="AE411" s="41" t="s">
        <v>378</v>
      </c>
      <c r="AF411" s="41" t="s">
        <v>206</v>
      </c>
      <c r="AG411" s="41" t="s">
        <v>201</v>
      </c>
      <c r="AH411" s="41" t="s">
        <v>201</v>
      </c>
      <c r="AI411" s="41" t="s">
        <v>201</v>
      </c>
      <c r="AJ411" s="41" t="s">
        <v>203</v>
      </c>
      <c r="AK411" s="41" t="s">
        <v>204</v>
      </c>
      <c r="AL411" s="41" t="s">
        <v>201</v>
      </c>
      <c r="AM411" s="41" t="s">
        <v>377</v>
      </c>
      <c r="AN411" s="41" t="s">
        <v>201</v>
      </c>
      <c r="AO411" s="41" t="s">
        <v>205</v>
      </c>
      <c r="AP411" s="41" t="s">
        <v>201</v>
      </c>
      <c r="AQ411" s="41" t="s">
        <v>4080</v>
      </c>
      <c r="AR411" s="41" t="s">
        <v>4055</v>
      </c>
      <c r="AS411" s="41" t="s">
        <v>201</v>
      </c>
      <c r="AT411" s="37" t="s">
        <v>4079</v>
      </c>
      <c r="AU411" s="37" t="s">
        <v>4078</v>
      </c>
      <c r="AV411" s="37" t="s">
        <v>209</v>
      </c>
      <c r="AW411" s="37" t="s">
        <v>285</v>
      </c>
      <c r="AX411" s="37"/>
      <c r="AY411" s="37"/>
      <c r="AZ411" s="37" t="s">
        <v>4077</v>
      </c>
      <c r="BA411" s="37" t="s">
        <v>4076</v>
      </c>
      <c r="BB411" s="37" t="s">
        <v>4075</v>
      </c>
      <c r="BC411" s="37" t="s">
        <v>4074</v>
      </c>
      <c r="BD411" s="37" t="s">
        <v>4073</v>
      </c>
      <c r="BE411" s="37"/>
      <c r="BF411" s="40"/>
      <c r="BG411" s="37"/>
      <c r="BH411" s="37"/>
      <c r="BI411" s="37"/>
      <c r="BJ411" s="37"/>
      <c r="BK411" s="37"/>
      <c r="BL411" s="37"/>
      <c r="BM411" s="37"/>
      <c r="BN411" s="37"/>
      <c r="BO411" s="37"/>
      <c r="BP411" s="37"/>
      <c r="BQ411" s="37"/>
      <c r="BR411" s="37"/>
      <c r="BS411" s="37"/>
      <c r="BT411" s="37"/>
      <c r="BU411" s="37"/>
      <c r="BV411" s="37"/>
      <c r="BW411" s="37"/>
      <c r="BX411" s="37"/>
      <c r="BY411" s="37"/>
      <c r="BZ411" s="37"/>
      <c r="CA411" s="37"/>
      <c r="CB411" s="37"/>
      <c r="CC411" s="37"/>
      <c r="CD411" s="37"/>
      <c r="CE411" s="37"/>
      <c r="CF411" s="37"/>
      <c r="CG411" s="37"/>
      <c r="CH411" s="37"/>
      <c r="CI411" s="37"/>
      <c r="CJ411" s="37"/>
      <c r="CK411" s="37"/>
      <c r="CL411" s="37"/>
      <c r="CM411" s="37"/>
      <c r="CN411" s="37"/>
      <c r="CO411" s="37"/>
      <c r="CP411" s="37"/>
      <c r="CQ411" s="37">
        <v>0</v>
      </c>
      <c r="CR411" s="37">
        <v>89.8</v>
      </c>
      <c r="CS411" s="37">
        <v>0.9</v>
      </c>
      <c r="CT411" s="37">
        <v>9.3000000000000007</v>
      </c>
      <c r="CU411" s="37" t="s">
        <v>4072</v>
      </c>
      <c r="CV411" s="37"/>
      <c r="CW411" s="37"/>
      <c r="CX411" s="37"/>
      <c r="CY411" s="37" t="s">
        <v>4021</v>
      </c>
      <c r="CZ411" s="37"/>
      <c r="DA411" s="37" t="s">
        <v>4021</v>
      </c>
      <c r="DB411" s="37" t="s">
        <v>4021</v>
      </c>
      <c r="DC411" s="37" t="s">
        <v>4071</v>
      </c>
      <c r="DD411" s="37" t="s">
        <v>4071</v>
      </c>
      <c r="DE411" s="37" t="s">
        <v>4070</v>
      </c>
      <c r="DF411" s="37"/>
      <c r="DG411" s="37"/>
      <c r="DH411" s="37" t="s">
        <v>4018</v>
      </c>
      <c r="DI411" s="37" t="s">
        <v>4018</v>
      </c>
      <c r="DJ411" s="37"/>
      <c r="DK411" s="37"/>
      <c r="DL411" s="37"/>
      <c r="DM411" s="37"/>
      <c r="DN411" s="37"/>
      <c r="DO411" s="37">
        <v>2.4000000000000001E-4</v>
      </c>
      <c r="DP411" s="37"/>
      <c r="DQ411" s="37"/>
      <c r="DR411" s="37"/>
      <c r="DS411" s="37">
        <v>2.4000000000000001E-4</v>
      </c>
      <c r="DT411" s="37">
        <v>2.4000000000000001E-4</v>
      </c>
    </row>
    <row r="412" spans="1:124" s="31" customFormat="1" ht="16.5">
      <c r="A412" s="37">
        <v>299</v>
      </c>
      <c r="B412" s="36" t="s">
        <v>4069</v>
      </c>
      <c r="C412" s="36" t="s">
        <v>4068</v>
      </c>
      <c r="D412" s="37" t="s">
        <v>4067</v>
      </c>
      <c r="E412" s="37" t="s">
        <v>4066</v>
      </c>
      <c r="F412" s="37" t="str">
        <f>IF(ISERROR(FIND('ヒアリングシート（記入例あり）'!$C$22,物質リスト!D412)),"",ROW())</f>
        <v/>
      </c>
      <c r="G412" s="37" t="e" cm="1">
        <f t="array" ref="G412">INDEX(D:D,SMALL(F:F,ROW(D412)))</f>
        <v>#NUM!</v>
      </c>
      <c r="H412" s="38" t="s">
        <v>10796</v>
      </c>
      <c r="I412" s="37" t="s">
        <v>223</v>
      </c>
      <c r="J412" s="37" t="s">
        <v>360</v>
      </c>
      <c r="K412" s="37" t="s">
        <v>221</v>
      </c>
      <c r="L412" s="37" t="s">
        <v>4040</v>
      </c>
      <c r="M412" s="37">
        <v>107.15</v>
      </c>
      <c r="N412" s="37" t="s">
        <v>4065</v>
      </c>
      <c r="O412" s="36" t="s">
        <v>4064</v>
      </c>
      <c r="P412" s="37" t="s">
        <v>217</v>
      </c>
      <c r="Q412" s="36" t="s">
        <v>4063</v>
      </c>
      <c r="R412" s="37"/>
      <c r="S412" s="36" t="s">
        <v>4062</v>
      </c>
      <c r="T412" s="36" t="s">
        <v>4035</v>
      </c>
      <c r="U412" s="36" t="s">
        <v>4061</v>
      </c>
      <c r="V412" s="37">
        <v>1.32</v>
      </c>
      <c r="W412" s="37">
        <v>1</v>
      </c>
      <c r="X412" s="36"/>
      <c r="Y412" s="36" t="s">
        <v>4060</v>
      </c>
      <c r="Z412" s="36" t="s">
        <v>4059</v>
      </c>
      <c r="AA412" s="37" t="s">
        <v>4058</v>
      </c>
      <c r="AB412" s="37" t="s">
        <v>4030</v>
      </c>
      <c r="AC412" s="37" t="s">
        <v>4057</v>
      </c>
      <c r="AD412" s="41" t="s">
        <v>207</v>
      </c>
      <c r="AE412" s="41" t="s">
        <v>203</v>
      </c>
      <c r="AF412" s="41" t="s">
        <v>206</v>
      </c>
      <c r="AG412" s="41" t="s">
        <v>201</v>
      </c>
      <c r="AH412" s="41" t="s">
        <v>207</v>
      </c>
      <c r="AI412" s="41" t="s">
        <v>207</v>
      </c>
      <c r="AJ412" s="41" t="s">
        <v>203</v>
      </c>
      <c r="AK412" s="41" t="s">
        <v>204</v>
      </c>
      <c r="AL412" s="41" t="s">
        <v>201</v>
      </c>
      <c r="AM412" s="41" t="s">
        <v>201</v>
      </c>
      <c r="AN412" s="41" t="s">
        <v>205</v>
      </c>
      <c r="AO412" s="41" t="s">
        <v>1328</v>
      </c>
      <c r="AP412" s="41" t="s">
        <v>201</v>
      </c>
      <c r="AQ412" s="41" t="s">
        <v>4056</v>
      </c>
      <c r="AR412" s="41" t="s">
        <v>4055</v>
      </c>
      <c r="AS412" s="41" t="s">
        <v>201</v>
      </c>
      <c r="AT412" s="37" t="s">
        <v>4054</v>
      </c>
      <c r="AU412" s="37" t="s">
        <v>4053</v>
      </c>
      <c r="AV412" s="37" t="s">
        <v>209</v>
      </c>
      <c r="AW412" s="37"/>
      <c r="AX412" s="37"/>
      <c r="AY412" s="37" t="s">
        <v>321</v>
      </c>
      <c r="AZ412" s="37" t="s">
        <v>209</v>
      </c>
      <c r="BA412" s="37" t="s">
        <v>4052</v>
      </c>
      <c r="BB412" s="37" t="s">
        <v>4051</v>
      </c>
      <c r="BC412" s="37">
        <v>2.1</v>
      </c>
      <c r="BD412" s="37"/>
      <c r="BE412" s="37"/>
      <c r="BF412" s="37"/>
      <c r="BG412" s="37"/>
      <c r="BH412" s="37" t="s">
        <v>4050</v>
      </c>
      <c r="BI412" s="37"/>
      <c r="BJ412" s="37"/>
      <c r="BK412" s="37"/>
      <c r="BL412" s="37"/>
      <c r="BM412" s="37"/>
      <c r="BN412" s="37"/>
      <c r="BO412" s="37"/>
      <c r="BP412" s="37"/>
      <c r="BQ412" s="37"/>
      <c r="BR412" s="37"/>
      <c r="BS412" s="37"/>
      <c r="BT412" s="37"/>
      <c r="BU412" s="37"/>
      <c r="BV412" s="37"/>
      <c r="BW412" s="37"/>
      <c r="BX412" s="37"/>
      <c r="BY412" s="37"/>
      <c r="BZ412" s="37"/>
      <c r="CA412" s="37"/>
      <c r="CB412" s="37"/>
      <c r="CC412" s="37"/>
      <c r="CD412" s="37"/>
      <c r="CE412" s="37"/>
      <c r="CF412" s="37"/>
      <c r="CG412" s="37"/>
      <c r="CH412" s="37"/>
      <c r="CI412" s="37"/>
      <c r="CJ412" s="37"/>
      <c r="CK412" s="37"/>
      <c r="CL412" s="37"/>
      <c r="CM412" s="37"/>
      <c r="CN412" s="37"/>
      <c r="CO412" s="37"/>
      <c r="CP412" s="37"/>
      <c r="CQ412" s="37">
        <v>0.2</v>
      </c>
      <c r="CR412" s="37">
        <v>94.9</v>
      </c>
      <c r="CS412" s="37">
        <v>3.9</v>
      </c>
      <c r="CT412" s="37">
        <v>1</v>
      </c>
      <c r="CU412" s="37" t="s">
        <v>4049</v>
      </c>
      <c r="CV412" s="37"/>
      <c r="CW412" s="37"/>
      <c r="CX412" s="37"/>
      <c r="CY412" s="37"/>
      <c r="CZ412" s="37"/>
      <c r="DA412" s="37"/>
      <c r="DB412" s="37"/>
      <c r="DC412" s="37" t="s">
        <v>4048</v>
      </c>
      <c r="DD412" s="37"/>
      <c r="DE412" s="37" t="s">
        <v>4047</v>
      </c>
      <c r="DF412" s="37"/>
      <c r="DG412" s="37"/>
      <c r="DH412" s="37"/>
      <c r="DI412" s="37" t="s">
        <v>4046</v>
      </c>
      <c r="DJ412" s="37" t="s">
        <v>4045</v>
      </c>
      <c r="DK412" s="37"/>
      <c r="DL412" s="37">
        <v>4.4999999999999998E-2</v>
      </c>
      <c r="DM412" s="37"/>
      <c r="DN412" s="37"/>
      <c r="DO412" s="37"/>
      <c r="DP412" s="37">
        <v>3.2000000000000002E-3</v>
      </c>
      <c r="DQ412" s="37">
        <v>0.4</v>
      </c>
      <c r="DR412" s="37"/>
      <c r="DS412" s="37">
        <v>0.4032</v>
      </c>
      <c r="DT412" s="37">
        <v>0.44819999999999999</v>
      </c>
    </row>
    <row r="413" spans="1:124" s="31" customFormat="1" ht="18">
      <c r="A413" s="37">
        <v>299</v>
      </c>
      <c r="B413" s="36" t="s">
        <v>4044</v>
      </c>
      <c r="C413" s="36" t="s">
        <v>4043</v>
      </c>
      <c r="D413" s="37" t="s">
        <v>4042</v>
      </c>
      <c r="E413" s="37" t="s">
        <v>4041</v>
      </c>
      <c r="F413" s="37" t="str">
        <f>IF(ISERROR(FIND('ヒアリングシート（記入例あり）'!$C$22,物質リスト!D413)),"",ROW())</f>
        <v/>
      </c>
      <c r="G413" s="37" t="e" cm="1">
        <f t="array" ref="G413">INDEX(D:D,SMALL(F:F,ROW(D413)))</f>
        <v>#NUM!</v>
      </c>
      <c r="H413" s="38" t="s">
        <v>10796</v>
      </c>
      <c r="I413" s="37" t="s">
        <v>223</v>
      </c>
      <c r="J413" s="37" t="s">
        <v>360</v>
      </c>
      <c r="K413" s="37" t="s">
        <v>221</v>
      </c>
      <c r="L413" s="37" t="s">
        <v>4040</v>
      </c>
      <c r="M413" s="37">
        <v>107.15</v>
      </c>
      <c r="N413" s="37" t="s">
        <v>4039</v>
      </c>
      <c r="O413" s="36" t="s">
        <v>4038</v>
      </c>
      <c r="P413" s="37" t="s">
        <v>217</v>
      </c>
      <c r="Q413" s="36" t="s">
        <v>4037</v>
      </c>
      <c r="R413" s="37"/>
      <c r="S413" s="36" t="s">
        <v>4036</v>
      </c>
      <c r="T413" s="36" t="s">
        <v>4035</v>
      </c>
      <c r="U413" s="36" t="s">
        <v>4034</v>
      </c>
      <c r="V413" s="37">
        <v>1.4</v>
      </c>
      <c r="W413" s="37">
        <v>1</v>
      </c>
      <c r="X413" s="36" t="s">
        <v>4033</v>
      </c>
      <c r="Y413" s="37" t="s">
        <v>4032</v>
      </c>
      <c r="Z413" s="36" t="s">
        <v>10978</v>
      </c>
      <c r="AA413" s="37" t="s">
        <v>4031</v>
      </c>
      <c r="AB413" s="37" t="s">
        <v>4030</v>
      </c>
      <c r="AC413" s="37" t="s">
        <v>209</v>
      </c>
      <c r="AD413" s="41" t="s">
        <v>207</v>
      </c>
      <c r="AE413" s="41" t="s">
        <v>203</v>
      </c>
      <c r="AF413" s="41" t="s">
        <v>206</v>
      </c>
      <c r="AG413" s="41" t="s">
        <v>201</v>
      </c>
      <c r="AH413" s="41" t="s">
        <v>201</v>
      </c>
      <c r="AI413" s="41" t="s">
        <v>201</v>
      </c>
      <c r="AJ413" s="41" t="s">
        <v>205</v>
      </c>
      <c r="AK413" s="41" t="s">
        <v>205</v>
      </c>
      <c r="AL413" s="41" t="s">
        <v>201</v>
      </c>
      <c r="AM413" s="41" t="s">
        <v>201</v>
      </c>
      <c r="AN413" s="41" t="s">
        <v>201</v>
      </c>
      <c r="AO413" s="41" t="s">
        <v>201</v>
      </c>
      <c r="AP413" s="41" t="s">
        <v>205</v>
      </c>
      <c r="AQ413" s="41" t="s">
        <v>4029</v>
      </c>
      <c r="AR413" s="41" t="s">
        <v>3152</v>
      </c>
      <c r="AS413" s="41" t="s">
        <v>201</v>
      </c>
      <c r="AT413" s="37" t="s">
        <v>4028</v>
      </c>
      <c r="AU413" s="37" t="s">
        <v>4027</v>
      </c>
      <c r="AV413" s="37" t="s">
        <v>4026</v>
      </c>
      <c r="AW413" s="37" t="s">
        <v>2514</v>
      </c>
      <c r="AX413" s="37"/>
      <c r="AY413" s="37"/>
      <c r="AZ413" s="37"/>
      <c r="BA413" s="37" t="s">
        <v>4025</v>
      </c>
      <c r="BB413" s="37" t="s">
        <v>4024</v>
      </c>
      <c r="BC413" s="37" t="s">
        <v>432</v>
      </c>
      <c r="BD413" s="37">
        <v>25.7</v>
      </c>
      <c r="BE413" s="37"/>
      <c r="BF413" s="40"/>
      <c r="BG413" s="37"/>
      <c r="BH413" s="37" t="s">
        <v>4023</v>
      </c>
      <c r="BI413" s="37"/>
      <c r="BJ413" s="37"/>
      <c r="BK413" s="37"/>
      <c r="BL413" s="37"/>
      <c r="BM413" s="37"/>
      <c r="BN413" s="37"/>
      <c r="BO413" s="37"/>
      <c r="BP413" s="37"/>
      <c r="BQ413" s="37"/>
      <c r="BR413" s="37"/>
      <c r="BS413" s="37"/>
      <c r="BT413" s="37"/>
      <c r="BU413" s="37"/>
      <c r="BV413" s="37"/>
      <c r="BW413" s="37"/>
      <c r="BX413" s="37"/>
      <c r="BY413" s="37"/>
      <c r="BZ413" s="37"/>
      <c r="CA413" s="37"/>
      <c r="CB413" s="37"/>
      <c r="CC413" s="37"/>
      <c r="CD413" s="37"/>
      <c r="CE413" s="37"/>
      <c r="CF413" s="37"/>
      <c r="CG413" s="37"/>
      <c r="CH413" s="37"/>
      <c r="CI413" s="37"/>
      <c r="CJ413" s="37"/>
      <c r="CK413" s="37"/>
      <c r="CL413" s="37"/>
      <c r="CM413" s="37"/>
      <c r="CN413" s="37"/>
      <c r="CO413" s="37"/>
      <c r="CP413" s="37"/>
      <c r="CQ413" s="37">
        <v>0</v>
      </c>
      <c r="CR413" s="37">
        <v>21</v>
      </c>
      <c r="CS413" s="37">
        <v>78.8</v>
      </c>
      <c r="CT413" s="37">
        <v>0.1</v>
      </c>
      <c r="CU413" s="37" t="s">
        <v>4022</v>
      </c>
      <c r="CV413" s="37"/>
      <c r="CW413" s="37"/>
      <c r="CX413" s="37"/>
      <c r="CY413" s="37" t="s">
        <v>4021</v>
      </c>
      <c r="CZ413" s="37"/>
      <c r="DA413" s="37" t="s">
        <v>4021</v>
      </c>
      <c r="DB413" s="37" t="s">
        <v>4021</v>
      </c>
      <c r="DC413" s="37" t="s">
        <v>4020</v>
      </c>
      <c r="DD413" s="37" t="s">
        <v>4020</v>
      </c>
      <c r="DE413" s="37" t="s">
        <v>4019</v>
      </c>
      <c r="DF413" s="37"/>
      <c r="DG413" s="37"/>
      <c r="DH413" s="37" t="s">
        <v>4018</v>
      </c>
      <c r="DI413" s="37" t="s">
        <v>4018</v>
      </c>
      <c r="DJ413" s="37"/>
      <c r="DK413" s="37"/>
      <c r="DL413" s="37"/>
      <c r="DM413" s="37"/>
      <c r="DN413" s="37"/>
      <c r="DO413" s="37">
        <v>2.4000000000000001E-4</v>
      </c>
      <c r="DP413" s="37"/>
      <c r="DQ413" s="37"/>
      <c r="DR413" s="37"/>
      <c r="DS413" s="37">
        <v>2.4000000000000001E-4</v>
      </c>
      <c r="DT413" s="37">
        <v>2.4000000000000001E-4</v>
      </c>
    </row>
    <row r="414" spans="1:124" s="31" customFormat="1" ht="16.5">
      <c r="A414" s="37">
        <v>300</v>
      </c>
      <c r="B414" s="36" t="s">
        <v>4017</v>
      </c>
      <c r="C414" s="36" t="s">
        <v>339</v>
      </c>
      <c r="D414" s="37" t="s">
        <v>52</v>
      </c>
      <c r="E414" s="37" t="s">
        <v>4016</v>
      </c>
      <c r="F414" s="37" t="str">
        <f>IF(ISERROR(FIND('ヒアリングシート（記入例あり）'!$C$22,物質リスト!D414)),"",ROW())</f>
        <v/>
      </c>
      <c r="G414" s="37" t="e" cm="1">
        <f t="array" ref="G414">INDEX(D:D,SMALL(F:F,ROW(D414)))</f>
        <v>#NUM!</v>
      </c>
      <c r="H414" s="38" t="s">
        <v>10798</v>
      </c>
      <c r="I414" s="37" t="s">
        <v>223</v>
      </c>
      <c r="J414" s="37" t="s">
        <v>360</v>
      </c>
      <c r="K414" s="37" t="s">
        <v>360</v>
      </c>
      <c r="L414" s="37" t="s">
        <v>4015</v>
      </c>
      <c r="M414" s="37">
        <v>92.13</v>
      </c>
      <c r="N414" s="37" t="s">
        <v>4014</v>
      </c>
      <c r="O414" s="36" t="s">
        <v>4013</v>
      </c>
      <c r="P414" s="37" t="s">
        <v>217</v>
      </c>
      <c r="Q414" s="36" t="s">
        <v>4012</v>
      </c>
      <c r="R414" s="37"/>
      <c r="S414" s="36" t="s">
        <v>4011</v>
      </c>
      <c r="T414" s="36" t="s">
        <v>4010</v>
      </c>
      <c r="U414" s="36" t="s">
        <v>4009</v>
      </c>
      <c r="V414" s="37">
        <v>2.69</v>
      </c>
      <c r="W414" s="37">
        <v>1</v>
      </c>
      <c r="X414" s="36" t="s">
        <v>432</v>
      </c>
      <c r="Y414" s="36" t="s">
        <v>212</v>
      </c>
      <c r="Z414" s="36" t="s">
        <v>4008</v>
      </c>
      <c r="AA414" s="37" t="s">
        <v>4007</v>
      </c>
      <c r="AB414" s="37" t="s">
        <v>4006</v>
      </c>
      <c r="AC414" s="37" t="s">
        <v>4005</v>
      </c>
      <c r="AD414" s="41" t="s">
        <v>203</v>
      </c>
      <c r="AE414" s="41" t="s">
        <v>203</v>
      </c>
      <c r="AF414" s="41" t="s">
        <v>206</v>
      </c>
      <c r="AG414" s="41" t="s">
        <v>207</v>
      </c>
      <c r="AH414" s="41" t="s">
        <v>201</v>
      </c>
      <c r="AI414" s="41" t="s">
        <v>201</v>
      </c>
      <c r="AJ414" s="41" t="s">
        <v>205</v>
      </c>
      <c r="AK414" s="41" t="s">
        <v>250</v>
      </c>
      <c r="AL414" s="41" t="s">
        <v>201</v>
      </c>
      <c r="AM414" s="41" t="s">
        <v>203</v>
      </c>
      <c r="AN414" s="41" t="s">
        <v>203</v>
      </c>
      <c r="AO414" s="41" t="s">
        <v>201</v>
      </c>
      <c r="AP414" s="41" t="s">
        <v>3618</v>
      </c>
      <c r="AQ414" s="41" t="s">
        <v>3035</v>
      </c>
      <c r="AR414" s="41" t="s">
        <v>3887</v>
      </c>
      <c r="AS414" s="41" t="s">
        <v>377</v>
      </c>
      <c r="AT414" s="37" t="s">
        <v>4004</v>
      </c>
      <c r="AU414" s="37" t="s">
        <v>1988</v>
      </c>
      <c r="AV414" s="37" t="s">
        <v>4003</v>
      </c>
      <c r="AW414" s="37" t="s">
        <v>4002</v>
      </c>
      <c r="AX414" s="37" t="s">
        <v>4001</v>
      </c>
      <c r="AY414" s="37" t="s">
        <v>245</v>
      </c>
      <c r="AZ414" s="37" t="s">
        <v>320</v>
      </c>
      <c r="BA414" s="37" t="s">
        <v>4000</v>
      </c>
      <c r="BB414" s="37" t="s">
        <v>3999</v>
      </c>
      <c r="BC414" s="37" t="s">
        <v>3998</v>
      </c>
      <c r="BD414" s="37"/>
      <c r="BE414" s="40">
        <v>51108729</v>
      </c>
      <c r="BF414" s="42">
        <v>35369684</v>
      </c>
      <c r="BG414" s="42">
        <v>86478412</v>
      </c>
      <c r="BH414" s="37" t="s">
        <v>3997</v>
      </c>
      <c r="BI414" s="37">
        <v>270</v>
      </c>
      <c r="BJ414" s="37">
        <v>1197338.9999999998</v>
      </c>
      <c r="BK414" s="37">
        <v>15</v>
      </c>
      <c r="BL414" s="37">
        <v>0</v>
      </c>
      <c r="BM414" s="37">
        <v>0</v>
      </c>
      <c r="BN414" s="37">
        <v>7753.3</v>
      </c>
      <c r="BO414" s="37">
        <v>1026165.6</v>
      </c>
      <c r="BP414" s="37">
        <v>544000000</v>
      </c>
      <c r="BQ414" s="37">
        <v>16114000</v>
      </c>
      <c r="BR414" s="37">
        <v>89214250</v>
      </c>
      <c r="BS414" s="37">
        <v>1197353.9999999998</v>
      </c>
      <c r="BT414" s="37">
        <v>1033918.8999999999</v>
      </c>
      <c r="BU414" s="37">
        <v>649328250</v>
      </c>
      <c r="BV414" s="37">
        <v>106</v>
      </c>
      <c r="BW414" s="37">
        <v>2167674.9000000004</v>
      </c>
      <c r="BX414" s="37">
        <v>5538.7999999999993</v>
      </c>
      <c r="BY414" s="37">
        <v>0</v>
      </c>
      <c r="BZ414" s="37">
        <v>0</v>
      </c>
      <c r="CA414" s="37">
        <v>2173213.7000000002</v>
      </c>
      <c r="CB414" s="37">
        <v>417267800</v>
      </c>
      <c r="CC414" s="37">
        <v>827</v>
      </c>
      <c r="CD414" s="37">
        <v>4509241</v>
      </c>
      <c r="CE414" s="37">
        <v>1616</v>
      </c>
      <c r="CF414" s="37">
        <v>0</v>
      </c>
      <c r="CG414" s="37">
        <v>0</v>
      </c>
      <c r="CH414" s="37">
        <v>4510857</v>
      </c>
      <c r="CI414" s="37">
        <v>205136880</v>
      </c>
      <c r="CJ414" s="37">
        <v>129</v>
      </c>
      <c r="CK414" s="37">
        <v>1048191.3</v>
      </c>
      <c r="CL414" s="37">
        <v>0.4</v>
      </c>
      <c r="CM414" s="37">
        <v>0</v>
      </c>
      <c r="CN414" s="37">
        <v>0</v>
      </c>
      <c r="CO414" s="37">
        <v>1048191.7000000001</v>
      </c>
      <c r="CP414" s="37">
        <v>7412549</v>
      </c>
      <c r="CQ414" s="37">
        <v>99.8</v>
      </c>
      <c r="CR414" s="37">
        <v>0.1</v>
      </c>
      <c r="CS414" s="37">
        <v>0.02</v>
      </c>
      <c r="CT414" s="37">
        <v>0.02</v>
      </c>
      <c r="CU414" s="37" t="s">
        <v>3996</v>
      </c>
      <c r="CV414" s="37" t="s">
        <v>3995</v>
      </c>
      <c r="CW414" s="37"/>
      <c r="CX414" s="37"/>
      <c r="CY414" s="37" t="s">
        <v>3994</v>
      </c>
      <c r="CZ414" s="37"/>
      <c r="DA414" s="37" t="s">
        <v>3993</v>
      </c>
      <c r="DB414" s="37" t="s">
        <v>3992</v>
      </c>
      <c r="DC414" s="37" t="s">
        <v>3991</v>
      </c>
      <c r="DD414" s="37" t="s">
        <v>3990</v>
      </c>
      <c r="DE414" s="37" t="s">
        <v>3989</v>
      </c>
      <c r="DF414" s="37" t="s">
        <v>3988</v>
      </c>
      <c r="DG414" s="37" t="s">
        <v>3987</v>
      </c>
      <c r="DH414" s="37"/>
      <c r="DI414" s="37" t="s">
        <v>3018</v>
      </c>
      <c r="DJ414" s="37"/>
      <c r="DK414" s="37"/>
      <c r="DL414" s="37">
        <v>15</v>
      </c>
      <c r="DM414" s="37">
        <v>81</v>
      </c>
      <c r="DN414" s="37">
        <v>2.3999999999999998E-3</v>
      </c>
      <c r="DO414" s="37"/>
      <c r="DP414" s="37"/>
      <c r="DQ414" s="37"/>
      <c r="DR414" s="37"/>
      <c r="DS414" s="37">
        <v>2.3999999999999998E-3</v>
      </c>
      <c r="DT414" s="37">
        <v>15.0024</v>
      </c>
    </row>
    <row r="415" spans="1:124" s="31" customFormat="1" ht="16.5">
      <c r="A415" s="37">
        <v>301</v>
      </c>
      <c r="B415" s="36" t="s">
        <v>3986</v>
      </c>
      <c r="C415" s="36" t="s">
        <v>410</v>
      </c>
      <c r="D415" s="37" t="s">
        <v>3985</v>
      </c>
      <c r="E415" s="37" t="s">
        <v>3984</v>
      </c>
      <c r="F415" s="37" t="str">
        <f>IF(ISERROR(FIND('ヒアリングシート（記入例あり）'!$C$22,物質リスト!D415)),"",ROW())</f>
        <v/>
      </c>
      <c r="G415" s="37" t="e" cm="1">
        <f t="array" ref="G415">INDEX(D:D,SMALL(F:F,ROW(D415)))</f>
        <v>#NUM!</v>
      </c>
      <c r="H415" s="38" t="s">
        <v>10796</v>
      </c>
      <c r="I415" s="37" t="s">
        <v>223</v>
      </c>
      <c r="J415" s="37" t="s">
        <v>222</v>
      </c>
      <c r="K415" s="37" t="s">
        <v>221</v>
      </c>
      <c r="L415" s="37" t="s">
        <v>3983</v>
      </c>
      <c r="M415" s="37">
        <v>122.17</v>
      </c>
      <c r="N415" s="37" t="s">
        <v>3982</v>
      </c>
      <c r="O415" s="36" t="s">
        <v>3981</v>
      </c>
      <c r="P415" s="37" t="s">
        <v>259</v>
      </c>
      <c r="Q415" s="36"/>
      <c r="R415" s="37" t="s">
        <v>3980</v>
      </c>
      <c r="S415" s="36" t="s">
        <v>3979</v>
      </c>
      <c r="T415" s="36"/>
      <c r="U415" s="36" t="s">
        <v>3978</v>
      </c>
      <c r="V415" s="37">
        <v>0.16</v>
      </c>
      <c r="W415" s="37">
        <v>1</v>
      </c>
      <c r="X415" s="36"/>
      <c r="Y415" s="36"/>
      <c r="Z415" s="36" t="s">
        <v>3977</v>
      </c>
      <c r="AA415" s="37" t="s">
        <v>3976</v>
      </c>
      <c r="AB415" s="37" t="s">
        <v>3975</v>
      </c>
      <c r="AC415" s="37" t="s">
        <v>209</v>
      </c>
      <c r="AD415" s="37" t="s">
        <v>378</v>
      </c>
      <c r="AE415" s="37" t="s">
        <v>378</v>
      </c>
      <c r="AF415" s="37" t="s">
        <v>206</v>
      </c>
      <c r="AG415" s="37" t="s">
        <v>201</v>
      </c>
      <c r="AH415" s="37" t="s">
        <v>201</v>
      </c>
      <c r="AI415" s="37" t="s">
        <v>206</v>
      </c>
      <c r="AJ415" s="37" t="s">
        <v>201</v>
      </c>
      <c r="AK415" s="37" t="s">
        <v>201</v>
      </c>
      <c r="AL415" s="37" t="s">
        <v>201</v>
      </c>
      <c r="AM415" s="37" t="s">
        <v>377</v>
      </c>
      <c r="AN415" s="37" t="s">
        <v>201</v>
      </c>
      <c r="AO415" s="37" t="s">
        <v>205</v>
      </c>
      <c r="AP415" s="37" t="s">
        <v>205</v>
      </c>
      <c r="AQ415" s="37" t="s">
        <v>3974</v>
      </c>
      <c r="AR415" s="37" t="s">
        <v>3974</v>
      </c>
      <c r="AS415" s="37" t="s">
        <v>201</v>
      </c>
      <c r="AT415" s="37" t="s">
        <v>3973</v>
      </c>
      <c r="AU415" s="37" t="s">
        <v>3972</v>
      </c>
      <c r="AV415" s="37" t="s">
        <v>3971</v>
      </c>
      <c r="AW415" s="37"/>
      <c r="AX415" s="37"/>
      <c r="AY415" s="37"/>
      <c r="AZ415" s="37"/>
      <c r="BA415" s="37"/>
      <c r="BB415" s="37"/>
      <c r="BC415" s="37"/>
      <c r="BD415" s="37"/>
      <c r="BE415" s="37">
        <v>9</v>
      </c>
      <c r="BF415" s="37">
        <v>6622</v>
      </c>
      <c r="BG415" s="37">
        <v>6631</v>
      </c>
      <c r="BH415" s="37" t="s">
        <v>3970</v>
      </c>
      <c r="BI415" s="37">
        <v>1</v>
      </c>
      <c r="BJ415" s="37">
        <v>0</v>
      </c>
      <c r="BK415" s="37">
        <v>0</v>
      </c>
      <c r="BL415" s="37">
        <v>0</v>
      </c>
      <c r="BM415" s="37">
        <v>0</v>
      </c>
      <c r="BN415" s="37">
        <v>170</v>
      </c>
      <c r="BO415" s="37">
        <v>1200</v>
      </c>
      <c r="BP415" s="37">
        <v>0</v>
      </c>
      <c r="BQ415" s="37">
        <v>34000</v>
      </c>
      <c r="BR415" s="37">
        <v>0</v>
      </c>
      <c r="BS415" s="37">
        <v>0</v>
      </c>
      <c r="BT415" s="37">
        <v>1370</v>
      </c>
      <c r="BU415" s="37">
        <v>34000</v>
      </c>
      <c r="BV415" s="37">
        <v>5</v>
      </c>
      <c r="BW415" s="37">
        <v>0</v>
      </c>
      <c r="BX415" s="37">
        <v>1.1000000000000001</v>
      </c>
      <c r="BY415" s="37">
        <v>0</v>
      </c>
      <c r="BZ415" s="37">
        <v>0</v>
      </c>
      <c r="CA415" s="37">
        <v>1.1000000000000001</v>
      </c>
      <c r="CB415" s="37">
        <v>129700</v>
      </c>
      <c r="CC415" s="37">
        <v>2</v>
      </c>
      <c r="CD415" s="37">
        <v>0</v>
      </c>
      <c r="CE415" s="37">
        <v>0</v>
      </c>
      <c r="CF415" s="37">
        <v>0</v>
      </c>
      <c r="CG415" s="37">
        <v>0</v>
      </c>
      <c r="CH415" s="37">
        <v>0</v>
      </c>
      <c r="CI415" s="37">
        <v>23700</v>
      </c>
      <c r="CJ415" s="37">
        <v>1</v>
      </c>
      <c r="CK415" s="37">
        <v>0</v>
      </c>
      <c r="CL415" s="37">
        <v>0</v>
      </c>
      <c r="CM415" s="37">
        <v>0</v>
      </c>
      <c r="CN415" s="37">
        <v>0</v>
      </c>
      <c r="CO415" s="37">
        <v>0</v>
      </c>
      <c r="CP415" s="37">
        <v>29200</v>
      </c>
      <c r="CQ415" s="37"/>
      <c r="CR415" s="37"/>
      <c r="CS415" s="37"/>
      <c r="CT415" s="37"/>
      <c r="CU415" s="37"/>
      <c r="CV415" s="37"/>
      <c r="CW415" s="37"/>
      <c r="CX415" s="37"/>
      <c r="CY415" s="37"/>
      <c r="CZ415" s="37"/>
      <c r="DA415" s="37"/>
      <c r="DB415" s="37"/>
      <c r="DC415" s="37"/>
      <c r="DD415" s="37"/>
      <c r="DE415" s="37"/>
      <c r="DF415" s="37"/>
      <c r="DG415" s="37"/>
      <c r="DH415" s="37"/>
      <c r="DI415" s="37"/>
      <c r="DJ415" s="37"/>
      <c r="DK415" s="37"/>
      <c r="DL415" s="37"/>
      <c r="DM415" s="37"/>
      <c r="DN415" s="37"/>
      <c r="DO415" s="37"/>
      <c r="DP415" s="37"/>
      <c r="DQ415" s="37"/>
      <c r="DR415" s="37"/>
      <c r="DS415" s="37"/>
      <c r="DT415" s="37"/>
    </row>
    <row r="416" spans="1:124" s="31" customFormat="1" ht="16.5">
      <c r="A416" s="37">
        <v>302</v>
      </c>
      <c r="B416" s="36" t="s">
        <v>3969</v>
      </c>
      <c r="C416" s="36" t="s">
        <v>1657</v>
      </c>
      <c r="D416" s="37" t="s">
        <v>3968</v>
      </c>
      <c r="E416" s="37" t="s">
        <v>3967</v>
      </c>
      <c r="F416" s="37" t="str">
        <f>IF(ISERROR(FIND('ヒアリングシート（記入例あり）'!$C$22,物質リスト!D416)),"",ROW())</f>
        <v/>
      </c>
      <c r="G416" s="37" t="e" cm="1">
        <f t="array" ref="G416">INDEX(D:D,SMALL(F:F,ROW(D416)))</f>
        <v>#NUM!</v>
      </c>
      <c r="H416" s="38" t="s">
        <v>10800</v>
      </c>
      <c r="I416" s="37" t="s">
        <v>223</v>
      </c>
      <c r="J416" s="37" t="s">
        <v>360</v>
      </c>
      <c r="K416" s="37" t="s">
        <v>360</v>
      </c>
      <c r="L416" s="37" t="s">
        <v>3966</v>
      </c>
      <c r="M416" s="37">
        <v>128.16999999999999</v>
      </c>
      <c r="N416" s="37" t="s">
        <v>3965</v>
      </c>
      <c r="O416" s="36" t="s">
        <v>3964</v>
      </c>
      <c r="P416" s="37" t="s">
        <v>259</v>
      </c>
      <c r="Q416" s="36"/>
      <c r="R416" s="37" t="s">
        <v>3963</v>
      </c>
      <c r="S416" s="36" t="s">
        <v>3962</v>
      </c>
      <c r="T416" s="36" t="s">
        <v>3961</v>
      </c>
      <c r="U416" s="36" t="s">
        <v>3960</v>
      </c>
      <c r="V416" s="37">
        <v>3.34</v>
      </c>
      <c r="W416" s="37">
        <v>2</v>
      </c>
      <c r="X416" s="36" t="s">
        <v>432</v>
      </c>
      <c r="Y416" s="36" t="s">
        <v>212</v>
      </c>
      <c r="Z416" s="36" t="s">
        <v>3959</v>
      </c>
      <c r="AA416" s="37" t="s">
        <v>3958</v>
      </c>
      <c r="AB416" s="37" t="s">
        <v>3957</v>
      </c>
      <c r="AC416" s="37" t="s">
        <v>3956</v>
      </c>
      <c r="AD416" s="41" t="s">
        <v>207</v>
      </c>
      <c r="AE416" s="41" t="s">
        <v>203</v>
      </c>
      <c r="AF416" s="41" t="s">
        <v>206</v>
      </c>
      <c r="AG416" s="41" t="s">
        <v>201</v>
      </c>
      <c r="AH416" s="41" t="s">
        <v>201</v>
      </c>
      <c r="AI416" s="41" t="s">
        <v>201</v>
      </c>
      <c r="AJ416" s="41" t="s">
        <v>203</v>
      </c>
      <c r="AK416" s="41" t="s">
        <v>250</v>
      </c>
      <c r="AL416" s="41" t="s">
        <v>201</v>
      </c>
      <c r="AM416" s="41" t="s">
        <v>377</v>
      </c>
      <c r="AN416" s="41" t="s">
        <v>203</v>
      </c>
      <c r="AO416" s="41" t="s">
        <v>205</v>
      </c>
      <c r="AP416" s="41" t="s">
        <v>201</v>
      </c>
      <c r="AQ416" s="41" t="s">
        <v>3955</v>
      </c>
      <c r="AR416" s="41" t="s">
        <v>3954</v>
      </c>
      <c r="AS416" s="41" t="s">
        <v>201</v>
      </c>
      <c r="AT416" s="37" t="s">
        <v>3953</v>
      </c>
      <c r="AU416" s="37" t="s">
        <v>1326</v>
      </c>
      <c r="AV416" s="37" t="s">
        <v>432</v>
      </c>
      <c r="AW416" s="37" t="s">
        <v>3952</v>
      </c>
      <c r="AX416" s="37" t="s">
        <v>3951</v>
      </c>
      <c r="AY416" s="37"/>
      <c r="AZ416" s="37"/>
      <c r="BA416" s="37" t="s">
        <v>3950</v>
      </c>
      <c r="BB416" s="37" t="s">
        <v>3949</v>
      </c>
      <c r="BC416" s="37" t="s">
        <v>3948</v>
      </c>
      <c r="BD416" s="37" t="s">
        <v>3947</v>
      </c>
      <c r="BE416" s="40">
        <v>154487</v>
      </c>
      <c r="BF416" s="37">
        <v>200858</v>
      </c>
      <c r="BG416" s="37">
        <v>355345</v>
      </c>
      <c r="BH416" s="37" t="s">
        <v>3946</v>
      </c>
      <c r="BI416" s="37">
        <v>26</v>
      </c>
      <c r="BJ416" s="37">
        <v>6967.6</v>
      </c>
      <c r="BK416" s="37">
        <v>0</v>
      </c>
      <c r="BL416" s="37">
        <v>0</v>
      </c>
      <c r="BM416" s="37">
        <v>0</v>
      </c>
      <c r="BN416" s="37">
        <v>0</v>
      </c>
      <c r="BO416" s="37">
        <v>1746.4</v>
      </c>
      <c r="BP416" s="37">
        <v>10000000</v>
      </c>
      <c r="BQ416" s="37">
        <v>189300</v>
      </c>
      <c r="BR416" s="37">
        <v>471000</v>
      </c>
      <c r="BS416" s="37">
        <v>6967.6</v>
      </c>
      <c r="BT416" s="37">
        <v>1746.4</v>
      </c>
      <c r="BU416" s="37">
        <v>10660300</v>
      </c>
      <c r="BV416" s="37">
        <v>23</v>
      </c>
      <c r="BW416" s="37">
        <v>11999.7</v>
      </c>
      <c r="BX416" s="37">
        <v>0</v>
      </c>
      <c r="BY416" s="37">
        <v>0</v>
      </c>
      <c r="BZ416" s="37">
        <v>0</v>
      </c>
      <c r="CA416" s="37">
        <v>11999.7</v>
      </c>
      <c r="CB416" s="37">
        <v>5322200</v>
      </c>
      <c r="CC416" s="37">
        <v>22</v>
      </c>
      <c r="CD416" s="37">
        <v>7724</v>
      </c>
      <c r="CE416" s="37">
        <v>0</v>
      </c>
      <c r="CF416" s="37">
        <v>0</v>
      </c>
      <c r="CG416" s="37">
        <v>0</v>
      </c>
      <c r="CH416" s="37">
        <v>7724</v>
      </c>
      <c r="CI416" s="37">
        <v>214680</v>
      </c>
      <c r="CJ416" s="37">
        <v>10</v>
      </c>
      <c r="CK416" s="37">
        <v>1813.8</v>
      </c>
      <c r="CL416" s="37">
        <v>0</v>
      </c>
      <c r="CM416" s="37">
        <v>0</v>
      </c>
      <c r="CN416" s="37">
        <v>0</v>
      </c>
      <c r="CO416" s="37">
        <v>1813.8</v>
      </c>
      <c r="CP416" s="37">
        <v>159535</v>
      </c>
      <c r="CQ416" s="37">
        <v>1</v>
      </c>
      <c r="CR416" s="37">
        <v>12.8</v>
      </c>
      <c r="CS416" s="37">
        <v>85.6</v>
      </c>
      <c r="CT416" s="37">
        <v>0.6</v>
      </c>
      <c r="CU416" s="37" t="s">
        <v>3945</v>
      </c>
      <c r="CV416" s="37" t="s">
        <v>3944</v>
      </c>
      <c r="CW416" s="37" t="s">
        <v>3943</v>
      </c>
      <c r="CX416" s="37" t="s">
        <v>3942</v>
      </c>
      <c r="CY416" s="37" t="s">
        <v>2284</v>
      </c>
      <c r="CZ416" s="37"/>
      <c r="DA416" s="37" t="s">
        <v>3941</v>
      </c>
      <c r="DB416" s="37" t="s">
        <v>2284</v>
      </c>
      <c r="DC416" s="37"/>
      <c r="DD416" s="37"/>
      <c r="DE416" s="37" t="s">
        <v>3940</v>
      </c>
      <c r="DF416" s="37" t="s">
        <v>3939</v>
      </c>
      <c r="DG416" s="37" t="s">
        <v>3938</v>
      </c>
      <c r="DH416" s="37" t="s">
        <v>3937</v>
      </c>
      <c r="DI416" s="37" t="s">
        <v>3936</v>
      </c>
      <c r="DJ416" s="37" t="s">
        <v>3935</v>
      </c>
      <c r="DK416" s="37"/>
      <c r="DL416" s="37">
        <v>8.1000000000000003E-2</v>
      </c>
      <c r="DM416" s="37">
        <v>36</v>
      </c>
      <c r="DN416" s="37">
        <v>1.5E-3</v>
      </c>
      <c r="DO416" s="37">
        <v>1.1999999999999999E-3</v>
      </c>
      <c r="DP416" s="37">
        <v>7.6E-3</v>
      </c>
      <c r="DQ416" s="37">
        <v>2.5999999999999999E-2</v>
      </c>
      <c r="DR416" s="37"/>
      <c r="DS416" s="37">
        <v>7.6E-3</v>
      </c>
      <c r="DT416" s="37">
        <v>8.8599999999999998E-2</v>
      </c>
    </row>
    <row r="417" spans="1:124" s="31" customFormat="1" ht="18">
      <c r="A417" s="37">
        <v>303</v>
      </c>
      <c r="B417" s="36" t="s">
        <v>3934</v>
      </c>
      <c r="C417" s="36" t="s">
        <v>453</v>
      </c>
      <c r="D417" s="37" t="s">
        <v>3933</v>
      </c>
      <c r="E417" s="37" t="s">
        <v>3932</v>
      </c>
      <c r="F417" s="37" t="str">
        <f>IF(ISERROR(FIND('ヒアリングシート（記入例あり）'!$C$22,物質リスト!D417)),"",ROW())</f>
        <v/>
      </c>
      <c r="G417" s="37" t="e" cm="1">
        <f t="array" ref="G417">INDEX(D:D,SMALL(F:F,ROW(D417)))</f>
        <v>#NUM!</v>
      </c>
      <c r="H417" s="38" t="s">
        <v>10797</v>
      </c>
      <c r="I417" s="37" t="s">
        <v>223</v>
      </c>
      <c r="J417" s="37" t="s">
        <v>360</v>
      </c>
      <c r="K417" s="37" t="s">
        <v>221</v>
      </c>
      <c r="L417" s="37" t="s">
        <v>3931</v>
      </c>
      <c r="M417" s="37">
        <v>210.19200000000001</v>
      </c>
      <c r="N417" s="37" t="s">
        <v>3930</v>
      </c>
      <c r="O417" s="36" t="s">
        <v>3929</v>
      </c>
      <c r="P417" s="37" t="s">
        <v>259</v>
      </c>
      <c r="Q417" s="36"/>
      <c r="R417" s="37" t="s">
        <v>3928</v>
      </c>
      <c r="S417" s="36" t="s">
        <v>10979</v>
      </c>
      <c r="T417" s="36"/>
      <c r="U417" s="36" t="s">
        <v>3927</v>
      </c>
      <c r="V417" s="37">
        <v>3.41</v>
      </c>
      <c r="W417" s="37">
        <v>2</v>
      </c>
      <c r="X417" s="37"/>
      <c r="Y417" s="36"/>
      <c r="Z417" s="36" t="s">
        <v>209</v>
      </c>
      <c r="AA417" s="37" t="s">
        <v>3926</v>
      </c>
      <c r="AB417" s="37" t="s">
        <v>209</v>
      </c>
      <c r="AC417" s="37" t="s">
        <v>3925</v>
      </c>
      <c r="AD417" s="37" t="s">
        <v>203</v>
      </c>
      <c r="AE417" s="37" t="s">
        <v>201</v>
      </c>
      <c r="AF417" s="37" t="s">
        <v>206</v>
      </c>
      <c r="AG417" s="37" t="s">
        <v>201</v>
      </c>
      <c r="AH417" s="37" t="s">
        <v>205</v>
      </c>
      <c r="AI417" s="37" t="s">
        <v>206</v>
      </c>
      <c r="AJ417" s="37" t="s">
        <v>205</v>
      </c>
      <c r="AK417" s="37" t="s">
        <v>204</v>
      </c>
      <c r="AL417" s="37" t="s">
        <v>377</v>
      </c>
      <c r="AM417" s="37" t="s">
        <v>201</v>
      </c>
      <c r="AN417" s="37" t="s">
        <v>201</v>
      </c>
      <c r="AO417" s="37" t="s">
        <v>203</v>
      </c>
      <c r="AP417" s="37" t="s">
        <v>201</v>
      </c>
      <c r="AQ417" s="37" t="s">
        <v>713</v>
      </c>
      <c r="AR417" s="37" t="s">
        <v>797</v>
      </c>
      <c r="AS417" s="37" t="s">
        <v>201</v>
      </c>
      <c r="AT417" s="37" t="s">
        <v>3924</v>
      </c>
      <c r="AU417" s="37" t="s">
        <v>1174</v>
      </c>
      <c r="AV417" s="37" t="s">
        <v>209</v>
      </c>
      <c r="AW417" s="37"/>
      <c r="AX417" s="37"/>
      <c r="AY417" s="37"/>
      <c r="AZ417" s="37"/>
      <c r="BA417" s="37"/>
      <c r="BB417" s="37"/>
      <c r="BC417" s="37"/>
      <c r="BD417" s="37"/>
      <c r="BE417" s="37">
        <v>0</v>
      </c>
      <c r="BF417" s="37">
        <v>0</v>
      </c>
      <c r="BG417" s="37">
        <v>0</v>
      </c>
      <c r="BH417" s="37" t="s">
        <v>3923</v>
      </c>
      <c r="BI417" s="37"/>
      <c r="BJ417" s="37"/>
      <c r="BK417" s="37"/>
      <c r="BL417" s="37"/>
      <c r="BM417" s="37"/>
      <c r="BN417" s="37"/>
      <c r="BO417" s="37"/>
      <c r="BP417" s="37"/>
      <c r="BQ417" s="37"/>
      <c r="BR417" s="37"/>
      <c r="BS417" s="37"/>
      <c r="BT417" s="37"/>
      <c r="BU417" s="37"/>
      <c r="BV417" s="37">
        <v>7</v>
      </c>
      <c r="BW417" s="37">
        <v>0</v>
      </c>
      <c r="BX417" s="37">
        <v>0</v>
      </c>
      <c r="BY417" s="37">
        <v>0</v>
      </c>
      <c r="BZ417" s="37">
        <v>0</v>
      </c>
      <c r="CA417" s="37">
        <v>0</v>
      </c>
      <c r="CB417" s="37">
        <v>143400</v>
      </c>
      <c r="CC417" s="37"/>
      <c r="CD417" s="37"/>
      <c r="CE417" s="37"/>
      <c r="CF417" s="37"/>
      <c r="CG417" s="37"/>
      <c r="CH417" s="37"/>
      <c r="CI417" s="37"/>
      <c r="CJ417" s="37">
        <v>0</v>
      </c>
      <c r="CK417" s="37">
        <v>0</v>
      </c>
      <c r="CL417" s="37">
        <v>0</v>
      </c>
      <c r="CM417" s="37">
        <v>0</v>
      </c>
      <c r="CN417" s="37">
        <v>0</v>
      </c>
      <c r="CO417" s="37">
        <v>0</v>
      </c>
      <c r="CP417" s="37">
        <v>0</v>
      </c>
      <c r="CQ417" s="37"/>
      <c r="CR417" s="37"/>
      <c r="CS417" s="37"/>
      <c r="CT417" s="37"/>
      <c r="CU417" s="37"/>
      <c r="CV417" s="37"/>
      <c r="CW417" s="37"/>
      <c r="CX417" s="37"/>
      <c r="CY417" s="37"/>
      <c r="CZ417" s="37"/>
      <c r="DA417" s="37"/>
      <c r="DB417" s="37"/>
      <c r="DC417" s="37"/>
      <c r="DD417" s="37"/>
      <c r="DE417" s="37"/>
      <c r="DF417" s="37"/>
      <c r="DG417" s="37"/>
      <c r="DH417" s="37"/>
      <c r="DI417" s="37"/>
      <c r="DJ417" s="37"/>
      <c r="DK417" s="37"/>
      <c r="DL417" s="37"/>
      <c r="DM417" s="37"/>
      <c r="DN417" s="37"/>
      <c r="DO417" s="37"/>
      <c r="DP417" s="37"/>
      <c r="DQ417" s="37"/>
      <c r="DR417" s="37"/>
      <c r="DS417" s="37"/>
      <c r="DT417" s="37"/>
    </row>
    <row r="418" spans="1:124" s="31" customFormat="1" ht="16.5">
      <c r="A418" s="37">
        <v>304</v>
      </c>
      <c r="B418" s="36" t="s">
        <v>3922</v>
      </c>
      <c r="C418" s="36" t="s">
        <v>1569</v>
      </c>
      <c r="D418" s="37" t="s">
        <v>3921</v>
      </c>
      <c r="E418" s="37" t="s">
        <v>3920</v>
      </c>
      <c r="F418" s="37" t="str">
        <f>IF(ISERROR(FIND('ヒアリングシート（記入例あり）'!$C$22,物質リスト!D418)),"",ROW())</f>
        <v/>
      </c>
      <c r="G418" s="37" t="e" cm="1">
        <f t="array" ref="G418">INDEX(D:D,SMALL(F:F,ROW(D418)))</f>
        <v>#NUM!</v>
      </c>
      <c r="H418" s="38" t="s">
        <v>10744</v>
      </c>
      <c r="I418" s="37" t="s">
        <v>407</v>
      </c>
      <c r="J418" s="37" t="s">
        <v>406</v>
      </c>
      <c r="K418" s="37" t="s">
        <v>221</v>
      </c>
      <c r="L418" s="37" t="s">
        <v>3919</v>
      </c>
      <c r="M418" s="37">
        <v>207.2</v>
      </c>
      <c r="N418" s="37" t="s">
        <v>3918</v>
      </c>
      <c r="O418" s="36" t="s">
        <v>3917</v>
      </c>
      <c r="P418" s="37" t="s">
        <v>259</v>
      </c>
      <c r="Q418" s="36"/>
      <c r="R418" s="37" t="s">
        <v>3916</v>
      </c>
      <c r="S418" s="36" t="s">
        <v>3915</v>
      </c>
      <c r="T418" s="36" t="s">
        <v>3914</v>
      </c>
      <c r="U418" s="36"/>
      <c r="V418" s="37"/>
      <c r="W418" s="37"/>
      <c r="X418" s="36"/>
      <c r="Y418" s="36"/>
      <c r="Z418" s="36" t="s">
        <v>503</v>
      </c>
      <c r="AA418" s="37" t="s">
        <v>209</v>
      </c>
      <c r="AB418" s="37" t="s">
        <v>209</v>
      </c>
      <c r="AC418" s="37" t="s">
        <v>209</v>
      </c>
      <c r="AD418" s="41" t="s">
        <v>201</v>
      </c>
      <c r="AE418" s="41" t="s">
        <v>201</v>
      </c>
      <c r="AF418" s="41" t="s">
        <v>206</v>
      </c>
      <c r="AG418" s="41" t="s">
        <v>201</v>
      </c>
      <c r="AH418" s="41" t="s">
        <v>201</v>
      </c>
      <c r="AI418" s="41" t="s">
        <v>201</v>
      </c>
      <c r="AJ418" s="41" t="s">
        <v>201</v>
      </c>
      <c r="AK418" s="41" t="s">
        <v>201</v>
      </c>
      <c r="AL418" s="41" t="s">
        <v>201</v>
      </c>
      <c r="AM418" s="41" t="s">
        <v>201</v>
      </c>
      <c r="AN418" s="41" t="s">
        <v>205</v>
      </c>
      <c r="AO418" s="41" t="s">
        <v>205</v>
      </c>
      <c r="AP418" s="41" t="s">
        <v>1328</v>
      </c>
      <c r="AQ418" s="41" t="s">
        <v>201</v>
      </c>
      <c r="AR418" s="41" t="s">
        <v>3913</v>
      </c>
      <c r="AS418" s="41" t="s">
        <v>201</v>
      </c>
      <c r="AT418" s="37" t="s">
        <v>1505</v>
      </c>
      <c r="AU418" s="37" t="s">
        <v>3912</v>
      </c>
      <c r="AV418" s="37" t="s">
        <v>3856</v>
      </c>
      <c r="AW418" s="37"/>
      <c r="AX418" s="37"/>
      <c r="AY418" s="37"/>
      <c r="AZ418" s="37"/>
      <c r="BA418" s="37"/>
      <c r="BB418" s="37"/>
      <c r="BC418" s="37"/>
      <c r="BD418" s="37"/>
      <c r="BE418" s="37">
        <v>804</v>
      </c>
      <c r="BF418" s="37">
        <v>174403</v>
      </c>
      <c r="BG418" s="37">
        <v>175207</v>
      </c>
      <c r="BH418" s="37" t="s">
        <v>3911</v>
      </c>
      <c r="BI418" s="37">
        <v>25</v>
      </c>
      <c r="BJ418" s="37">
        <v>21.6</v>
      </c>
      <c r="BK418" s="37">
        <v>1.1000000000000001</v>
      </c>
      <c r="BL418" s="37">
        <v>0</v>
      </c>
      <c r="BM418" s="37">
        <v>0</v>
      </c>
      <c r="BN418" s="37">
        <v>7.7</v>
      </c>
      <c r="BO418" s="37">
        <v>85187.3</v>
      </c>
      <c r="BP418" s="37">
        <v>0</v>
      </c>
      <c r="BQ418" s="37">
        <v>33711800</v>
      </c>
      <c r="BR418" s="37">
        <v>590000</v>
      </c>
      <c r="BS418" s="37">
        <v>22.700000000000003</v>
      </c>
      <c r="BT418" s="37">
        <v>85195</v>
      </c>
      <c r="BU418" s="37">
        <v>34301800</v>
      </c>
      <c r="BV418" s="37">
        <v>7</v>
      </c>
      <c r="BW418" s="37">
        <v>2</v>
      </c>
      <c r="BX418" s="37">
        <v>1.7000000000000002</v>
      </c>
      <c r="BY418" s="37">
        <v>0</v>
      </c>
      <c r="BZ418" s="37">
        <v>0</v>
      </c>
      <c r="CA418" s="37">
        <v>3.7</v>
      </c>
      <c r="CB418" s="37">
        <v>12556400</v>
      </c>
      <c r="CC418" s="37">
        <v>11</v>
      </c>
      <c r="CD418" s="37">
        <v>64</v>
      </c>
      <c r="CE418" s="37">
        <v>1</v>
      </c>
      <c r="CF418" s="37">
        <v>0</v>
      </c>
      <c r="CG418" s="37">
        <v>0</v>
      </c>
      <c r="CH418" s="37">
        <v>65</v>
      </c>
      <c r="CI418" s="37">
        <v>39323120</v>
      </c>
      <c r="CJ418" s="37">
        <v>3</v>
      </c>
      <c r="CK418" s="37">
        <v>0</v>
      </c>
      <c r="CL418" s="37">
        <v>1</v>
      </c>
      <c r="CM418" s="37">
        <v>0</v>
      </c>
      <c r="CN418" s="37">
        <v>0</v>
      </c>
      <c r="CO418" s="37">
        <v>1</v>
      </c>
      <c r="CP418" s="37">
        <v>60675</v>
      </c>
      <c r="CQ418" s="37"/>
      <c r="CR418" s="37"/>
      <c r="CS418" s="37"/>
      <c r="CT418" s="37"/>
      <c r="CU418" s="37"/>
      <c r="CV418" s="37"/>
      <c r="CW418" s="37"/>
      <c r="CX418" s="37"/>
      <c r="CY418" s="37"/>
      <c r="CZ418" s="37"/>
      <c r="DA418" s="37" t="s">
        <v>3910</v>
      </c>
      <c r="DB418" s="37" t="s">
        <v>3909</v>
      </c>
      <c r="DC418" s="37"/>
      <c r="DD418" s="37"/>
      <c r="DE418" s="37"/>
      <c r="DF418" s="37"/>
      <c r="DG418" s="37"/>
      <c r="DH418" s="37"/>
      <c r="DI418" s="37" t="s">
        <v>3908</v>
      </c>
      <c r="DJ418" s="37"/>
      <c r="DK418" s="37"/>
      <c r="DL418" s="37"/>
      <c r="DM418" s="37"/>
      <c r="DN418" s="37"/>
      <c r="DO418" s="37"/>
      <c r="DP418" s="37"/>
      <c r="DQ418" s="37"/>
      <c r="DR418" s="37"/>
      <c r="DS418" s="37"/>
      <c r="DT418" s="37"/>
    </row>
    <row r="419" spans="1:124" s="31" customFormat="1" ht="16.5">
      <c r="A419" s="37">
        <v>305</v>
      </c>
      <c r="B419" s="36" t="s">
        <v>1455</v>
      </c>
      <c r="C419" s="36" t="s">
        <v>1569</v>
      </c>
      <c r="D419" s="37" t="s">
        <v>3907</v>
      </c>
      <c r="E419" s="37" t="s">
        <v>3906</v>
      </c>
      <c r="F419" s="37" t="str">
        <f>IF(ISERROR(FIND('ヒアリングシート（記入例あり）'!$C$22,物質リスト!D419)),"",ROW())</f>
        <v/>
      </c>
      <c r="G419" s="37" t="e" cm="1">
        <f t="array" ref="G419">INDEX(D:D,SMALL(F:F,ROW(D419)))</f>
        <v>#NUM!</v>
      </c>
      <c r="H419" s="38" t="s">
        <v>10744</v>
      </c>
      <c r="I419" s="37" t="s">
        <v>407</v>
      </c>
      <c r="J419" s="37"/>
      <c r="K419" s="37"/>
      <c r="L419" s="37"/>
      <c r="M419" s="37"/>
      <c r="N419" s="37"/>
      <c r="O419" s="36"/>
      <c r="P419" s="37"/>
      <c r="Q419" s="36"/>
      <c r="R419" s="37"/>
      <c r="S419" s="36"/>
      <c r="T419" s="36"/>
      <c r="U419" s="36"/>
      <c r="V419" s="37"/>
      <c r="W419" s="37"/>
      <c r="X419" s="36"/>
      <c r="Y419" s="36"/>
      <c r="Z419" s="36"/>
      <c r="AA419" s="37"/>
      <c r="AB419" s="37"/>
      <c r="AC419" s="37"/>
      <c r="AD419" s="37"/>
      <c r="AE419" s="37"/>
      <c r="AF419" s="37"/>
      <c r="AG419" s="37"/>
      <c r="AH419" s="37"/>
      <c r="AI419" s="37"/>
      <c r="AJ419" s="37"/>
      <c r="AK419" s="37"/>
      <c r="AL419" s="37"/>
      <c r="AM419" s="37"/>
      <c r="AN419" s="37"/>
      <c r="AO419" s="37"/>
      <c r="AP419" s="37"/>
      <c r="AQ419" s="37"/>
      <c r="AR419" s="37"/>
      <c r="AS419" s="37"/>
      <c r="AT419" s="37"/>
      <c r="AU419" s="37"/>
      <c r="AV419" s="37"/>
      <c r="AW419" s="37"/>
      <c r="AX419" s="37"/>
      <c r="AY419" s="37"/>
      <c r="AZ419" s="37"/>
      <c r="BA419" s="37"/>
      <c r="BB419" s="37"/>
      <c r="BC419" s="37"/>
      <c r="BD419" s="37"/>
      <c r="BE419" s="37">
        <v>4479493</v>
      </c>
      <c r="BF419" s="37">
        <v>4122093</v>
      </c>
      <c r="BG419" s="37">
        <v>8601586</v>
      </c>
      <c r="BH419" s="37"/>
      <c r="BI419" s="37">
        <v>44</v>
      </c>
      <c r="BJ419" s="37">
        <v>57.500000000000007</v>
      </c>
      <c r="BK419" s="37">
        <v>11.8</v>
      </c>
      <c r="BL419" s="37">
        <v>0</v>
      </c>
      <c r="BM419" s="37">
        <v>0</v>
      </c>
      <c r="BN419" s="37">
        <v>21.9</v>
      </c>
      <c r="BO419" s="37">
        <v>115356.3</v>
      </c>
      <c r="BP419" s="37">
        <v>518300</v>
      </c>
      <c r="BQ419" s="37">
        <v>12749230</v>
      </c>
      <c r="BR419" s="37">
        <v>0</v>
      </c>
      <c r="BS419" s="37">
        <v>69.300000000000011</v>
      </c>
      <c r="BT419" s="37">
        <v>115378.2</v>
      </c>
      <c r="BU419" s="37">
        <v>13267530</v>
      </c>
      <c r="BV419" s="37">
        <v>29</v>
      </c>
      <c r="BW419" s="37">
        <v>373.4</v>
      </c>
      <c r="BX419" s="37">
        <v>6.5</v>
      </c>
      <c r="BY419" s="37">
        <v>0</v>
      </c>
      <c r="BZ419" s="37">
        <v>0</v>
      </c>
      <c r="CA419" s="37">
        <v>379.9</v>
      </c>
      <c r="CB419" s="37">
        <v>9533010</v>
      </c>
      <c r="CC419" s="37">
        <v>100</v>
      </c>
      <c r="CD419" s="37">
        <v>34</v>
      </c>
      <c r="CE419" s="37">
        <v>272</v>
      </c>
      <c r="CF419" s="37">
        <v>0</v>
      </c>
      <c r="CG419" s="37">
        <v>0</v>
      </c>
      <c r="CH419" s="37">
        <v>306</v>
      </c>
      <c r="CI419" s="37">
        <v>3818870</v>
      </c>
      <c r="CJ419" s="37">
        <v>9</v>
      </c>
      <c r="CK419" s="37">
        <v>8.6</v>
      </c>
      <c r="CL419" s="37">
        <v>0.5</v>
      </c>
      <c r="CM419" s="37">
        <v>0</v>
      </c>
      <c r="CN419" s="37">
        <v>0</v>
      </c>
      <c r="CO419" s="37">
        <v>9.1</v>
      </c>
      <c r="CP419" s="37">
        <v>1235798</v>
      </c>
      <c r="CQ419" s="37"/>
      <c r="CR419" s="37"/>
      <c r="CS419" s="37"/>
      <c r="CT419" s="37"/>
      <c r="CU419" s="37"/>
      <c r="CV419" s="37"/>
      <c r="CW419" s="37"/>
      <c r="CX419" s="37"/>
      <c r="CY419" s="37"/>
      <c r="CZ419" s="37"/>
      <c r="DA419" s="37"/>
      <c r="DB419" s="37"/>
      <c r="DC419" s="37"/>
      <c r="DD419" s="37"/>
      <c r="DE419" s="37"/>
      <c r="DF419" s="37"/>
      <c r="DG419" s="37"/>
      <c r="DH419" s="37"/>
      <c r="DI419" s="37"/>
      <c r="DJ419" s="37"/>
      <c r="DK419" s="37"/>
      <c r="DL419" s="37"/>
      <c r="DM419" s="37"/>
      <c r="DN419" s="37"/>
      <c r="DO419" s="37"/>
      <c r="DP419" s="37"/>
      <c r="DQ419" s="37"/>
      <c r="DR419" s="37"/>
      <c r="DS419" s="37"/>
      <c r="DT419" s="37"/>
    </row>
    <row r="420" spans="1:124" s="32" customFormat="1" ht="16.5">
      <c r="A420" s="37">
        <v>305</v>
      </c>
      <c r="B420" s="36" t="s">
        <v>3905</v>
      </c>
      <c r="C420" s="36" t="s">
        <v>1569</v>
      </c>
      <c r="D420" s="37" t="s">
        <v>3904</v>
      </c>
      <c r="E420" s="37" t="s">
        <v>3903</v>
      </c>
      <c r="F420" s="37" t="str">
        <f>IF(ISERROR(FIND('ヒアリングシート（記入例あり）'!$C$22,物質リスト!D420)),"",ROW())</f>
        <v/>
      </c>
      <c r="G420" s="37" t="e" cm="1">
        <f t="array" ref="G420">INDEX(D:D,SMALL(F:F,ROW(D420)))</f>
        <v>#NUM!</v>
      </c>
      <c r="H420" s="38" t="s">
        <v>10744</v>
      </c>
      <c r="I420" s="37" t="s">
        <v>407</v>
      </c>
      <c r="J420" s="37" t="s">
        <v>406</v>
      </c>
      <c r="K420" s="37" t="s">
        <v>221</v>
      </c>
      <c r="L420" s="37" t="s">
        <v>3902</v>
      </c>
      <c r="M420" s="37">
        <v>239.27</v>
      </c>
      <c r="N420" s="37" t="s">
        <v>3901</v>
      </c>
      <c r="O420" s="36" t="s">
        <v>3900</v>
      </c>
      <c r="P420" s="37" t="s">
        <v>259</v>
      </c>
      <c r="Q420" s="36"/>
      <c r="R420" s="37" t="s">
        <v>3899</v>
      </c>
      <c r="S420" s="36" t="s">
        <v>3898</v>
      </c>
      <c r="T420" s="36"/>
      <c r="U420" s="36"/>
      <c r="V420" s="37"/>
      <c r="W420" s="37"/>
      <c r="X420" s="36"/>
      <c r="Y420" s="36"/>
      <c r="Z420" s="36" t="s">
        <v>3897</v>
      </c>
      <c r="AA420" s="37" t="s">
        <v>209</v>
      </c>
      <c r="AB420" s="37" t="s">
        <v>209</v>
      </c>
      <c r="AC420" s="37" t="s">
        <v>209</v>
      </c>
      <c r="AD420" s="41" t="s">
        <v>201</v>
      </c>
      <c r="AE420" s="41" t="s">
        <v>201</v>
      </c>
      <c r="AF420" s="41" t="s">
        <v>206</v>
      </c>
      <c r="AG420" s="41" t="s">
        <v>201</v>
      </c>
      <c r="AH420" s="41" t="s">
        <v>201</v>
      </c>
      <c r="AI420" s="41" t="s">
        <v>201</v>
      </c>
      <c r="AJ420" s="41" t="s">
        <v>201</v>
      </c>
      <c r="AK420" s="41" t="s">
        <v>201</v>
      </c>
      <c r="AL420" s="41" t="s">
        <v>201</v>
      </c>
      <c r="AM420" s="41" t="s">
        <v>201</v>
      </c>
      <c r="AN420" s="41" t="s">
        <v>203</v>
      </c>
      <c r="AO420" s="41" t="s">
        <v>205</v>
      </c>
      <c r="AP420" s="41" t="s">
        <v>1328</v>
      </c>
      <c r="AQ420" s="41" t="s">
        <v>3858</v>
      </c>
      <c r="AR420" s="41" t="s">
        <v>3858</v>
      </c>
      <c r="AS420" s="41" t="s">
        <v>201</v>
      </c>
      <c r="AT420" s="37" t="s">
        <v>3857</v>
      </c>
      <c r="AU420" s="37" t="s">
        <v>3857</v>
      </c>
      <c r="AV420" s="37" t="s">
        <v>3856</v>
      </c>
      <c r="AW420" s="37"/>
      <c r="AX420" s="37"/>
      <c r="AY420" s="37"/>
      <c r="AZ420" s="37"/>
      <c r="BA420" s="37"/>
      <c r="BB420" s="37"/>
      <c r="BC420" s="37"/>
      <c r="BD420" s="37"/>
      <c r="BE420" s="37"/>
      <c r="BF420" s="37"/>
      <c r="BG420" s="37"/>
      <c r="BH420" s="37" t="s">
        <v>3896</v>
      </c>
      <c r="BI420" s="37"/>
      <c r="BJ420" s="37"/>
      <c r="BK420" s="37"/>
      <c r="BL420" s="37"/>
      <c r="BM420" s="37"/>
      <c r="BN420" s="37"/>
      <c r="BO420" s="37"/>
      <c r="BP420" s="37"/>
      <c r="BQ420" s="37"/>
      <c r="BR420" s="37"/>
      <c r="BS420" s="37"/>
      <c r="BT420" s="37"/>
      <c r="BU420" s="37"/>
      <c r="BV420" s="37"/>
      <c r="BW420" s="37"/>
      <c r="BX420" s="37"/>
      <c r="BY420" s="37"/>
      <c r="BZ420" s="37"/>
      <c r="CA420" s="37"/>
      <c r="CB420" s="37"/>
      <c r="CC420" s="37"/>
      <c r="CD420" s="37"/>
      <c r="CE420" s="37"/>
      <c r="CF420" s="37"/>
      <c r="CG420" s="37"/>
      <c r="CH420" s="37"/>
      <c r="CI420" s="37"/>
      <c r="CJ420" s="37"/>
      <c r="CK420" s="37"/>
      <c r="CL420" s="37"/>
      <c r="CM420" s="37"/>
      <c r="CN420" s="37"/>
      <c r="CO420" s="37"/>
      <c r="CP420" s="37"/>
      <c r="CQ420" s="37"/>
      <c r="CR420" s="37"/>
      <c r="CS420" s="37"/>
      <c r="CT420" s="37"/>
      <c r="CU420" s="37"/>
      <c r="CV420" s="37"/>
      <c r="CW420" s="37"/>
      <c r="CX420" s="37"/>
      <c r="CY420" s="37"/>
      <c r="CZ420" s="37"/>
      <c r="DA420" s="37"/>
      <c r="DB420" s="37"/>
      <c r="DC420" s="37"/>
      <c r="DD420" s="37"/>
      <c r="DE420" s="37"/>
      <c r="DF420" s="37"/>
      <c r="DG420" s="37"/>
      <c r="DH420" s="37"/>
      <c r="DI420" s="37"/>
      <c r="DJ420" s="37"/>
      <c r="DK420" s="37"/>
      <c r="DL420" s="37"/>
      <c r="DM420" s="37"/>
      <c r="DN420" s="37"/>
      <c r="DO420" s="37"/>
      <c r="DP420" s="37"/>
      <c r="DQ420" s="37"/>
      <c r="DR420" s="37"/>
      <c r="DS420" s="37"/>
      <c r="DT420" s="37"/>
    </row>
    <row r="421" spans="1:124" s="31" customFormat="1" ht="16.5">
      <c r="A421" s="37">
        <v>305</v>
      </c>
      <c r="B421" s="36" t="s">
        <v>3895</v>
      </c>
      <c r="C421" s="36" t="s">
        <v>1569</v>
      </c>
      <c r="D421" s="37" t="s">
        <v>3894</v>
      </c>
      <c r="E421" s="37" t="s">
        <v>3893</v>
      </c>
      <c r="F421" s="37" t="str">
        <f>IF(ISERROR(FIND('ヒアリングシート（記入例あり）'!$C$22,物質リスト!D421)),"",ROW())</f>
        <v/>
      </c>
      <c r="G421" s="37" t="e" cm="1">
        <f t="array" ref="G421">INDEX(D:D,SMALL(F:F,ROW(D421)))</f>
        <v>#NUM!</v>
      </c>
      <c r="H421" s="38" t="s">
        <v>10744</v>
      </c>
      <c r="I421" s="37" t="s">
        <v>407</v>
      </c>
      <c r="J421" s="37" t="s">
        <v>406</v>
      </c>
      <c r="K421" s="37" t="s">
        <v>221</v>
      </c>
      <c r="L421" s="37" t="s">
        <v>3892</v>
      </c>
      <c r="M421" s="37">
        <v>223.2</v>
      </c>
      <c r="N421" s="37" t="s">
        <v>3891</v>
      </c>
      <c r="O421" s="36" t="s">
        <v>3890</v>
      </c>
      <c r="P421" s="37" t="s">
        <v>259</v>
      </c>
      <c r="Q421" s="36"/>
      <c r="R421" s="37" t="s">
        <v>3889</v>
      </c>
      <c r="S421" s="36"/>
      <c r="T421" s="36"/>
      <c r="U421" s="36"/>
      <c r="V421" s="37"/>
      <c r="W421" s="37"/>
      <c r="X421" s="36"/>
      <c r="Y421" s="36"/>
      <c r="Z421" s="36" t="s">
        <v>3888</v>
      </c>
      <c r="AA421" s="37" t="s">
        <v>875</v>
      </c>
      <c r="AB421" s="37" t="s">
        <v>875</v>
      </c>
      <c r="AC421" s="37" t="s">
        <v>209</v>
      </c>
      <c r="AD421" s="41" t="s">
        <v>203</v>
      </c>
      <c r="AE421" s="41" t="s">
        <v>203</v>
      </c>
      <c r="AF421" s="41" t="s">
        <v>206</v>
      </c>
      <c r="AG421" s="41" t="s">
        <v>206</v>
      </c>
      <c r="AH421" s="41" t="s">
        <v>203</v>
      </c>
      <c r="AI421" s="41" t="s">
        <v>203</v>
      </c>
      <c r="AJ421" s="41" t="s">
        <v>203</v>
      </c>
      <c r="AK421" s="41" t="s">
        <v>203</v>
      </c>
      <c r="AL421" s="41" t="s">
        <v>201</v>
      </c>
      <c r="AM421" s="41" t="s">
        <v>201</v>
      </c>
      <c r="AN421" s="41" t="s">
        <v>205</v>
      </c>
      <c r="AO421" s="41" t="s">
        <v>205</v>
      </c>
      <c r="AP421" s="41" t="s">
        <v>1328</v>
      </c>
      <c r="AQ421" s="41" t="s">
        <v>3887</v>
      </c>
      <c r="AR421" s="41" t="s">
        <v>3886</v>
      </c>
      <c r="AS421" s="41" t="s">
        <v>201</v>
      </c>
      <c r="AT421" s="37" t="s">
        <v>3885</v>
      </c>
      <c r="AU421" s="37" t="s">
        <v>3884</v>
      </c>
      <c r="AV421" s="37" t="s">
        <v>3856</v>
      </c>
      <c r="AW421" s="37"/>
      <c r="AX421" s="37"/>
      <c r="AY421" s="37"/>
      <c r="AZ421" s="37"/>
      <c r="BA421" s="37"/>
      <c r="BB421" s="37"/>
      <c r="BC421" s="37"/>
      <c r="BD421" s="37"/>
      <c r="BE421" s="37"/>
      <c r="BF421" s="37"/>
      <c r="BG421" s="37"/>
      <c r="BH421" s="37" t="s">
        <v>3883</v>
      </c>
      <c r="BI421" s="37"/>
      <c r="BJ421" s="37"/>
      <c r="BK421" s="37"/>
      <c r="BL421" s="37"/>
      <c r="BM421" s="37"/>
      <c r="BN421" s="37"/>
      <c r="BO421" s="37"/>
      <c r="BP421" s="37"/>
      <c r="BQ421" s="37"/>
      <c r="BR421" s="37"/>
      <c r="BS421" s="37"/>
      <c r="BT421" s="37"/>
      <c r="BU421" s="37"/>
      <c r="BV421" s="37"/>
      <c r="BW421" s="37"/>
      <c r="BX421" s="37"/>
      <c r="BY421" s="37"/>
      <c r="BZ421" s="37"/>
      <c r="CA421" s="37"/>
      <c r="CB421" s="37"/>
      <c r="CC421" s="37"/>
      <c r="CD421" s="37"/>
      <c r="CE421" s="37"/>
      <c r="CF421" s="37"/>
      <c r="CG421" s="37"/>
      <c r="CH421" s="37"/>
      <c r="CI421" s="37"/>
      <c r="CJ421" s="37"/>
      <c r="CK421" s="37"/>
      <c r="CL421" s="37"/>
      <c r="CM421" s="37"/>
      <c r="CN421" s="37"/>
      <c r="CO421" s="37"/>
      <c r="CP421" s="37"/>
      <c r="CQ421" s="37"/>
      <c r="CR421" s="37"/>
      <c r="CS421" s="37"/>
      <c r="CT421" s="37"/>
      <c r="CU421" s="37"/>
      <c r="CV421" s="37"/>
      <c r="CW421" s="37"/>
      <c r="CX421" s="37"/>
      <c r="CY421" s="37"/>
      <c r="CZ421" s="37"/>
      <c r="DA421" s="37"/>
      <c r="DB421" s="37"/>
      <c r="DC421" s="37"/>
      <c r="DD421" s="37"/>
      <c r="DE421" s="37"/>
      <c r="DF421" s="37"/>
      <c r="DG421" s="37"/>
      <c r="DH421" s="37"/>
      <c r="DI421" s="37"/>
      <c r="DJ421" s="37"/>
      <c r="DK421" s="37"/>
      <c r="DL421" s="37"/>
      <c r="DM421" s="37"/>
      <c r="DN421" s="37"/>
      <c r="DO421" s="37"/>
      <c r="DP421" s="37"/>
      <c r="DQ421" s="37"/>
      <c r="DR421" s="37"/>
      <c r="DS421" s="37"/>
      <c r="DT421" s="37"/>
    </row>
    <row r="422" spans="1:124" s="31" customFormat="1" ht="18">
      <c r="A422" s="37">
        <v>305</v>
      </c>
      <c r="B422" s="36" t="s">
        <v>3882</v>
      </c>
      <c r="C422" s="36" t="s">
        <v>3881</v>
      </c>
      <c r="D422" s="37" t="s">
        <v>3880</v>
      </c>
      <c r="E422" s="37" t="s">
        <v>3879</v>
      </c>
      <c r="F422" s="37" t="str">
        <f>IF(ISERROR(FIND('ヒアリングシート（記入例あり）'!$C$22,物質リスト!D422)),"",ROW())</f>
        <v/>
      </c>
      <c r="G422" s="37" t="e" cm="1">
        <f t="array" ref="G422">INDEX(D:D,SMALL(F:F,ROW(D422)))</f>
        <v>#NUM!</v>
      </c>
      <c r="H422" s="38" t="s">
        <v>10744</v>
      </c>
      <c r="I422" s="37" t="s">
        <v>407</v>
      </c>
      <c r="J422" s="37" t="s">
        <v>406</v>
      </c>
      <c r="K422" s="37" t="s">
        <v>221</v>
      </c>
      <c r="L422" s="37" t="s">
        <v>3878</v>
      </c>
      <c r="M422" s="37">
        <v>325.29000000000002</v>
      </c>
      <c r="N422" s="37" t="s">
        <v>3877</v>
      </c>
      <c r="O422" s="36" t="s">
        <v>3876</v>
      </c>
      <c r="P422" s="37" t="s">
        <v>259</v>
      </c>
      <c r="Q422" s="36" t="s">
        <v>3875</v>
      </c>
      <c r="R422" s="37" t="s">
        <v>3874</v>
      </c>
      <c r="S422" s="36" t="s">
        <v>3873</v>
      </c>
      <c r="T422" s="36"/>
      <c r="U422" s="36" t="s">
        <v>3872</v>
      </c>
      <c r="V422" s="37">
        <v>-0.08</v>
      </c>
      <c r="W422" s="37">
        <v>1</v>
      </c>
      <c r="X422" s="36"/>
      <c r="Y422" s="36"/>
      <c r="Z422" s="36" t="s">
        <v>10769</v>
      </c>
      <c r="AA422" s="37" t="s">
        <v>209</v>
      </c>
      <c r="AB422" s="37" t="s">
        <v>209</v>
      </c>
      <c r="AC422" s="37" t="s">
        <v>209</v>
      </c>
      <c r="AD422" s="41" t="s">
        <v>201</v>
      </c>
      <c r="AE422" s="41" t="s">
        <v>201</v>
      </c>
      <c r="AF422" s="41" t="s">
        <v>206</v>
      </c>
      <c r="AG422" s="41" t="s">
        <v>201</v>
      </c>
      <c r="AH422" s="41" t="s">
        <v>201</v>
      </c>
      <c r="AI422" s="41" t="s">
        <v>201</v>
      </c>
      <c r="AJ422" s="41" t="s">
        <v>205</v>
      </c>
      <c r="AK422" s="41" t="s">
        <v>398</v>
      </c>
      <c r="AL422" s="41" t="s">
        <v>201</v>
      </c>
      <c r="AM422" s="41" t="s">
        <v>201</v>
      </c>
      <c r="AN422" s="41" t="s">
        <v>205</v>
      </c>
      <c r="AO422" s="41" t="s">
        <v>205</v>
      </c>
      <c r="AP422" s="41" t="s">
        <v>1328</v>
      </c>
      <c r="AQ422" s="41" t="s">
        <v>3858</v>
      </c>
      <c r="AR422" s="41" t="s">
        <v>3858</v>
      </c>
      <c r="AS422" s="41" t="s">
        <v>201</v>
      </c>
      <c r="AT422" s="37"/>
      <c r="AU422" s="37"/>
      <c r="AV422" s="37"/>
      <c r="AW422" s="37"/>
      <c r="AX422" s="37"/>
      <c r="AY422" s="37"/>
      <c r="AZ422" s="37"/>
      <c r="BA422" s="37"/>
      <c r="BB422" s="37"/>
      <c r="BC422" s="37"/>
      <c r="BD422" s="37"/>
      <c r="BE422" s="37"/>
      <c r="BF422" s="37"/>
      <c r="BG422" s="37"/>
      <c r="BH422" s="37"/>
      <c r="BI422" s="37"/>
      <c r="BJ422" s="37"/>
      <c r="BK422" s="37"/>
      <c r="BL422" s="37"/>
      <c r="BM422" s="37"/>
      <c r="BN422" s="37"/>
      <c r="BO422" s="37"/>
      <c r="BP422" s="37"/>
      <c r="BQ422" s="37"/>
      <c r="BR422" s="37"/>
      <c r="BS422" s="37"/>
      <c r="BT422" s="37"/>
      <c r="BU422" s="37"/>
      <c r="BV422" s="37"/>
      <c r="BW422" s="37"/>
      <c r="BX422" s="37"/>
      <c r="BY422" s="37"/>
      <c r="BZ422" s="37"/>
      <c r="CA422" s="37"/>
      <c r="CB422" s="37"/>
      <c r="CC422" s="37"/>
      <c r="CD422" s="37"/>
      <c r="CE422" s="37"/>
      <c r="CF422" s="37"/>
      <c r="CG422" s="37"/>
      <c r="CH422" s="37"/>
      <c r="CI422" s="37"/>
      <c r="CJ422" s="37"/>
      <c r="CK422" s="37"/>
      <c r="CL422" s="37"/>
      <c r="CM422" s="37"/>
      <c r="CN422" s="37"/>
      <c r="CO422" s="37"/>
      <c r="CP422" s="37"/>
      <c r="CQ422" s="37"/>
      <c r="CR422" s="37"/>
      <c r="CS422" s="37"/>
      <c r="CT422" s="37"/>
      <c r="CU422" s="37"/>
      <c r="CV422" s="37"/>
      <c r="CW422" s="37"/>
      <c r="CX422" s="37"/>
      <c r="CY422" s="37"/>
      <c r="CZ422" s="37"/>
      <c r="DA422" s="37"/>
      <c r="DB422" s="37"/>
      <c r="DC422" s="37"/>
      <c r="DD422" s="37"/>
      <c r="DE422" s="37"/>
      <c r="DF422" s="37"/>
      <c r="DG422" s="37"/>
      <c r="DH422" s="37"/>
      <c r="DI422" s="37"/>
      <c r="DJ422" s="37"/>
      <c r="DK422" s="37"/>
      <c r="DL422" s="37"/>
      <c r="DM422" s="37"/>
      <c r="DN422" s="37"/>
      <c r="DO422" s="37"/>
      <c r="DP422" s="37"/>
      <c r="DQ422" s="37"/>
      <c r="DR422" s="37"/>
      <c r="DS422" s="37"/>
      <c r="DT422" s="37"/>
    </row>
    <row r="423" spans="1:124" s="31" customFormat="1" ht="18">
      <c r="A423" s="37">
        <v>305</v>
      </c>
      <c r="B423" s="36" t="s">
        <v>3871</v>
      </c>
      <c r="C423" s="36" t="s">
        <v>1569</v>
      </c>
      <c r="D423" s="37" t="s">
        <v>3870</v>
      </c>
      <c r="E423" s="37" t="s">
        <v>3869</v>
      </c>
      <c r="F423" s="37" t="str">
        <f>IF(ISERROR(FIND('ヒアリングシート（記入例あり）'!$C$22,物質リスト!D423)),"",ROW())</f>
        <v/>
      </c>
      <c r="G423" s="37" t="e" cm="1">
        <f t="array" ref="G423">INDEX(D:D,SMALL(F:F,ROW(D423)))</f>
        <v>#NUM!</v>
      </c>
      <c r="H423" s="38" t="s">
        <v>10744</v>
      </c>
      <c r="I423" s="37" t="s">
        <v>407</v>
      </c>
      <c r="J423" s="37" t="s">
        <v>406</v>
      </c>
      <c r="K423" s="37" t="s">
        <v>221</v>
      </c>
      <c r="L423" s="37" t="s">
        <v>3868</v>
      </c>
      <c r="M423" s="37">
        <v>278.11</v>
      </c>
      <c r="N423" s="37" t="s">
        <v>3867</v>
      </c>
      <c r="O423" s="36" t="s">
        <v>3866</v>
      </c>
      <c r="P423" s="37" t="s">
        <v>259</v>
      </c>
      <c r="Q423" s="36"/>
      <c r="R423" s="37" t="s">
        <v>3865</v>
      </c>
      <c r="S423" s="36" t="s">
        <v>10770</v>
      </c>
      <c r="T423" s="36"/>
      <c r="U423" s="36"/>
      <c r="V423" s="37"/>
      <c r="W423" s="37"/>
      <c r="X423" s="36"/>
      <c r="Y423" s="36"/>
      <c r="Z423" s="36" t="s">
        <v>10771</v>
      </c>
      <c r="AA423" s="37" t="s">
        <v>3864</v>
      </c>
      <c r="AB423" s="37" t="s">
        <v>209</v>
      </c>
      <c r="AC423" s="37" t="s">
        <v>209</v>
      </c>
      <c r="AD423" s="41" t="s">
        <v>207</v>
      </c>
      <c r="AE423" s="41" t="s">
        <v>201</v>
      </c>
      <c r="AF423" s="41" t="s">
        <v>206</v>
      </c>
      <c r="AG423" s="41" t="s">
        <v>201</v>
      </c>
      <c r="AH423" s="41" t="s">
        <v>201</v>
      </c>
      <c r="AI423" s="41" t="s">
        <v>201</v>
      </c>
      <c r="AJ423" s="41" t="s">
        <v>201</v>
      </c>
      <c r="AK423" s="41" t="s">
        <v>377</v>
      </c>
      <c r="AL423" s="41" t="s">
        <v>201</v>
      </c>
      <c r="AM423" s="41" t="s">
        <v>201</v>
      </c>
      <c r="AN423" s="41" t="s">
        <v>201</v>
      </c>
      <c r="AO423" s="41" t="s">
        <v>205</v>
      </c>
      <c r="AP423" s="41" t="s">
        <v>1328</v>
      </c>
      <c r="AQ423" s="41" t="s">
        <v>3858</v>
      </c>
      <c r="AR423" s="41" t="s">
        <v>3858</v>
      </c>
      <c r="AS423" s="41" t="s">
        <v>201</v>
      </c>
      <c r="AT423" s="37" t="s">
        <v>3857</v>
      </c>
      <c r="AU423" s="37" t="s">
        <v>3857</v>
      </c>
      <c r="AV423" s="37" t="s">
        <v>3856</v>
      </c>
      <c r="AW423" s="37"/>
      <c r="AX423" s="37"/>
      <c r="AY423" s="37"/>
      <c r="AZ423" s="37"/>
      <c r="BA423" s="37"/>
      <c r="BB423" s="37"/>
      <c r="BC423" s="37"/>
      <c r="BD423" s="37"/>
      <c r="BE423" s="37"/>
      <c r="BF423" s="37"/>
      <c r="BG423" s="37"/>
      <c r="BH423" s="37" t="s">
        <v>209</v>
      </c>
      <c r="BI423" s="37"/>
      <c r="BJ423" s="37"/>
      <c r="BK423" s="37"/>
      <c r="BL423" s="37"/>
      <c r="BM423" s="37"/>
      <c r="BN423" s="37"/>
      <c r="BO423" s="37"/>
      <c r="BP423" s="37"/>
      <c r="BQ423" s="37"/>
      <c r="BR423" s="37"/>
      <c r="BS423" s="37"/>
      <c r="BT423" s="37"/>
      <c r="BU423" s="37"/>
      <c r="BV423" s="37"/>
      <c r="BW423" s="37"/>
      <c r="BX423" s="37"/>
      <c r="BY423" s="37"/>
      <c r="BZ423" s="37"/>
      <c r="CA423" s="37"/>
      <c r="CB423" s="37"/>
      <c r="CC423" s="37"/>
      <c r="CD423" s="37"/>
      <c r="CE423" s="37"/>
      <c r="CF423" s="37"/>
      <c r="CG423" s="37"/>
      <c r="CH423" s="37"/>
      <c r="CI423" s="37"/>
      <c r="CJ423" s="37"/>
      <c r="CK423" s="37"/>
      <c r="CL423" s="37"/>
      <c r="CM423" s="37"/>
      <c r="CN423" s="37"/>
      <c r="CO423" s="37"/>
      <c r="CP423" s="37"/>
      <c r="CQ423" s="37"/>
      <c r="CR423" s="37"/>
      <c r="CS423" s="37"/>
      <c r="CT423" s="37"/>
      <c r="CU423" s="37"/>
      <c r="CV423" s="37"/>
      <c r="CW423" s="37"/>
      <c r="CX423" s="37"/>
      <c r="CY423" s="37"/>
      <c r="CZ423" s="37"/>
      <c r="DA423" s="37"/>
      <c r="DB423" s="37"/>
      <c r="DC423" s="37"/>
      <c r="DD423" s="37"/>
      <c r="DE423" s="37"/>
      <c r="DF423" s="37"/>
      <c r="DG423" s="37"/>
      <c r="DH423" s="37"/>
      <c r="DI423" s="37"/>
      <c r="DJ423" s="37"/>
      <c r="DK423" s="37"/>
      <c r="DL423" s="37"/>
      <c r="DM423" s="37"/>
      <c r="DN423" s="37"/>
      <c r="DO423" s="37"/>
      <c r="DP423" s="37"/>
      <c r="DQ423" s="37"/>
      <c r="DR423" s="37"/>
      <c r="DS423" s="37"/>
      <c r="DT423" s="37"/>
    </row>
    <row r="424" spans="1:124" s="31" customFormat="1" ht="18">
      <c r="A424" s="37">
        <v>305</v>
      </c>
      <c r="B424" s="36" t="s">
        <v>3863</v>
      </c>
      <c r="C424" s="36" t="s">
        <v>1569</v>
      </c>
      <c r="D424" s="37" t="s">
        <v>3862</v>
      </c>
      <c r="E424" s="37" t="s">
        <v>3861</v>
      </c>
      <c r="F424" s="37" t="str">
        <f>IF(ISERROR(FIND('ヒアリングシート（記入例あり）'!$C$22,物質リスト!D424)),"",ROW())</f>
        <v/>
      </c>
      <c r="G424" s="37" t="e" cm="1">
        <f t="array" ref="G424">INDEX(D:D,SMALL(F:F,ROW(D424)))</f>
        <v>#NUM!</v>
      </c>
      <c r="H424" s="38" t="s">
        <v>10744</v>
      </c>
      <c r="I424" s="37" t="s">
        <v>407</v>
      </c>
      <c r="J424" s="37" t="s">
        <v>406</v>
      </c>
      <c r="K424" s="37" t="s">
        <v>221</v>
      </c>
      <c r="L424" s="37" t="s">
        <v>3860</v>
      </c>
      <c r="M424" s="37">
        <v>331.21</v>
      </c>
      <c r="N424" s="37" t="s">
        <v>3859</v>
      </c>
      <c r="O424" s="36"/>
      <c r="P424" s="37" t="s">
        <v>259</v>
      </c>
      <c r="Q424" s="36"/>
      <c r="R424" s="37">
        <v>4.53</v>
      </c>
      <c r="S424" s="36"/>
      <c r="T424" s="36"/>
      <c r="U424" s="36" t="s">
        <v>209</v>
      </c>
      <c r="V424" s="37"/>
      <c r="W424" s="37"/>
      <c r="X424" s="36"/>
      <c r="Y424" s="36"/>
      <c r="Z424" s="36" t="s">
        <v>10772</v>
      </c>
      <c r="AA424" s="37" t="s">
        <v>209</v>
      </c>
      <c r="AB424" s="37" t="s">
        <v>209</v>
      </c>
      <c r="AC424" s="37" t="s">
        <v>209</v>
      </c>
      <c r="AD424" s="41" t="s">
        <v>201</v>
      </c>
      <c r="AE424" s="41" t="s">
        <v>201</v>
      </c>
      <c r="AF424" s="41" t="s">
        <v>206</v>
      </c>
      <c r="AG424" s="41" t="s">
        <v>201</v>
      </c>
      <c r="AH424" s="41" t="s">
        <v>201</v>
      </c>
      <c r="AI424" s="41" t="s">
        <v>201</v>
      </c>
      <c r="AJ424" s="41" t="s">
        <v>205</v>
      </c>
      <c r="AK424" s="41" t="s">
        <v>398</v>
      </c>
      <c r="AL424" s="41" t="s">
        <v>201</v>
      </c>
      <c r="AM424" s="41" t="s">
        <v>201</v>
      </c>
      <c r="AN424" s="41" t="s">
        <v>205</v>
      </c>
      <c r="AO424" s="41" t="s">
        <v>205</v>
      </c>
      <c r="AP424" s="41" t="s">
        <v>1328</v>
      </c>
      <c r="AQ424" s="41" t="s">
        <v>3858</v>
      </c>
      <c r="AR424" s="41" t="s">
        <v>3858</v>
      </c>
      <c r="AS424" s="41" t="s">
        <v>201</v>
      </c>
      <c r="AT424" s="37" t="s">
        <v>3857</v>
      </c>
      <c r="AU424" s="37" t="s">
        <v>3857</v>
      </c>
      <c r="AV424" s="37" t="s">
        <v>3856</v>
      </c>
      <c r="AW424" s="37"/>
      <c r="AX424" s="37"/>
      <c r="AY424" s="37"/>
      <c r="AZ424" s="37"/>
      <c r="BA424" s="37"/>
      <c r="BB424" s="37"/>
      <c r="BC424" s="37"/>
      <c r="BD424" s="37"/>
      <c r="BE424" s="37"/>
      <c r="BF424" s="37"/>
      <c r="BG424" s="37"/>
      <c r="BH424" s="37" t="s">
        <v>3855</v>
      </c>
      <c r="BI424" s="37"/>
      <c r="BJ424" s="37"/>
      <c r="BK424" s="37"/>
      <c r="BL424" s="37"/>
      <c r="BM424" s="37"/>
      <c r="BN424" s="37"/>
      <c r="BO424" s="37"/>
      <c r="BP424" s="37"/>
      <c r="BQ424" s="37"/>
      <c r="BR424" s="37"/>
      <c r="BS424" s="37"/>
      <c r="BT424" s="37"/>
      <c r="BU424" s="37"/>
      <c r="BV424" s="37"/>
      <c r="BW424" s="37"/>
      <c r="BX424" s="37"/>
      <c r="BY424" s="37"/>
      <c r="BZ424" s="37"/>
      <c r="CA424" s="37"/>
      <c r="CB424" s="37"/>
      <c r="CC424" s="37"/>
      <c r="CD424" s="37"/>
      <c r="CE424" s="37"/>
      <c r="CF424" s="37"/>
      <c r="CG424" s="37"/>
      <c r="CH424" s="37"/>
      <c r="CI424" s="37"/>
      <c r="CJ424" s="37"/>
      <c r="CK424" s="37"/>
      <c r="CL424" s="37"/>
      <c r="CM424" s="37"/>
      <c r="CN424" s="37"/>
      <c r="CO424" s="37"/>
      <c r="CP424" s="37"/>
      <c r="CQ424" s="37"/>
      <c r="CR424" s="37"/>
      <c r="CS424" s="37"/>
      <c r="CT424" s="37"/>
      <c r="CU424" s="37"/>
      <c r="CV424" s="37"/>
      <c r="CW424" s="37"/>
      <c r="CX424" s="37"/>
      <c r="CY424" s="37"/>
      <c r="CZ424" s="37"/>
      <c r="DA424" s="37"/>
      <c r="DB424" s="37"/>
      <c r="DC424" s="37"/>
      <c r="DD424" s="37"/>
      <c r="DE424" s="37"/>
      <c r="DF424" s="37"/>
      <c r="DG424" s="37"/>
      <c r="DH424" s="37"/>
      <c r="DI424" s="37"/>
      <c r="DJ424" s="37"/>
      <c r="DK424" s="37"/>
      <c r="DL424" s="37"/>
      <c r="DM424" s="37"/>
      <c r="DN424" s="37"/>
      <c r="DO424" s="37"/>
      <c r="DP424" s="37"/>
      <c r="DQ424" s="37"/>
      <c r="DR424" s="37"/>
      <c r="DS424" s="37"/>
      <c r="DT424" s="37"/>
    </row>
    <row r="425" spans="1:124" s="31" customFormat="1" ht="16.5">
      <c r="A425" s="37">
        <v>305</v>
      </c>
      <c r="B425" s="36" t="s">
        <v>3854</v>
      </c>
      <c r="C425" s="36" t="s">
        <v>1569</v>
      </c>
      <c r="D425" s="37" t="s">
        <v>3853</v>
      </c>
      <c r="E425" s="37" t="s">
        <v>3852</v>
      </c>
      <c r="F425" s="37" t="str">
        <f>IF(ISERROR(FIND('ヒアリングシート（記入例あり）'!$C$22,物質リスト!D425)),"",ROW())</f>
        <v/>
      </c>
      <c r="G425" s="37" t="e" cm="1">
        <f t="array" ref="G425">INDEX(D:D,SMALL(F:F,ROW(D425)))</f>
        <v>#NUM!</v>
      </c>
      <c r="H425" s="38" t="s">
        <v>10744</v>
      </c>
      <c r="I425" s="37" t="s">
        <v>407</v>
      </c>
      <c r="J425" s="37" t="s">
        <v>406</v>
      </c>
      <c r="K425" s="37" t="s">
        <v>221</v>
      </c>
      <c r="L425" s="37" t="s">
        <v>3851</v>
      </c>
      <c r="M425" s="37">
        <v>303.26</v>
      </c>
      <c r="N425" s="37" t="s">
        <v>3850</v>
      </c>
      <c r="O425" s="36"/>
      <c r="P425" s="37" t="s">
        <v>259</v>
      </c>
      <c r="Q425" s="36"/>
      <c r="R425" s="37" t="s">
        <v>3849</v>
      </c>
      <c r="S425" s="36"/>
      <c r="T425" s="36"/>
      <c r="U425" s="36"/>
      <c r="V425" s="37"/>
      <c r="W425" s="37"/>
      <c r="X425" s="36"/>
      <c r="Y425" s="36"/>
      <c r="Z425" s="36" t="s">
        <v>3848</v>
      </c>
      <c r="AA425" s="37" t="s">
        <v>209</v>
      </c>
      <c r="AB425" s="37" t="s">
        <v>209</v>
      </c>
      <c r="AC425" s="37" t="s">
        <v>209</v>
      </c>
      <c r="AD425" s="41" t="s">
        <v>201</v>
      </c>
      <c r="AE425" s="41" t="s">
        <v>201</v>
      </c>
      <c r="AF425" s="41" t="s">
        <v>206</v>
      </c>
      <c r="AG425" s="41" t="s">
        <v>201</v>
      </c>
      <c r="AH425" s="41" t="s">
        <v>201</v>
      </c>
      <c r="AI425" s="41" t="s">
        <v>201</v>
      </c>
      <c r="AJ425" s="41" t="s">
        <v>201</v>
      </c>
      <c r="AK425" s="41" t="s">
        <v>201</v>
      </c>
      <c r="AL425" s="41" t="s">
        <v>201</v>
      </c>
      <c r="AM425" s="41" t="s">
        <v>201</v>
      </c>
      <c r="AN425" s="41" t="s">
        <v>201</v>
      </c>
      <c r="AO425" s="41" t="s">
        <v>291</v>
      </c>
      <c r="AP425" s="41" t="s">
        <v>1328</v>
      </c>
      <c r="AQ425" s="41" t="s">
        <v>3847</v>
      </c>
      <c r="AR425" s="41" t="s">
        <v>3846</v>
      </c>
      <c r="AS425" s="41" t="s">
        <v>201</v>
      </c>
      <c r="AT425" s="37"/>
      <c r="AU425" s="37"/>
      <c r="AV425" s="37"/>
      <c r="AW425" s="37"/>
      <c r="AX425" s="37"/>
      <c r="AY425" s="37"/>
      <c r="AZ425" s="37"/>
      <c r="BA425" s="37"/>
      <c r="BB425" s="37"/>
      <c r="BC425" s="37"/>
      <c r="BD425" s="37"/>
      <c r="BE425" s="37"/>
      <c r="BF425" s="37"/>
      <c r="BG425" s="37"/>
      <c r="BH425" s="37"/>
      <c r="BI425" s="37"/>
      <c r="BJ425" s="37"/>
      <c r="BK425" s="37"/>
      <c r="BL425" s="37"/>
      <c r="BM425" s="37"/>
      <c r="BN425" s="37"/>
      <c r="BO425" s="37"/>
      <c r="BP425" s="37"/>
      <c r="BQ425" s="37"/>
      <c r="BR425" s="37"/>
      <c r="BS425" s="37"/>
      <c r="BT425" s="37"/>
      <c r="BU425" s="37"/>
      <c r="BV425" s="37"/>
      <c r="BW425" s="37"/>
      <c r="BX425" s="37"/>
      <c r="BY425" s="37"/>
      <c r="BZ425" s="37"/>
      <c r="CA425" s="37"/>
      <c r="CB425" s="37"/>
      <c r="CC425" s="37"/>
      <c r="CD425" s="37"/>
      <c r="CE425" s="37"/>
      <c r="CF425" s="37"/>
      <c r="CG425" s="37"/>
      <c r="CH425" s="37"/>
      <c r="CI425" s="37"/>
      <c r="CJ425" s="37"/>
      <c r="CK425" s="37"/>
      <c r="CL425" s="37"/>
      <c r="CM425" s="37"/>
      <c r="CN425" s="37"/>
      <c r="CO425" s="37"/>
      <c r="CP425" s="37"/>
      <c r="CQ425" s="37"/>
      <c r="CR425" s="37"/>
      <c r="CS425" s="37"/>
      <c r="CT425" s="37"/>
      <c r="CU425" s="37"/>
      <c r="CV425" s="37"/>
      <c r="CW425" s="37"/>
      <c r="CX425" s="37"/>
      <c r="CY425" s="37"/>
      <c r="CZ425" s="37"/>
      <c r="DA425" s="37"/>
      <c r="DB425" s="37"/>
      <c r="DC425" s="37"/>
      <c r="DD425" s="37"/>
      <c r="DE425" s="37"/>
      <c r="DF425" s="37"/>
      <c r="DG425" s="37"/>
      <c r="DH425" s="37"/>
      <c r="DI425" s="37"/>
      <c r="DJ425" s="37"/>
      <c r="DK425" s="37"/>
      <c r="DL425" s="37"/>
      <c r="DM425" s="37"/>
      <c r="DN425" s="37"/>
      <c r="DO425" s="37"/>
      <c r="DP425" s="37"/>
      <c r="DQ425" s="37"/>
      <c r="DR425" s="37"/>
      <c r="DS425" s="37"/>
      <c r="DT425" s="37"/>
    </row>
    <row r="426" spans="1:124" s="31" customFormat="1" ht="16.5">
      <c r="A426" s="37">
        <v>306</v>
      </c>
      <c r="B426" s="36" t="s">
        <v>3845</v>
      </c>
      <c r="C426" s="36" t="s">
        <v>3322</v>
      </c>
      <c r="D426" s="37" t="s">
        <v>3844</v>
      </c>
      <c r="E426" s="37" t="s">
        <v>3843</v>
      </c>
      <c r="F426" s="37" t="str">
        <f>IF(ISERROR(FIND('ヒアリングシート（記入例あり）'!$C$22,物質リスト!D426)),"",ROW())</f>
        <v/>
      </c>
      <c r="G426" s="37" t="e" cm="1">
        <f t="array" ref="G426">INDEX(D:D,SMALL(F:F,ROW(D426)))</f>
        <v>#NUM!</v>
      </c>
      <c r="H426" s="38" t="s">
        <v>10797</v>
      </c>
      <c r="I426" s="37" t="s">
        <v>223</v>
      </c>
      <c r="J426" s="37"/>
      <c r="K426" s="37" t="s">
        <v>221</v>
      </c>
      <c r="L426" s="37" t="s">
        <v>3842</v>
      </c>
      <c r="M426" s="37">
        <v>226.27</v>
      </c>
      <c r="N426" s="37"/>
      <c r="O426" s="36" t="s">
        <v>3841</v>
      </c>
      <c r="P426" s="37" t="s">
        <v>217</v>
      </c>
      <c r="Q426" s="36"/>
      <c r="R426" s="37" t="s">
        <v>3840</v>
      </c>
      <c r="S426" s="36" t="s">
        <v>3839</v>
      </c>
      <c r="T426" s="36"/>
      <c r="U426" s="36" t="s">
        <v>3838</v>
      </c>
      <c r="V426" s="37">
        <v>3.08</v>
      </c>
      <c r="W426" s="37">
        <v>2</v>
      </c>
      <c r="X426" s="36"/>
      <c r="Y426" s="36"/>
      <c r="Z426" s="36" t="s">
        <v>3837</v>
      </c>
      <c r="AA426" s="37" t="s">
        <v>3836</v>
      </c>
      <c r="AB426" s="37" t="s">
        <v>3835</v>
      </c>
      <c r="AC426" s="37" t="s">
        <v>209</v>
      </c>
      <c r="AD426" s="37" t="s">
        <v>203</v>
      </c>
      <c r="AE426" s="37" t="s">
        <v>203</v>
      </c>
      <c r="AF426" s="37" t="s">
        <v>206</v>
      </c>
      <c r="AG426" s="37" t="s">
        <v>201</v>
      </c>
      <c r="AH426" s="37" t="s">
        <v>206</v>
      </c>
      <c r="AI426" s="37" t="s">
        <v>201</v>
      </c>
      <c r="AJ426" s="37" t="s">
        <v>201</v>
      </c>
      <c r="AK426" s="37" t="s">
        <v>201</v>
      </c>
      <c r="AL426" s="37" t="s">
        <v>201</v>
      </c>
      <c r="AM426" s="37" t="s">
        <v>377</v>
      </c>
      <c r="AN426" s="37" t="s">
        <v>201</v>
      </c>
      <c r="AO426" s="37" t="s">
        <v>201</v>
      </c>
      <c r="AP426" s="37" t="s">
        <v>201</v>
      </c>
      <c r="AQ426" s="37" t="s">
        <v>201</v>
      </c>
      <c r="AR426" s="37" t="s">
        <v>201</v>
      </c>
      <c r="AS426" s="37" t="s">
        <v>201</v>
      </c>
      <c r="AT426" s="37" t="s">
        <v>3834</v>
      </c>
      <c r="AU426" s="37" t="s">
        <v>1505</v>
      </c>
      <c r="AV426" s="37" t="s">
        <v>199</v>
      </c>
      <c r="AW426" s="37"/>
      <c r="AX426" s="37"/>
      <c r="AY426" s="37"/>
      <c r="AZ426" s="37"/>
      <c r="BA426" s="37"/>
      <c r="BB426" s="37"/>
      <c r="BC426" s="37"/>
      <c r="BD426" s="37"/>
      <c r="BE426" s="37">
        <v>140</v>
      </c>
      <c r="BF426" s="37">
        <v>28798</v>
      </c>
      <c r="BG426" s="37">
        <v>28938</v>
      </c>
      <c r="BH426" s="37" t="s">
        <v>2611</v>
      </c>
      <c r="BI426" s="37">
        <v>3</v>
      </c>
      <c r="BJ426" s="37">
        <v>0.2</v>
      </c>
      <c r="BK426" s="37">
        <v>0</v>
      </c>
      <c r="BL426" s="37">
        <v>0</v>
      </c>
      <c r="BM426" s="37">
        <v>0</v>
      </c>
      <c r="BN426" s="37">
        <v>0</v>
      </c>
      <c r="BO426" s="37">
        <v>24</v>
      </c>
      <c r="BP426" s="37">
        <v>0</v>
      </c>
      <c r="BQ426" s="37">
        <v>16700</v>
      </c>
      <c r="BR426" s="37">
        <v>0</v>
      </c>
      <c r="BS426" s="37">
        <v>0.2</v>
      </c>
      <c r="BT426" s="37">
        <v>24</v>
      </c>
      <c r="BU426" s="37">
        <v>16700</v>
      </c>
      <c r="BV426" s="37">
        <v>2</v>
      </c>
      <c r="BW426" s="37">
        <v>0</v>
      </c>
      <c r="BX426" s="37">
        <v>0</v>
      </c>
      <c r="BY426" s="37">
        <v>0</v>
      </c>
      <c r="BZ426" s="37">
        <v>0</v>
      </c>
      <c r="CA426" s="37">
        <v>0</v>
      </c>
      <c r="CB426" s="37">
        <v>2100</v>
      </c>
      <c r="CC426" s="37">
        <v>6</v>
      </c>
      <c r="CD426" s="37">
        <v>0</v>
      </c>
      <c r="CE426" s="37">
        <v>0</v>
      </c>
      <c r="CF426" s="37">
        <v>0</v>
      </c>
      <c r="CG426" s="37">
        <v>0</v>
      </c>
      <c r="CH426" s="37">
        <v>0</v>
      </c>
      <c r="CI426" s="37">
        <v>54890</v>
      </c>
      <c r="CJ426" s="37">
        <v>2</v>
      </c>
      <c r="CK426" s="37">
        <v>0.1</v>
      </c>
      <c r="CL426" s="37">
        <v>0</v>
      </c>
      <c r="CM426" s="37">
        <v>0</v>
      </c>
      <c r="CN426" s="37">
        <v>0</v>
      </c>
      <c r="CO426" s="37">
        <v>0.1</v>
      </c>
      <c r="CP426" s="37">
        <v>25007</v>
      </c>
      <c r="CQ426" s="37"/>
      <c r="CR426" s="37"/>
      <c r="CS426" s="37"/>
      <c r="CT426" s="37"/>
      <c r="CU426" s="37"/>
      <c r="CV426" s="37"/>
      <c r="CW426" s="37"/>
      <c r="CX426" s="37"/>
      <c r="CY426" s="37"/>
      <c r="CZ426" s="37"/>
      <c r="DA426" s="37"/>
      <c r="DB426" s="37"/>
      <c r="DC426" s="37"/>
      <c r="DD426" s="37"/>
      <c r="DE426" s="37"/>
      <c r="DF426" s="37"/>
      <c r="DG426" s="37"/>
      <c r="DH426" s="37"/>
      <c r="DI426" s="37"/>
      <c r="DJ426" s="37"/>
      <c r="DK426" s="37"/>
      <c r="DL426" s="37"/>
      <c r="DM426" s="37"/>
      <c r="DN426" s="37"/>
      <c r="DO426" s="37"/>
      <c r="DP426" s="37"/>
      <c r="DQ426" s="37"/>
      <c r="DR426" s="37"/>
      <c r="DS426" s="37"/>
      <c r="DT426" s="37"/>
    </row>
    <row r="427" spans="1:124" s="31" customFormat="1" ht="16.5">
      <c r="A427" s="37">
        <v>307</v>
      </c>
      <c r="B427" s="36" t="s">
        <v>3833</v>
      </c>
      <c r="C427" s="36" t="s">
        <v>3322</v>
      </c>
      <c r="D427" s="37" t="s">
        <v>3832</v>
      </c>
      <c r="E427" s="37" t="s">
        <v>3831</v>
      </c>
      <c r="F427" s="37" t="str">
        <f>IF(ISERROR(FIND('ヒアリングシート（記入例あり）'!$C$22,物質リスト!D427)),"",ROW())</f>
        <v/>
      </c>
      <c r="G427" s="37" t="e" cm="1">
        <f t="array" ref="G427">INDEX(D:D,SMALL(F:F,ROW(D427)))</f>
        <v>#NUM!</v>
      </c>
      <c r="H427" s="38" t="s">
        <v>10796</v>
      </c>
      <c r="I427" s="37" t="s">
        <v>223</v>
      </c>
      <c r="J427" s="37" t="s">
        <v>360</v>
      </c>
      <c r="K427" s="37" t="s">
        <v>221</v>
      </c>
      <c r="L427" s="37" t="s">
        <v>3830</v>
      </c>
      <c r="M427" s="37">
        <v>178.125</v>
      </c>
      <c r="N427" s="37" t="s">
        <v>3829</v>
      </c>
      <c r="O427" s="36" t="s">
        <v>3828</v>
      </c>
      <c r="P427" s="37" t="s">
        <v>259</v>
      </c>
      <c r="Q427" s="36" t="s">
        <v>3827</v>
      </c>
      <c r="R427" s="37"/>
      <c r="S427" s="36" t="s">
        <v>209</v>
      </c>
      <c r="T427" s="36"/>
      <c r="U427" s="36" t="s">
        <v>3826</v>
      </c>
      <c r="V427" s="37">
        <v>2.0499999999999998</v>
      </c>
      <c r="W427" s="37">
        <v>1</v>
      </c>
      <c r="X427" s="36"/>
      <c r="Y427" s="36"/>
      <c r="Z427" s="36" t="s">
        <v>3825</v>
      </c>
      <c r="AA427" s="37" t="s">
        <v>253</v>
      </c>
      <c r="AB427" s="37" t="s">
        <v>209</v>
      </c>
      <c r="AC427" s="37" t="s">
        <v>209</v>
      </c>
      <c r="AD427" s="41" t="s">
        <v>203</v>
      </c>
      <c r="AE427" s="41" t="s">
        <v>201</v>
      </c>
      <c r="AF427" s="41" t="s">
        <v>206</v>
      </c>
      <c r="AG427" s="41" t="s">
        <v>206</v>
      </c>
      <c r="AH427" s="41" t="s">
        <v>201</v>
      </c>
      <c r="AI427" s="41" t="s">
        <v>201</v>
      </c>
      <c r="AJ427" s="41" t="s">
        <v>201</v>
      </c>
      <c r="AK427" s="41" t="s">
        <v>201</v>
      </c>
      <c r="AL427" s="41" t="s">
        <v>201</v>
      </c>
      <c r="AM427" s="41" t="s">
        <v>201</v>
      </c>
      <c r="AN427" s="41" t="s">
        <v>201</v>
      </c>
      <c r="AO427" s="41" t="s">
        <v>201</v>
      </c>
      <c r="AP427" s="41" t="s">
        <v>201</v>
      </c>
      <c r="AQ427" s="41" t="s">
        <v>3824</v>
      </c>
      <c r="AR427" s="41" t="s">
        <v>201</v>
      </c>
      <c r="AS427" s="41" t="s">
        <v>201</v>
      </c>
      <c r="AT427" s="37" t="s">
        <v>3823</v>
      </c>
      <c r="AU427" s="37" t="s">
        <v>209</v>
      </c>
      <c r="AV427" s="37" t="s">
        <v>209</v>
      </c>
      <c r="AW427" s="37"/>
      <c r="AX427" s="37"/>
      <c r="AY427" s="37"/>
      <c r="AZ427" s="37"/>
      <c r="BA427" s="37"/>
      <c r="BB427" s="37"/>
      <c r="BC427" s="37"/>
      <c r="BD427" s="37"/>
      <c r="BE427" s="37">
        <v>0</v>
      </c>
      <c r="BF427" s="37">
        <v>78</v>
      </c>
      <c r="BG427" s="37">
        <v>78</v>
      </c>
      <c r="BH427" s="37" t="s">
        <v>3822</v>
      </c>
      <c r="BI427" s="37">
        <v>3</v>
      </c>
      <c r="BJ427" s="37">
        <v>0</v>
      </c>
      <c r="BK427" s="37">
        <v>0</v>
      </c>
      <c r="BL427" s="37">
        <v>0</v>
      </c>
      <c r="BM427" s="37">
        <v>0</v>
      </c>
      <c r="BN427" s="37">
        <v>0</v>
      </c>
      <c r="BO427" s="37">
        <v>0</v>
      </c>
      <c r="BP427" s="37">
        <v>0</v>
      </c>
      <c r="BQ427" s="37">
        <v>1160000</v>
      </c>
      <c r="BR427" s="37">
        <v>0</v>
      </c>
      <c r="BS427" s="37">
        <v>0</v>
      </c>
      <c r="BT427" s="37">
        <v>0</v>
      </c>
      <c r="BU427" s="37">
        <v>1160000</v>
      </c>
      <c r="BV427" s="37">
        <v>0</v>
      </c>
      <c r="BW427" s="37">
        <v>0</v>
      </c>
      <c r="BX427" s="37">
        <v>0</v>
      </c>
      <c r="BY427" s="37">
        <v>0</v>
      </c>
      <c r="BZ427" s="37">
        <v>0</v>
      </c>
      <c r="CA427" s="37">
        <v>0</v>
      </c>
      <c r="CB427" s="37">
        <v>0</v>
      </c>
      <c r="CC427" s="37">
        <v>2</v>
      </c>
      <c r="CD427" s="37">
        <v>0</v>
      </c>
      <c r="CE427" s="37">
        <v>0</v>
      </c>
      <c r="CF427" s="37">
        <v>0</v>
      </c>
      <c r="CG427" s="37">
        <v>0</v>
      </c>
      <c r="CH427" s="37">
        <v>0</v>
      </c>
      <c r="CI427" s="37">
        <v>180000</v>
      </c>
      <c r="CJ427" s="37">
        <v>0</v>
      </c>
      <c r="CK427" s="37">
        <v>0</v>
      </c>
      <c r="CL427" s="37">
        <v>0</v>
      </c>
      <c r="CM427" s="37">
        <v>0</v>
      </c>
      <c r="CN427" s="37">
        <v>0</v>
      </c>
      <c r="CO427" s="37">
        <v>0</v>
      </c>
      <c r="CP427" s="37">
        <v>0</v>
      </c>
      <c r="CQ427" s="37"/>
      <c r="CR427" s="37"/>
      <c r="CS427" s="37"/>
      <c r="CT427" s="37"/>
      <c r="CU427" s="37"/>
      <c r="CV427" s="37"/>
      <c r="CW427" s="37"/>
      <c r="CX427" s="37"/>
      <c r="CY427" s="37"/>
      <c r="CZ427" s="37"/>
      <c r="DA427" s="37"/>
      <c r="DB427" s="37"/>
      <c r="DC427" s="37"/>
      <c r="DD427" s="37"/>
      <c r="DE427" s="37"/>
      <c r="DF427" s="37"/>
      <c r="DG427" s="37"/>
      <c r="DH427" s="37"/>
      <c r="DI427" s="37"/>
      <c r="DJ427" s="37"/>
      <c r="DK427" s="37"/>
      <c r="DL427" s="37"/>
      <c r="DM427" s="37"/>
      <c r="DN427" s="37"/>
      <c r="DO427" s="37"/>
      <c r="DP427" s="37"/>
      <c r="DQ427" s="37"/>
      <c r="DR427" s="37"/>
      <c r="DS427" s="37"/>
      <c r="DT427" s="37"/>
    </row>
    <row r="428" spans="1:124" s="31" customFormat="1" ht="16.5">
      <c r="A428" s="37">
        <v>308</v>
      </c>
      <c r="B428" s="36" t="s">
        <v>3821</v>
      </c>
      <c r="C428" s="36" t="s">
        <v>410</v>
      </c>
      <c r="D428" s="37" t="s">
        <v>3820</v>
      </c>
      <c r="E428" s="37" t="s">
        <v>3819</v>
      </c>
      <c r="F428" s="37" t="str">
        <f>IF(ISERROR(FIND('ヒアリングシート（記入例あり）'!$C$22,物質リスト!D428)),"",ROW())</f>
        <v/>
      </c>
      <c r="G428" s="37" t="e" cm="1">
        <f t="array" ref="G428">INDEX(D:D,SMALL(F:F,ROW(D428)))</f>
        <v>#NUM!</v>
      </c>
      <c r="H428" s="38" t="s">
        <v>10744</v>
      </c>
      <c r="I428" s="37" t="s">
        <v>407</v>
      </c>
      <c r="J428" s="37" t="s">
        <v>406</v>
      </c>
      <c r="K428" s="37" t="s">
        <v>221</v>
      </c>
      <c r="L428" s="37" t="s">
        <v>3818</v>
      </c>
      <c r="M428" s="37">
        <v>58.69</v>
      </c>
      <c r="N428" s="37" t="s">
        <v>3817</v>
      </c>
      <c r="O428" s="36" t="s">
        <v>3816</v>
      </c>
      <c r="P428" s="37" t="s">
        <v>259</v>
      </c>
      <c r="Q428" s="36"/>
      <c r="R428" s="37" t="s">
        <v>3815</v>
      </c>
      <c r="S428" s="36" t="s">
        <v>3814</v>
      </c>
      <c r="T428" s="36"/>
      <c r="U428" s="36" t="s">
        <v>3813</v>
      </c>
      <c r="V428" s="37">
        <v>-0.56999999999999995</v>
      </c>
      <c r="W428" s="37">
        <v>1</v>
      </c>
      <c r="X428" s="36"/>
      <c r="Y428" s="36"/>
      <c r="Z428" s="36" t="s">
        <v>3812</v>
      </c>
      <c r="AA428" s="37" t="s">
        <v>3811</v>
      </c>
      <c r="AB428" s="37" t="s">
        <v>209</v>
      </c>
      <c r="AC428" s="37" t="s">
        <v>3810</v>
      </c>
      <c r="AD428" s="37" t="s">
        <v>203</v>
      </c>
      <c r="AE428" s="37" t="s">
        <v>201</v>
      </c>
      <c r="AF428" s="37" t="s">
        <v>206</v>
      </c>
      <c r="AG428" s="37" t="s">
        <v>201</v>
      </c>
      <c r="AH428" s="37" t="s">
        <v>201</v>
      </c>
      <c r="AI428" s="37" t="s">
        <v>206</v>
      </c>
      <c r="AJ428" s="37" t="s">
        <v>201</v>
      </c>
      <c r="AK428" s="37" t="s">
        <v>201</v>
      </c>
      <c r="AL428" s="37" t="s">
        <v>377</v>
      </c>
      <c r="AM428" s="37" t="s">
        <v>377</v>
      </c>
      <c r="AN428" s="37" t="s">
        <v>201</v>
      </c>
      <c r="AO428" s="37" t="s">
        <v>205</v>
      </c>
      <c r="AP428" s="37" t="s">
        <v>201</v>
      </c>
      <c r="AQ428" s="37" t="s">
        <v>3809</v>
      </c>
      <c r="AR428" s="37" t="s">
        <v>426</v>
      </c>
      <c r="AS428" s="37"/>
      <c r="AT428" s="37" t="s">
        <v>3808</v>
      </c>
      <c r="AU428" s="37" t="s">
        <v>3807</v>
      </c>
      <c r="AV428" s="37" t="s">
        <v>3806</v>
      </c>
      <c r="AW428" s="37"/>
      <c r="AX428" s="37"/>
      <c r="AY428" s="37"/>
      <c r="AZ428" s="37"/>
      <c r="BA428" s="37"/>
      <c r="BB428" s="37"/>
      <c r="BC428" s="37"/>
      <c r="BD428" s="37"/>
      <c r="BE428" s="37">
        <v>3393</v>
      </c>
      <c r="BF428" s="37">
        <v>394460</v>
      </c>
      <c r="BG428" s="37">
        <v>397852</v>
      </c>
      <c r="BH428" s="37" t="s">
        <v>3805</v>
      </c>
      <c r="BI428" s="37">
        <v>49</v>
      </c>
      <c r="BJ428" s="37">
        <v>36.4</v>
      </c>
      <c r="BK428" s="37">
        <v>0</v>
      </c>
      <c r="BL428" s="37">
        <v>0</v>
      </c>
      <c r="BM428" s="37">
        <v>0</v>
      </c>
      <c r="BN428" s="37">
        <v>25.4</v>
      </c>
      <c r="BO428" s="37">
        <v>7910</v>
      </c>
      <c r="BP428" s="37">
        <v>1000</v>
      </c>
      <c r="BQ428" s="37">
        <v>5085500</v>
      </c>
      <c r="BR428" s="37">
        <v>152000</v>
      </c>
      <c r="BS428" s="37">
        <v>36.4</v>
      </c>
      <c r="BT428" s="37">
        <v>7935.4000000000005</v>
      </c>
      <c r="BU428" s="37">
        <v>5238500</v>
      </c>
      <c r="BV428" s="37">
        <v>33</v>
      </c>
      <c r="BW428" s="37">
        <v>48.2</v>
      </c>
      <c r="BX428" s="37">
        <v>508.40000000000003</v>
      </c>
      <c r="BY428" s="37">
        <v>0</v>
      </c>
      <c r="BZ428" s="37">
        <v>0</v>
      </c>
      <c r="CA428" s="37">
        <v>556.6</v>
      </c>
      <c r="CB428" s="37">
        <v>40928800</v>
      </c>
      <c r="CC428" s="37">
        <v>59</v>
      </c>
      <c r="CD428" s="37">
        <v>25</v>
      </c>
      <c r="CE428" s="37">
        <v>0</v>
      </c>
      <c r="CF428" s="37">
        <v>0</v>
      </c>
      <c r="CG428" s="37">
        <v>0</v>
      </c>
      <c r="CH428" s="37">
        <v>25</v>
      </c>
      <c r="CI428" s="37">
        <v>1323230</v>
      </c>
      <c r="CJ428" s="37">
        <v>22</v>
      </c>
      <c r="CK428" s="37">
        <v>0</v>
      </c>
      <c r="CL428" s="37">
        <v>2</v>
      </c>
      <c r="CM428" s="37">
        <v>0</v>
      </c>
      <c r="CN428" s="37">
        <v>0</v>
      </c>
      <c r="CO428" s="37">
        <v>2</v>
      </c>
      <c r="CP428" s="37">
        <v>3473921</v>
      </c>
      <c r="CQ428" s="37"/>
      <c r="CR428" s="37"/>
      <c r="CS428" s="37"/>
      <c r="CT428" s="37"/>
      <c r="CU428" s="37"/>
      <c r="CV428" s="37"/>
      <c r="CW428" s="37"/>
      <c r="CX428" s="37"/>
      <c r="CY428" s="37"/>
      <c r="CZ428" s="37"/>
      <c r="DA428" s="37"/>
      <c r="DB428" s="37"/>
      <c r="DC428" s="37"/>
      <c r="DD428" s="37"/>
      <c r="DE428" s="37"/>
      <c r="DF428" s="37"/>
      <c r="DG428" s="37"/>
      <c r="DH428" s="37"/>
      <c r="DI428" s="37"/>
      <c r="DJ428" s="37"/>
      <c r="DK428" s="37"/>
      <c r="DL428" s="37"/>
      <c r="DM428" s="37"/>
      <c r="DN428" s="37"/>
      <c r="DO428" s="37"/>
      <c r="DP428" s="37"/>
      <c r="DQ428" s="37"/>
      <c r="DR428" s="37"/>
      <c r="DS428" s="37"/>
      <c r="DT428" s="37"/>
    </row>
    <row r="429" spans="1:124" s="32" customFormat="1" ht="16.5">
      <c r="A429" s="37">
        <v>309</v>
      </c>
      <c r="B429" s="36" t="s">
        <v>1455</v>
      </c>
      <c r="C429" s="36"/>
      <c r="D429" s="37" t="s">
        <v>3804</v>
      </c>
      <c r="E429" s="37" t="s">
        <v>3803</v>
      </c>
      <c r="F429" s="37" t="str">
        <f>IF(ISERROR(FIND('ヒアリングシート（記入例あり）'!$C$22,物質リスト!D429)),"",ROW())</f>
        <v/>
      </c>
      <c r="G429" s="37" t="e" cm="1">
        <f t="array" ref="G429">INDEX(D:D,SMALL(F:F,ROW(D429)))</f>
        <v>#NUM!</v>
      </c>
      <c r="H429" s="38" t="s">
        <v>10744</v>
      </c>
      <c r="I429" s="37" t="s">
        <v>407</v>
      </c>
      <c r="J429" s="37"/>
      <c r="K429" s="37"/>
      <c r="L429" s="37"/>
      <c r="M429" s="37"/>
      <c r="N429" s="37"/>
      <c r="O429" s="36"/>
      <c r="P429" s="37"/>
      <c r="Q429" s="36"/>
      <c r="R429" s="37"/>
      <c r="S429" s="36"/>
      <c r="T429" s="36"/>
      <c r="U429" s="36"/>
      <c r="V429" s="37"/>
      <c r="W429" s="37"/>
      <c r="X429" s="36"/>
      <c r="Y429" s="36"/>
      <c r="Z429" s="36"/>
      <c r="AA429" s="37"/>
      <c r="AB429" s="37"/>
      <c r="AC429" s="37"/>
      <c r="AD429" s="37"/>
      <c r="AE429" s="37"/>
      <c r="AF429" s="37"/>
      <c r="AG429" s="37"/>
      <c r="AH429" s="37"/>
      <c r="AI429" s="37"/>
      <c r="AJ429" s="37"/>
      <c r="AK429" s="37"/>
      <c r="AL429" s="37"/>
      <c r="AM429" s="37"/>
      <c r="AN429" s="37"/>
      <c r="AO429" s="37"/>
      <c r="AP429" s="37"/>
      <c r="AQ429" s="37"/>
      <c r="AR429" s="37"/>
      <c r="AS429" s="37"/>
      <c r="AT429" s="37"/>
      <c r="AU429" s="37"/>
      <c r="AV429" s="37"/>
      <c r="AW429" s="37"/>
      <c r="AX429" s="37"/>
      <c r="AY429" s="37"/>
      <c r="AZ429" s="37"/>
      <c r="BA429" s="37"/>
      <c r="BB429" s="37"/>
      <c r="BC429" s="37"/>
      <c r="BD429" s="37"/>
      <c r="BE429" s="37">
        <v>122912</v>
      </c>
      <c r="BF429" s="37">
        <v>2611498</v>
      </c>
      <c r="BG429" s="37">
        <v>2734410</v>
      </c>
      <c r="BH429" s="37"/>
      <c r="BI429" s="37">
        <v>57</v>
      </c>
      <c r="BJ429" s="37">
        <v>15.1</v>
      </c>
      <c r="BK429" s="37">
        <v>569.4</v>
      </c>
      <c r="BL429" s="37">
        <v>0</v>
      </c>
      <c r="BM429" s="37">
        <v>0</v>
      </c>
      <c r="BN429" s="37">
        <v>7344.3</v>
      </c>
      <c r="BO429" s="37">
        <v>59289.1</v>
      </c>
      <c r="BP429" s="37">
        <v>1621360</v>
      </c>
      <c r="BQ429" s="37">
        <v>13498710</v>
      </c>
      <c r="BR429" s="37">
        <v>392700</v>
      </c>
      <c r="BS429" s="37">
        <v>584.5</v>
      </c>
      <c r="BT429" s="37">
        <v>66633.399999999994</v>
      </c>
      <c r="BU429" s="37">
        <v>15512770</v>
      </c>
      <c r="BV429" s="37">
        <v>19</v>
      </c>
      <c r="BW429" s="37">
        <v>39.1</v>
      </c>
      <c r="BX429" s="37">
        <v>2588.6999999999998</v>
      </c>
      <c r="BY429" s="37">
        <v>0</v>
      </c>
      <c r="BZ429" s="37">
        <v>0</v>
      </c>
      <c r="CA429" s="37">
        <v>2627.7999999999997</v>
      </c>
      <c r="CB429" s="37">
        <v>2015910</v>
      </c>
      <c r="CC429" s="37">
        <v>64</v>
      </c>
      <c r="CD429" s="37">
        <v>1</v>
      </c>
      <c r="CE429" s="37">
        <v>1375</v>
      </c>
      <c r="CF429" s="37">
        <v>0</v>
      </c>
      <c r="CG429" s="37">
        <v>0</v>
      </c>
      <c r="CH429" s="37">
        <v>1377</v>
      </c>
      <c r="CI429" s="37">
        <v>1127800</v>
      </c>
      <c r="CJ429" s="37">
        <v>27</v>
      </c>
      <c r="CK429" s="37">
        <v>0.1</v>
      </c>
      <c r="CL429" s="37">
        <v>110</v>
      </c>
      <c r="CM429" s="37">
        <v>0</v>
      </c>
      <c r="CN429" s="37">
        <v>0</v>
      </c>
      <c r="CO429" s="37">
        <v>110.1</v>
      </c>
      <c r="CP429" s="37">
        <v>565101</v>
      </c>
      <c r="CQ429" s="37"/>
      <c r="CR429" s="37"/>
      <c r="CS429" s="37"/>
      <c r="CT429" s="37"/>
      <c r="CU429" s="37"/>
      <c r="CV429" s="37"/>
      <c r="CW429" s="37"/>
      <c r="CX429" s="37"/>
      <c r="CY429" s="37"/>
      <c r="CZ429" s="37"/>
      <c r="DA429" s="37"/>
      <c r="DB429" s="37"/>
      <c r="DC429" s="37"/>
      <c r="DD429" s="37"/>
      <c r="DE429" s="37"/>
      <c r="DF429" s="37"/>
      <c r="DG429" s="37"/>
      <c r="DH429" s="37"/>
      <c r="DI429" s="37"/>
      <c r="DJ429" s="37"/>
      <c r="DK429" s="37"/>
      <c r="DL429" s="37"/>
      <c r="DM429" s="37"/>
      <c r="DN429" s="37"/>
      <c r="DO429" s="37"/>
      <c r="DP429" s="37"/>
      <c r="DQ429" s="37"/>
      <c r="DR429" s="37"/>
      <c r="DS429" s="37"/>
      <c r="DT429" s="37"/>
    </row>
    <row r="430" spans="1:124" s="31" customFormat="1" ht="18">
      <c r="A430" s="37">
        <v>310</v>
      </c>
      <c r="B430" s="36" t="s">
        <v>3802</v>
      </c>
      <c r="C430" s="36" t="s">
        <v>226</v>
      </c>
      <c r="D430" s="37" t="s">
        <v>3801</v>
      </c>
      <c r="E430" s="37" t="s">
        <v>3800</v>
      </c>
      <c r="F430" s="37" t="str">
        <f>IF(ISERROR(FIND('ヒアリングシート（記入例あり）'!$C$22,物質リスト!D430)),"",ROW())</f>
        <v/>
      </c>
      <c r="G430" s="37" t="e" cm="1">
        <f t="array" ref="G430">INDEX(D:D,SMALL(F:F,ROW(D430)))</f>
        <v>#NUM!</v>
      </c>
      <c r="H430" s="38" t="s">
        <v>10796</v>
      </c>
      <c r="I430" s="37" t="s">
        <v>223</v>
      </c>
      <c r="J430" s="37"/>
      <c r="K430" s="37" t="s">
        <v>221</v>
      </c>
      <c r="L430" s="37" t="s">
        <v>3799</v>
      </c>
      <c r="M430" s="37">
        <v>191.14</v>
      </c>
      <c r="N430" s="37" t="s">
        <v>3798</v>
      </c>
      <c r="O430" s="36"/>
      <c r="P430" s="37" t="s">
        <v>259</v>
      </c>
      <c r="Q430" s="36" t="s">
        <v>3797</v>
      </c>
      <c r="R430" s="37"/>
      <c r="S430" s="36" t="s">
        <v>10980</v>
      </c>
      <c r="T430" s="36" t="s">
        <v>3796</v>
      </c>
      <c r="U430" s="36" t="s">
        <v>3795</v>
      </c>
      <c r="V430" s="37">
        <v>-3.81</v>
      </c>
      <c r="W430" s="37">
        <v>1</v>
      </c>
      <c r="X430" s="36" t="s">
        <v>432</v>
      </c>
      <c r="Y430" s="36" t="s">
        <v>3794</v>
      </c>
      <c r="Z430" s="36" t="s">
        <v>10981</v>
      </c>
      <c r="AA430" s="37" t="s">
        <v>3793</v>
      </c>
      <c r="AB430" s="37" t="s">
        <v>209</v>
      </c>
      <c r="AC430" s="37" t="s">
        <v>3792</v>
      </c>
      <c r="AD430" s="41" t="s">
        <v>207</v>
      </c>
      <c r="AE430" s="41" t="s">
        <v>201</v>
      </c>
      <c r="AF430" s="41" t="s">
        <v>206</v>
      </c>
      <c r="AG430" s="41" t="s">
        <v>201</v>
      </c>
      <c r="AH430" s="41" t="s">
        <v>201</v>
      </c>
      <c r="AI430" s="41" t="s">
        <v>201</v>
      </c>
      <c r="AJ430" s="41" t="s">
        <v>201</v>
      </c>
      <c r="AK430" s="41" t="s">
        <v>250</v>
      </c>
      <c r="AL430" s="41" t="s">
        <v>201</v>
      </c>
      <c r="AM430" s="41" t="s">
        <v>201</v>
      </c>
      <c r="AN430" s="41" t="s">
        <v>203</v>
      </c>
      <c r="AO430" s="41" t="s">
        <v>205</v>
      </c>
      <c r="AP430" s="41" t="s">
        <v>201</v>
      </c>
      <c r="AQ430" s="41" t="s">
        <v>201</v>
      </c>
      <c r="AR430" s="41" t="s">
        <v>3770</v>
      </c>
      <c r="AS430" s="41" t="s">
        <v>201</v>
      </c>
      <c r="AT430" s="37" t="s">
        <v>200</v>
      </c>
      <c r="AU430" s="37" t="s">
        <v>3791</v>
      </c>
      <c r="AV430" s="37" t="s">
        <v>432</v>
      </c>
      <c r="AW430" s="37" t="s">
        <v>3790</v>
      </c>
      <c r="AX430" s="37"/>
      <c r="AY430" s="37" t="s">
        <v>321</v>
      </c>
      <c r="AZ430" s="37"/>
      <c r="BA430" s="37" t="s">
        <v>196</v>
      </c>
      <c r="BB430" s="37" t="s">
        <v>3789</v>
      </c>
      <c r="BC430" s="37" t="s">
        <v>3788</v>
      </c>
      <c r="BD430" s="37">
        <v>44</v>
      </c>
      <c r="BE430" s="37">
        <v>53</v>
      </c>
      <c r="BF430" s="37">
        <v>8705</v>
      </c>
      <c r="BG430" s="37">
        <v>8758</v>
      </c>
      <c r="BH430" s="37" t="s">
        <v>3787</v>
      </c>
      <c r="BI430" s="37"/>
      <c r="BJ430" s="37"/>
      <c r="BK430" s="37"/>
      <c r="BL430" s="37"/>
      <c r="BM430" s="37"/>
      <c r="BN430" s="37"/>
      <c r="BO430" s="37"/>
      <c r="BP430" s="37"/>
      <c r="BQ430" s="37"/>
      <c r="BR430" s="37"/>
      <c r="BS430" s="37"/>
      <c r="BT430" s="37"/>
      <c r="BU430" s="37"/>
      <c r="BV430" s="37">
        <v>0</v>
      </c>
      <c r="BW430" s="37">
        <v>0</v>
      </c>
      <c r="BX430" s="37">
        <v>0</v>
      </c>
      <c r="BY430" s="37">
        <v>0</v>
      </c>
      <c r="BZ430" s="37">
        <v>0</v>
      </c>
      <c r="CA430" s="37">
        <v>0</v>
      </c>
      <c r="CB430" s="37">
        <v>0</v>
      </c>
      <c r="CC430" s="37"/>
      <c r="CD430" s="37"/>
      <c r="CE430" s="37"/>
      <c r="CF430" s="37"/>
      <c r="CG430" s="37"/>
      <c r="CH430" s="37"/>
      <c r="CI430" s="37"/>
      <c r="CJ430" s="37">
        <v>0</v>
      </c>
      <c r="CK430" s="37">
        <v>0</v>
      </c>
      <c r="CL430" s="37">
        <v>0</v>
      </c>
      <c r="CM430" s="37">
        <v>0</v>
      </c>
      <c r="CN430" s="37">
        <v>0</v>
      </c>
      <c r="CO430" s="37">
        <v>0</v>
      </c>
      <c r="CP430" s="37">
        <v>0</v>
      </c>
      <c r="CQ430" s="37">
        <v>0</v>
      </c>
      <c r="CR430" s="37">
        <v>99.2</v>
      </c>
      <c r="CS430" s="37">
        <v>0</v>
      </c>
      <c r="CT430" s="37">
        <v>0.8</v>
      </c>
      <c r="CU430" s="37"/>
      <c r="CV430" s="37"/>
      <c r="CW430" s="37" t="s">
        <v>3786</v>
      </c>
      <c r="CX430" s="37"/>
      <c r="CY430" s="37"/>
      <c r="CZ430" s="37"/>
      <c r="DA430" s="37" t="s">
        <v>3785</v>
      </c>
      <c r="DB430" s="37"/>
      <c r="DC430" s="37" t="s">
        <v>3784</v>
      </c>
      <c r="DD430" s="37"/>
      <c r="DE430" s="37"/>
      <c r="DF430" s="37"/>
      <c r="DG430" s="37"/>
      <c r="DH430" s="37"/>
      <c r="DI430" s="37" t="s">
        <v>3783</v>
      </c>
      <c r="DJ430" s="37" t="s">
        <v>3782</v>
      </c>
      <c r="DK430" s="37"/>
      <c r="DL430" s="37"/>
      <c r="DM430" s="37"/>
      <c r="DN430" s="37"/>
      <c r="DO430" s="37"/>
      <c r="DP430" s="37">
        <v>5.2</v>
      </c>
      <c r="DQ430" s="37">
        <v>1.6</v>
      </c>
      <c r="DR430" s="37"/>
      <c r="DS430" s="37">
        <v>6.8</v>
      </c>
      <c r="DT430" s="37">
        <v>6.8</v>
      </c>
    </row>
    <row r="431" spans="1:124" s="31" customFormat="1" ht="16.5">
      <c r="A431" s="37">
        <v>311</v>
      </c>
      <c r="B431" s="36" t="s">
        <v>3781</v>
      </c>
      <c r="C431" s="36" t="s">
        <v>410</v>
      </c>
      <c r="D431" s="37" t="s">
        <v>3780</v>
      </c>
      <c r="E431" s="37" t="s">
        <v>3779</v>
      </c>
      <c r="F431" s="37" t="str">
        <f>IF(ISERROR(FIND('ヒアリングシート（記入例あり）'!$C$22,物質リスト!D431)),"",ROW())</f>
        <v/>
      </c>
      <c r="G431" s="37" t="e" cm="1">
        <f t="array" ref="G431">INDEX(D:D,SMALL(F:F,ROW(D431)))</f>
        <v>#NUM!</v>
      </c>
      <c r="H431" s="38" t="s">
        <v>10796</v>
      </c>
      <c r="I431" s="37" t="s">
        <v>223</v>
      </c>
      <c r="J431" s="37" t="s">
        <v>222</v>
      </c>
      <c r="K431" s="37" t="s">
        <v>221</v>
      </c>
      <c r="L431" s="37" t="s">
        <v>3778</v>
      </c>
      <c r="M431" s="37">
        <v>153.137</v>
      </c>
      <c r="N431" s="37" t="s">
        <v>3777</v>
      </c>
      <c r="O431" s="36" t="s">
        <v>3776</v>
      </c>
      <c r="P431" s="37" t="s">
        <v>217</v>
      </c>
      <c r="Q431" s="36" t="s">
        <v>3775</v>
      </c>
      <c r="R431" s="37"/>
      <c r="S431" s="36" t="s">
        <v>3774</v>
      </c>
      <c r="T431" s="36"/>
      <c r="U431" s="36" t="s">
        <v>3773</v>
      </c>
      <c r="V431" s="37">
        <v>1.73</v>
      </c>
      <c r="W431" s="37">
        <v>1</v>
      </c>
      <c r="X431" s="36"/>
      <c r="Y431" s="36"/>
      <c r="Z431" s="36" t="s">
        <v>3772</v>
      </c>
      <c r="AA431" s="37" t="s">
        <v>3771</v>
      </c>
      <c r="AB431" s="37" t="s">
        <v>715</v>
      </c>
      <c r="AC431" s="37" t="s">
        <v>209</v>
      </c>
      <c r="AD431" s="41" t="s">
        <v>207</v>
      </c>
      <c r="AE431" s="41" t="s">
        <v>203</v>
      </c>
      <c r="AF431" s="41" t="s">
        <v>206</v>
      </c>
      <c r="AG431" s="41" t="s">
        <v>201</v>
      </c>
      <c r="AH431" s="41" t="s">
        <v>201</v>
      </c>
      <c r="AI431" s="41" t="s">
        <v>201</v>
      </c>
      <c r="AJ431" s="41" t="s">
        <v>203</v>
      </c>
      <c r="AK431" s="41" t="s">
        <v>203</v>
      </c>
      <c r="AL431" s="41" t="s">
        <v>201</v>
      </c>
      <c r="AM431" s="41" t="s">
        <v>201</v>
      </c>
      <c r="AN431" s="41" t="s">
        <v>201</v>
      </c>
      <c r="AO431" s="41" t="s">
        <v>205</v>
      </c>
      <c r="AP431" s="41" t="s">
        <v>201</v>
      </c>
      <c r="AQ431" s="41" t="s">
        <v>3339</v>
      </c>
      <c r="AR431" s="41" t="s">
        <v>3770</v>
      </c>
      <c r="AS431" s="41" t="s">
        <v>201</v>
      </c>
      <c r="AT431" s="37" t="s">
        <v>957</v>
      </c>
      <c r="AU431" s="37" t="s">
        <v>3769</v>
      </c>
      <c r="AV431" s="37"/>
      <c r="AW431" s="37"/>
      <c r="AX431" s="37"/>
      <c r="AY431" s="37"/>
      <c r="AZ431" s="37"/>
      <c r="BA431" s="37"/>
      <c r="BB431" s="37"/>
      <c r="BC431" s="37"/>
      <c r="BD431" s="37"/>
      <c r="BE431" s="37">
        <v>0</v>
      </c>
      <c r="BF431" s="37">
        <v>80</v>
      </c>
      <c r="BG431" s="37">
        <v>80</v>
      </c>
      <c r="BH431" s="37" t="s">
        <v>209</v>
      </c>
      <c r="BI431" s="37"/>
      <c r="BJ431" s="37"/>
      <c r="BK431" s="37"/>
      <c r="BL431" s="37"/>
      <c r="BM431" s="37"/>
      <c r="BN431" s="37"/>
      <c r="BO431" s="37"/>
      <c r="BP431" s="37"/>
      <c r="BQ431" s="37"/>
      <c r="BR431" s="37"/>
      <c r="BS431" s="37"/>
      <c r="BT431" s="37"/>
      <c r="BU431" s="37"/>
      <c r="BV431" s="37">
        <v>0</v>
      </c>
      <c r="BW431" s="37">
        <v>0</v>
      </c>
      <c r="BX431" s="37">
        <v>0</v>
      </c>
      <c r="BY431" s="37">
        <v>0</v>
      </c>
      <c r="BZ431" s="37">
        <v>0</v>
      </c>
      <c r="CA431" s="37">
        <v>0</v>
      </c>
      <c r="CB431" s="37">
        <v>0</v>
      </c>
      <c r="CC431" s="37">
        <v>1</v>
      </c>
      <c r="CD431" s="37">
        <v>0</v>
      </c>
      <c r="CE431" s="37">
        <v>0</v>
      </c>
      <c r="CF431" s="37">
        <v>0</v>
      </c>
      <c r="CG431" s="37">
        <v>0</v>
      </c>
      <c r="CH431" s="37">
        <v>0</v>
      </c>
      <c r="CI431" s="37">
        <v>2500</v>
      </c>
      <c r="CJ431" s="37">
        <v>0</v>
      </c>
      <c r="CK431" s="37">
        <v>0</v>
      </c>
      <c r="CL431" s="37">
        <v>0</v>
      </c>
      <c r="CM431" s="37">
        <v>0</v>
      </c>
      <c r="CN431" s="37">
        <v>0</v>
      </c>
      <c r="CO431" s="37">
        <v>0</v>
      </c>
      <c r="CP431" s="37">
        <v>0</v>
      </c>
      <c r="CQ431" s="37"/>
      <c r="CR431" s="37"/>
      <c r="CS431" s="37"/>
      <c r="CT431" s="37"/>
      <c r="CU431" s="37"/>
      <c r="CV431" s="37"/>
      <c r="CW431" s="37"/>
      <c r="CX431" s="37"/>
      <c r="CY431" s="37"/>
      <c r="CZ431" s="37"/>
      <c r="DA431" s="37"/>
      <c r="DB431" s="37"/>
      <c r="DC431" s="37"/>
      <c r="DD431" s="37"/>
      <c r="DE431" s="37"/>
      <c r="DF431" s="37"/>
      <c r="DG431" s="37"/>
      <c r="DH431" s="37"/>
      <c r="DI431" s="37"/>
      <c r="DJ431" s="37"/>
      <c r="DK431" s="37"/>
      <c r="DL431" s="37"/>
      <c r="DM431" s="37"/>
      <c r="DN431" s="37"/>
      <c r="DO431" s="37"/>
      <c r="DP431" s="37"/>
      <c r="DQ431" s="37"/>
      <c r="DR431" s="37"/>
      <c r="DS431" s="37"/>
      <c r="DT431" s="37"/>
    </row>
    <row r="432" spans="1:124" s="31" customFormat="1" ht="16.5">
      <c r="A432" s="37">
        <v>312</v>
      </c>
      <c r="B432" s="36" t="s">
        <v>3768</v>
      </c>
      <c r="C432" s="36" t="s">
        <v>410</v>
      </c>
      <c r="D432" s="37" t="s">
        <v>3767</v>
      </c>
      <c r="E432" s="37" t="s">
        <v>3766</v>
      </c>
      <c r="F432" s="37" t="str">
        <f>IF(ISERROR(FIND('ヒアリングシート（記入例あり）'!$C$22,物質リスト!D432)),"",ROW())</f>
        <v/>
      </c>
      <c r="G432" s="37" t="e" cm="1">
        <f t="array" ref="G432">INDEX(D:D,SMALL(F:F,ROW(D432)))</f>
        <v>#NUM!</v>
      </c>
      <c r="H432" s="38" t="s">
        <v>10796</v>
      </c>
      <c r="I432" s="37" t="s">
        <v>223</v>
      </c>
      <c r="J432" s="37" t="s">
        <v>222</v>
      </c>
      <c r="K432" s="37" t="s">
        <v>221</v>
      </c>
      <c r="L432" s="37" t="s">
        <v>3765</v>
      </c>
      <c r="M432" s="37">
        <v>138.13999999999999</v>
      </c>
      <c r="N432" s="37" t="s">
        <v>3764</v>
      </c>
      <c r="O432" s="36" t="s">
        <v>3763</v>
      </c>
      <c r="P432" s="37" t="s">
        <v>259</v>
      </c>
      <c r="Q432" s="36" t="s">
        <v>3762</v>
      </c>
      <c r="R432" s="37"/>
      <c r="S432" s="36" t="s">
        <v>3761</v>
      </c>
      <c r="T432" s="36"/>
      <c r="U432" s="36" t="s">
        <v>3760</v>
      </c>
      <c r="V432" s="37">
        <v>1.8</v>
      </c>
      <c r="W432" s="37">
        <v>1</v>
      </c>
      <c r="X432" s="36"/>
      <c r="Y432" s="36"/>
      <c r="Z432" s="36" t="s">
        <v>3759</v>
      </c>
      <c r="AA432" s="37" t="s">
        <v>3758</v>
      </c>
      <c r="AB432" s="37" t="s">
        <v>3757</v>
      </c>
      <c r="AC432" s="37" t="s">
        <v>3756</v>
      </c>
      <c r="AD432" s="37" t="s">
        <v>207</v>
      </c>
      <c r="AE432" s="37" t="s">
        <v>203</v>
      </c>
      <c r="AF432" s="37" t="s">
        <v>206</v>
      </c>
      <c r="AG432" s="37" t="s">
        <v>201</v>
      </c>
      <c r="AH432" s="37" t="s">
        <v>201</v>
      </c>
      <c r="AI432" s="37" t="s">
        <v>206</v>
      </c>
      <c r="AJ432" s="37" t="s">
        <v>203</v>
      </c>
      <c r="AK432" s="37" t="s">
        <v>250</v>
      </c>
      <c r="AL432" s="37" t="s">
        <v>201</v>
      </c>
      <c r="AM432" s="37" t="s">
        <v>203</v>
      </c>
      <c r="AN432" s="37" t="s">
        <v>203</v>
      </c>
      <c r="AO432" s="37" t="s">
        <v>201</v>
      </c>
      <c r="AP432" s="37" t="s">
        <v>205</v>
      </c>
      <c r="AQ432" s="37" t="s">
        <v>201</v>
      </c>
      <c r="AR432" s="37" t="s">
        <v>201</v>
      </c>
      <c r="AS432" s="37" t="s">
        <v>201</v>
      </c>
      <c r="AT432" s="37" t="s">
        <v>209</v>
      </c>
      <c r="AU432" s="37" t="s">
        <v>3755</v>
      </c>
      <c r="AV432" s="37" t="s">
        <v>1254</v>
      </c>
      <c r="AW432" s="37"/>
      <c r="AX432" s="37"/>
      <c r="AY432" s="37"/>
      <c r="AZ432" s="37"/>
      <c r="BA432" s="37"/>
      <c r="BB432" s="37"/>
      <c r="BC432" s="37"/>
      <c r="BD432" s="37"/>
      <c r="BE432" s="37">
        <v>0</v>
      </c>
      <c r="BF432" s="37">
        <v>195000</v>
      </c>
      <c r="BG432" s="37">
        <v>195000</v>
      </c>
      <c r="BH432" s="37" t="s">
        <v>3754</v>
      </c>
      <c r="BI432" s="37"/>
      <c r="BJ432" s="37"/>
      <c r="BK432" s="37"/>
      <c r="BL432" s="37"/>
      <c r="BM432" s="37"/>
      <c r="BN432" s="37"/>
      <c r="BO432" s="37"/>
      <c r="BP432" s="37"/>
      <c r="BQ432" s="37"/>
      <c r="BR432" s="37"/>
      <c r="BS432" s="37"/>
      <c r="BT432" s="37"/>
      <c r="BU432" s="37"/>
      <c r="BV432" s="37">
        <v>0</v>
      </c>
      <c r="BW432" s="37">
        <v>0</v>
      </c>
      <c r="BX432" s="37">
        <v>0</v>
      </c>
      <c r="BY432" s="37">
        <v>0</v>
      </c>
      <c r="BZ432" s="37">
        <v>0</v>
      </c>
      <c r="CA432" s="37">
        <v>0</v>
      </c>
      <c r="CB432" s="37">
        <v>0</v>
      </c>
      <c r="CC432" s="37"/>
      <c r="CD432" s="37"/>
      <c r="CE432" s="37"/>
      <c r="CF432" s="37"/>
      <c r="CG432" s="37"/>
      <c r="CH432" s="37"/>
      <c r="CI432" s="37"/>
      <c r="CJ432" s="37">
        <v>0</v>
      </c>
      <c r="CK432" s="37">
        <v>0</v>
      </c>
      <c r="CL432" s="37">
        <v>0</v>
      </c>
      <c r="CM432" s="37">
        <v>0</v>
      </c>
      <c r="CN432" s="37">
        <v>0</v>
      </c>
      <c r="CO432" s="37">
        <v>0</v>
      </c>
      <c r="CP432" s="37">
        <v>0</v>
      </c>
      <c r="CQ432" s="37"/>
      <c r="CR432" s="37"/>
      <c r="CS432" s="37"/>
      <c r="CT432" s="37"/>
      <c r="CU432" s="37"/>
      <c r="CV432" s="37"/>
      <c r="CW432" s="37"/>
      <c r="CX432" s="37"/>
      <c r="CY432" s="37"/>
      <c r="CZ432" s="37"/>
      <c r="DA432" s="37"/>
      <c r="DB432" s="37"/>
      <c r="DC432" s="37"/>
      <c r="DD432" s="37"/>
      <c r="DE432" s="37"/>
      <c r="DF432" s="37"/>
      <c r="DG432" s="37"/>
      <c r="DH432" s="37"/>
      <c r="DI432" s="37"/>
      <c r="DJ432" s="37"/>
      <c r="DK432" s="37"/>
      <c r="DL432" s="37"/>
      <c r="DM432" s="37"/>
      <c r="DN432" s="37"/>
      <c r="DO432" s="37"/>
      <c r="DP432" s="37"/>
      <c r="DQ432" s="37"/>
      <c r="DR432" s="37"/>
      <c r="DS432" s="37"/>
      <c r="DT432" s="37"/>
    </row>
    <row r="433" spans="1:124" s="31" customFormat="1" ht="18">
      <c r="A433" s="37">
        <v>313</v>
      </c>
      <c r="B433" s="36" t="s">
        <v>3753</v>
      </c>
      <c r="C433" s="36" t="s">
        <v>3752</v>
      </c>
      <c r="D433" s="37" t="s">
        <v>3751</v>
      </c>
      <c r="E433" s="37" t="s">
        <v>3750</v>
      </c>
      <c r="F433" s="37" t="str">
        <f>IF(ISERROR(FIND('ヒアリングシート（記入例あり）'!$C$22,物質リスト!D433)),"",ROW())</f>
        <v/>
      </c>
      <c r="G433" s="37" t="e" cm="1">
        <f t="array" ref="G433">INDEX(D:D,SMALL(F:F,ROW(D433)))</f>
        <v>#NUM!</v>
      </c>
      <c r="H433" s="38" t="s">
        <v>10796</v>
      </c>
      <c r="I433" s="37" t="s">
        <v>223</v>
      </c>
      <c r="J433" s="37" t="s">
        <v>360</v>
      </c>
      <c r="K433" s="37" t="s">
        <v>221</v>
      </c>
      <c r="L433" s="37" t="s">
        <v>3749</v>
      </c>
      <c r="M433" s="37">
        <v>227.09</v>
      </c>
      <c r="N433" s="37" t="s">
        <v>3748</v>
      </c>
      <c r="O433" s="36" t="s">
        <v>3747</v>
      </c>
      <c r="P433" s="37" t="s">
        <v>217</v>
      </c>
      <c r="Q433" s="36"/>
      <c r="R433" s="37" t="s">
        <v>3746</v>
      </c>
      <c r="S433" s="36" t="s">
        <v>10982</v>
      </c>
      <c r="T433" s="36" t="s">
        <v>3745</v>
      </c>
      <c r="U433" s="36" t="s">
        <v>1352</v>
      </c>
      <c r="V433" s="37">
        <v>1.62</v>
      </c>
      <c r="W433" s="37">
        <v>1</v>
      </c>
      <c r="X433" s="36" t="s">
        <v>3744</v>
      </c>
      <c r="Y433" s="36"/>
      <c r="Z433" s="36" t="s">
        <v>10983</v>
      </c>
      <c r="AA433" s="37" t="s">
        <v>3743</v>
      </c>
      <c r="AB433" s="37" t="s">
        <v>3742</v>
      </c>
      <c r="AC433" s="37" t="s">
        <v>209</v>
      </c>
      <c r="AD433" s="41" t="s">
        <v>207</v>
      </c>
      <c r="AE433" s="41" t="s">
        <v>203</v>
      </c>
      <c r="AF433" s="41" t="s">
        <v>206</v>
      </c>
      <c r="AG433" s="41" t="s">
        <v>201</v>
      </c>
      <c r="AH433" s="41" t="s">
        <v>201</v>
      </c>
      <c r="AI433" s="41" t="s">
        <v>201</v>
      </c>
      <c r="AJ433" s="41" t="s">
        <v>203</v>
      </c>
      <c r="AK433" s="41" t="s">
        <v>203</v>
      </c>
      <c r="AL433" s="41" t="s">
        <v>201</v>
      </c>
      <c r="AM433" s="41" t="s">
        <v>377</v>
      </c>
      <c r="AN433" s="41" t="s">
        <v>203</v>
      </c>
      <c r="AO433" s="41" t="s">
        <v>201</v>
      </c>
      <c r="AP433" s="41" t="s">
        <v>3741</v>
      </c>
      <c r="AQ433" s="41" t="s">
        <v>3740</v>
      </c>
      <c r="AR433" s="41" t="s">
        <v>3739</v>
      </c>
      <c r="AS433" s="41" t="s">
        <v>201</v>
      </c>
      <c r="AT433" s="37" t="s">
        <v>3738</v>
      </c>
      <c r="AU433" s="37" t="s">
        <v>3737</v>
      </c>
      <c r="AV433" s="37" t="s">
        <v>3736</v>
      </c>
      <c r="AW433" s="37" t="s">
        <v>1231</v>
      </c>
      <c r="AX433" s="37"/>
      <c r="AY433" s="37" t="s">
        <v>3735</v>
      </c>
      <c r="AZ433" s="37"/>
      <c r="BA433" s="37" t="s">
        <v>3734</v>
      </c>
      <c r="BB433" s="37"/>
      <c r="BC433" s="37">
        <v>3.5</v>
      </c>
      <c r="BD433" s="37">
        <v>130</v>
      </c>
      <c r="BE433" s="37">
        <v>630</v>
      </c>
      <c r="BF433" s="37">
        <v>12</v>
      </c>
      <c r="BG433" s="37">
        <v>642</v>
      </c>
      <c r="BH433" s="37" t="s">
        <v>3733</v>
      </c>
      <c r="BI433" s="37"/>
      <c r="BJ433" s="37"/>
      <c r="BK433" s="37"/>
      <c r="BL433" s="37"/>
      <c r="BM433" s="37"/>
      <c r="BN433" s="37"/>
      <c r="BO433" s="37"/>
      <c r="BP433" s="37"/>
      <c r="BQ433" s="37"/>
      <c r="BR433" s="37"/>
      <c r="BS433" s="37"/>
      <c r="BT433" s="37"/>
      <c r="BU433" s="37"/>
      <c r="BV433" s="37">
        <v>1</v>
      </c>
      <c r="BW433" s="37">
        <v>160</v>
      </c>
      <c r="BX433" s="37">
        <v>0</v>
      </c>
      <c r="BY433" s="37">
        <v>0</v>
      </c>
      <c r="BZ433" s="37">
        <v>0</v>
      </c>
      <c r="CA433" s="37">
        <v>160</v>
      </c>
      <c r="CB433" s="37">
        <v>31000</v>
      </c>
      <c r="CC433" s="37">
        <v>1</v>
      </c>
      <c r="CD433" s="37">
        <v>0</v>
      </c>
      <c r="CE433" s="37">
        <v>0</v>
      </c>
      <c r="CF433" s="37">
        <v>0</v>
      </c>
      <c r="CG433" s="37">
        <v>0</v>
      </c>
      <c r="CH433" s="37">
        <v>0</v>
      </c>
      <c r="CI433" s="37">
        <v>7600</v>
      </c>
      <c r="CJ433" s="37">
        <v>0</v>
      </c>
      <c r="CK433" s="37">
        <v>0</v>
      </c>
      <c r="CL433" s="37">
        <v>0</v>
      </c>
      <c r="CM433" s="37">
        <v>0</v>
      </c>
      <c r="CN433" s="37">
        <v>0</v>
      </c>
      <c r="CO433" s="37">
        <v>0</v>
      </c>
      <c r="CP433" s="37">
        <v>0</v>
      </c>
      <c r="CQ433" s="37">
        <v>0.5</v>
      </c>
      <c r="CR433" s="37">
        <v>66.400000000000006</v>
      </c>
      <c r="CS433" s="37">
        <v>32.1</v>
      </c>
      <c r="CT433" s="37">
        <v>0.9</v>
      </c>
      <c r="CU433" s="37"/>
      <c r="CV433" s="37"/>
      <c r="CW433" s="37"/>
      <c r="CX433" s="37"/>
      <c r="CY433" s="37"/>
      <c r="CZ433" s="37"/>
      <c r="DA433" s="37"/>
      <c r="DB433" s="37"/>
      <c r="DC433" s="37"/>
      <c r="DD433" s="37"/>
      <c r="DE433" s="37"/>
      <c r="DF433" s="37"/>
      <c r="DG433" s="37"/>
      <c r="DH433" s="37"/>
      <c r="DI433" s="37"/>
      <c r="DJ433" s="37"/>
      <c r="DK433" s="37"/>
      <c r="DL433" s="37"/>
      <c r="DM433" s="37"/>
      <c r="DN433" s="37"/>
      <c r="DO433" s="37"/>
      <c r="DP433" s="37"/>
      <c r="DQ433" s="37"/>
      <c r="DR433" s="37"/>
      <c r="DS433" s="37"/>
      <c r="DT433" s="37"/>
    </row>
    <row r="434" spans="1:124" s="31" customFormat="1" ht="16.5">
      <c r="A434" s="37">
        <v>314</v>
      </c>
      <c r="B434" s="36" t="s">
        <v>3732</v>
      </c>
      <c r="C434" s="36" t="s">
        <v>339</v>
      </c>
      <c r="D434" s="37" t="s">
        <v>3731</v>
      </c>
      <c r="E434" s="37" t="s">
        <v>3730</v>
      </c>
      <c r="F434" s="37" t="str">
        <f>IF(ISERROR(FIND('ヒアリングシート（記入例あり）'!$C$22,物質リスト!D434)),"",ROW())</f>
        <v/>
      </c>
      <c r="G434" s="37" t="e" cm="1">
        <f t="array" ref="G434">INDEX(D:D,SMALL(F:F,ROW(D434)))</f>
        <v>#NUM!</v>
      </c>
      <c r="H434" s="38" t="s">
        <v>10796</v>
      </c>
      <c r="I434" s="37" t="s">
        <v>223</v>
      </c>
      <c r="J434" s="37" t="s">
        <v>222</v>
      </c>
      <c r="K434" s="37" t="s">
        <v>221</v>
      </c>
      <c r="L434" s="37" t="s">
        <v>3729</v>
      </c>
      <c r="M434" s="37">
        <v>157.6</v>
      </c>
      <c r="N434" s="37" t="s">
        <v>3728</v>
      </c>
      <c r="O434" s="36" t="s">
        <v>3727</v>
      </c>
      <c r="P434" s="37" t="s">
        <v>259</v>
      </c>
      <c r="Q434" s="36" t="s">
        <v>3726</v>
      </c>
      <c r="R434" s="37"/>
      <c r="S434" s="36" t="s">
        <v>3725</v>
      </c>
      <c r="T434" s="36" t="s">
        <v>3724</v>
      </c>
      <c r="U434" s="36">
        <v>2.39</v>
      </c>
      <c r="V434" s="37">
        <v>2.39</v>
      </c>
      <c r="W434" s="37">
        <v>1</v>
      </c>
      <c r="X434" s="36" t="s">
        <v>432</v>
      </c>
      <c r="Y434" s="36" t="s">
        <v>212</v>
      </c>
      <c r="Z434" s="36" t="s">
        <v>3723</v>
      </c>
      <c r="AA434" s="37" t="s">
        <v>3722</v>
      </c>
      <c r="AB434" s="37" t="s">
        <v>3721</v>
      </c>
      <c r="AC434" s="37" t="s">
        <v>209</v>
      </c>
      <c r="AD434" s="41" t="s">
        <v>207</v>
      </c>
      <c r="AE434" s="41" t="s">
        <v>378</v>
      </c>
      <c r="AF434" s="41" t="s">
        <v>206</v>
      </c>
      <c r="AG434" s="41" t="s">
        <v>201</v>
      </c>
      <c r="AH434" s="41" t="s">
        <v>201</v>
      </c>
      <c r="AI434" s="41" t="s">
        <v>201</v>
      </c>
      <c r="AJ434" s="41" t="s">
        <v>201</v>
      </c>
      <c r="AK434" s="41" t="s">
        <v>250</v>
      </c>
      <c r="AL434" s="41" t="s">
        <v>201</v>
      </c>
      <c r="AM434" s="41" t="s">
        <v>201</v>
      </c>
      <c r="AN434" s="41" t="s">
        <v>205</v>
      </c>
      <c r="AO434" s="41" t="s">
        <v>205</v>
      </c>
      <c r="AP434" s="41" t="s">
        <v>205</v>
      </c>
      <c r="AQ434" s="41" t="s">
        <v>2966</v>
      </c>
      <c r="AR434" s="41" t="s">
        <v>2966</v>
      </c>
      <c r="AS434" s="41" t="s">
        <v>201</v>
      </c>
      <c r="AT434" s="37" t="s">
        <v>3720</v>
      </c>
      <c r="AU434" s="37" t="s">
        <v>3720</v>
      </c>
      <c r="AV434" s="37" t="s">
        <v>248</v>
      </c>
      <c r="AW434" s="37"/>
      <c r="AX434" s="37"/>
      <c r="AY434" s="37" t="s">
        <v>321</v>
      </c>
      <c r="AZ434" s="37" t="s">
        <v>320</v>
      </c>
      <c r="BA434" s="37" t="s">
        <v>3719</v>
      </c>
      <c r="BB434" s="37" t="s">
        <v>3718</v>
      </c>
      <c r="BC434" s="37" t="s">
        <v>3717</v>
      </c>
      <c r="BD434" s="37"/>
      <c r="BE434" s="40">
        <v>183</v>
      </c>
      <c r="BF434" s="37">
        <v>3104</v>
      </c>
      <c r="BG434" s="37">
        <v>3287</v>
      </c>
      <c r="BH434" s="37" t="s">
        <v>3716</v>
      </c>
      <c r="BI434" s="37"/>
      <c r="BJ434" s="37"/>
      <c r="BK434" s="37"/>
      <c r="BL434" s="37"/>
      <c r="BM434" s="37"/>
      <c r="BN434" s="37"/>
      <c r="BO434" s="37"/>
      <c r="BP434" s="37"/>
      <c r="BQ434" s="37"/>
      <c r="BR434" s="37"/>
      <c r="BS434" s="37"/>
      <c r="BT434" s="37"/>
      <c r="BU434" s="37"/>
      <c r="BV434" s="37">
        <v>0</v>
      </c>
      <c r="BW434" s="37">
        <v>0</v>
      </c>
      <c r="BX434" s="37">
        <v>0</v>
      </c>
      <c r="BY434" s="37">
        <v>0</v>
      </c>
      <c r="BZ434" s="37">
        <v>0</v>
      </c>
      <c r="CA434" s="37">
        <v>0</v>
      </c>
      <c r="CB434" s="37">
        <v>0</v>
      </c>
      <c r="CC434" s="37"/>
      <c r="CD434" s="37"/>
      <c r="CE434" s="37"/>
      <c r="CF434" s="37"/>
      <c r="CG434" s="37"/>
      <c r="CH434" s="37"/>
      <c r="CI434" s="37"/>
      <c r="CJ434" s="37">
        <v>0</v>
      </c>
      <c r="CK434" s="37">
        <v>0</v>
      </c>
      <c r="CL434" s="37">
        <v>0</v>
      </c>
      <c r="CM434" s="37">
        <v>0</v>
      </c>
      <c r="CN434" s="37">
        <v>0</v>
      </c>
      <c r="CO434" s="37">
        <v>0</v>
      </c>
      <c r="CP434" s="37">
        <v>0</v>
      </c>
      <c r="CQ434" s="37">
        <v>16</v>
      </c>
      <c r="CR434" s="37">
        <v>79.900000000000006</v>
      </c>
      <c r="CS434" s="37">
        <v>5.0000000000000001E-3</v>
      </c>
      <c r="CT434" s="37">
        <v>4.0999999999999996</v>
      </c>
      <c r="CU434" s="37" t="s">
        <v>3715</v>
      </c>
      <c r="CV434" s="37"/>
      <c r="CW434" s="37"/>
      <c r="CX434" s="37"/>
      <c r="CY434" s="37"/>
      <c r="CZ434" s="37"/>
      <c r="DA434" s="37"/>
      <c r="DB434" s="37"/>
      <c r="DC434" s="37"/>
      <c r="DD434" s="37"/>
      <c r="DE434" s="37" t="s">
        <v>3714</v>
      </c>
      <c r="DF434" s="37"/>
      <c r="DG434" s="37"/>
      <c r="DH434" s="37"/>
      <c r="DI434" s="37" t="s">
        <v>3713</v>
      </c>
      <c r="DJ434" s="37" t="s">
        <v>3712</v>
      </c>
      <c r="DK434" s="37"/>
      <c r="DL434" s="37">
        <v>2.5000000000000001E-2</v>
      </c>
      <c r="DM434" s="37"/>
      <c r="DN434" s="37"/>
      <c r="DO434" s="37"/>
      <c r="DP434" s="37">
        <v>1.2E-2</v>
      </c>
      <c r="DQ434" s="37">
        <v>7.0000000000000001E-3</v>
      </c>
      <c r="DR434" s="37"/>
      <c r="DS434" s="37">
        <v>1.9E-2</v>
      </c>
      <c r="DT434" s="37">
        <v>4.3999999999999997E-2</v>
      </c>
    </row>
    <row r="435" spans="1:124" s="31" customFormat="1" ht="16.5">
      <c r="A435" s="37">
        <v>315</v>
      </c>
      <c r="B435" s="36" t="s">
        <v>3711</v>
      </c>
      <c r="C435" s="36" t="s">
        <v>1770</v>
      </c>
      <c r="D435" s="37" t="s">
        <v>3710</v>
      </c>
      <c r="E435" s="37" t="s">
        <v>3709</v>
      </c>
      <c r="F435" s="37" t="str">
        <f>IF(ISERROR(FIND('ヒアリングシート（記入例あり）'!$C$22,物質リスト!D435)),"",ROW())</f>
        <v/>
      </c>
      <c r="G435" s="37" t="e" cm="1">
        <f t="array" ref="G435">INDEX(D:D,SMALL(F:F,ROW(D435)))</f>
        <v>#NUM!</v>
      </c>
      <c r="H435" s="38" t="s">
        <v>10796</v>
      </c>
      <c r="I435" s="37" t="s">
        <v>223</v>
      </c>
      <c r="J435" s="37" t="s">
        <v>360</v>
      </c>
      <c r="K435" s="37" t="s">
        <v>221</v>
      </c>
      <c r="L435" s="37" t="s">
        <v>3708</v>
      </c>
      <c r="M435" s="37">
        <v>137.13999999999999</v>
      </c>
      <c r="N435" s="37" t="s">
        <v>3707</v>
      </c>
      <c r="O435" s="36" t="s">
        <v>3706</v>
      </c>
      <c r="P435" s="37" t="s">
        <v>1154</v>
      </c>
      <c r="Q435" s="36"/>
      <c r="R435" s="37" t="s">
        <v>3705</v>
      </c>
      <c r="S435" s="36" t="s">
        <v>3704</v>
      </c>
      <c r="T435" s="36" t="s">
        <v>603</v>
      </c>
      <c r="U435" s="36" t="s">
        <v>1883</v>
      </c>
      <c r="V435" s="37">
        <v>2.2999999999999998</v>
      </c>
      <c r="W435" s="37">
        <v>1</v>
      </c>
      <c r="X435" s="36" t="s">
        <v>432</v>
      </c>
      <c r="Y435" s="36" t="s">
        <v>212</v>
      </c>
      <c r="Z435" s="36" t="s">
        <v>3703</v>
      </c>
      <c r="AA435" s="37" t="s">
        <v>3702</v>
      </c>
      <c r="AB435" s="37" t="s">
        <v>3701</v>
      </c>
      <c r="AC435" s="37" t="s">
        <v>3700</v>
      </c>
      <c r="AD435" s="41" t="s">
        <v>207</v>
      </c>
      <c r="AE435" s="41" t="s">
        <v>203</v>
      </c>
      <c r="AF435" s="41" t="s">
        <v>206</v>
      </c>
      <c r="AG435" s="41" t="s">
        <v>201</v>
      </c>
      <c r="AH435" s="41" t="s">
        <v>201</v>
      </c>
      <c r="AI435" s="41" t="s">
        <v>201</v>
      </c>
      <c r="AJ435" s="41" t="s">
        <v>203</v>
      </c>
      <c r="AK435" s="41" t="s">
        <v>203</v>
      </c>
      <c r="AL435" s="41" t="s">
        <v>201</v>
      </c>
      <c r="AM435" s="41" t="s">
        <v>201</v>
      </c>
      <c r="AN435" s="41" t="s">
        <v>201</v>
      </c>
      <c r="AO435" s="41" t="s">
        <v>291</v>
      </c>
      <c r="AP435" s="41" t="s">
        <v>201</v>
      </c>
      <c r="AQ435" s="41" t="s">
        <v>2922</v>
      </c>
      <c r="AR435" s="41" t="s">
        <v>3699</v>
      </c>
      <c r="AS435" s="41" t="s">
        <v>201</v>
      </c>
      <c r="AT435" s="37" t="s">
        <v>3698</v>
      </c>
      <c r="AU435" s="37" t="s">
        <v>3697</v>
      </c>
      <c r="AV435" s="37" t="s">
        <v>3696</v>
      </c>
      <c r="AW435" s="37" t="s">
        <v>3695</v>
      </c>
      <c r="AX435" s="37"/>
      <c r="AY435" s="37" t="s">
        <v>3694</v>
      </c>
      <c r="AZ435" s="37"/>
      <c r="BA435" s="37" t="s">
        <v>3693</v>
      </c>
      <c r="BB435" s="37" t="s">
        <v>3692</v>
      </c>
      <c r="BC435" s="37" t="s">
        <v>3691</v>
      </c>
      <c r="BD435" s="37">
        <v>320</v>
      </c>
      <c r="BE435" s="37">
        <v>44</v>
      </c>
      <c r="BF435" s="40">
        <v>0</v>
      </c>
      <c r="BG435" s="37">
        <v>44</v>
      </c>
      <c r="BH435" s="37" t="s">
        <v>3690</v>
      </c>
      <c r="BI435" s="37"/>
      <c r="BJ435" s="37"/>
      <c r="BK435" s="37"/>
      <c r="BL435" s="37"/>
      <c r="BM435" s="37"/>
      <c r="BN435" s="37"/>
      <c r="BO435" s="37"/>
      <c r="BP435" s="37"/>
      <c r="BQ435" s="37"/>
      <c r="BR435" s="37"/>
      <c r="BS435" s="37"/>
      <c r="BT435" s="37"/>
      <c r="BU435" s="37"/>
      <c r="BV435" s="37">
        <v>0</v>
      </c>
      <c r="BW435" s="37">
        <v>0</v>
      </c>
      <c r="BX435" s="37">
        <v>0</v>
      </c>
      <c r="BY435" s="37">
        <v>0</v>
      </c>
      <c r="BZ435" s="37">
        <v>0</v>
      </c>
      <c r="CA435" s="37">
        <v>0</v>
      </c>
      <c r="CB435" s="37">
        <v>0</v>
      </c>
      <c r="CC435" s="37"/>
      <c r="CD435" s="37"/>
      <c r="CE435" s="37"/>
      <c r="CF435" s="37"/>
      <c r="CG435" s="37"/>
      <c r="CH435" s="37"/>
      <c r="CI435" s="37"/>
      <c r="CJ435" s="37">
        <v>0</v>
      </c>
      <c r="CK435" s="37">
        <v>0</v>
      </c>
      <c r="CL435" s="37">
        <v>0</v>
      </c>
      <c r="CM435" s="37">
        <v>0</v>
      </c>
      <c r="CN435" s="37">
        <v>0</v>
      </c>
      <c r="CO435" s="37">
        <v>0</v>
      </c>
      <c r="CP435" s="37">
        <v>0</v>
      </c>
      <c r="CQ435" s="37">
        <v>1</v>
      </c>
      <c r="CR435" s="37">
        <v>6.5</v>
      </c>
      <c r="CS435" s="37">
        <v>92.3</v>
      </c>
      <c r="CT435" s="37">
        <v>0.1</v>
      </c>
      <c r="CU435" s="37" t="s">
        <v>3689</v>
      </c>
      <c r="CV435" s="37"/>
      <c r="CW435" s="37"/>
      <c r="CX435" s="37"/>
      <c r="CY435" s="37"/>
      <c r="CZ435" s="37"/>
      <c r="DA435" s="37" t="s">
        <v>3688</v>
      </c>
      <c r="DB435" s="37" t="s">
        <v>3688</v>
      </c>
      <c r="DC435" s="37" t="s">
        <v>3687</v>
      </c>
      <c r="DD435" s="37" t="s">
        <v>3687</v>
      </c>
      <c r="DE435" s="37" t="s">
        <v>3686</v>
      </c>
      <c r="DF435" s="37"/>
      <c r="DG435" s="37"/>
      <c r="DH435" s="37"/>
      <c r="DI435" s="37" t="s">
        <v>3685</v>
      </c>
      <c r="DJ435" s="37"/>
      <c r="DK435" s="37"/>
      <c r="DL435" s="37">
        <v>3.5999999999999997E-2</v>
      </c>
      <c r="DM435" s="37"/>
      <c r="DN435" s="37"/>
      <c r="DO435" s="37"/>
      <c r="DP435" s="37">
        <v>8.0000000000000002E-3</v>
      </c>
      <c r="DQ435" s="37"/>
      <c r="DR435" s="37"/>
      <c r="DS435" s="37">
        <v>8.0000000000000002E-3</v>
      </c>
      <c r="DT435" s="37">
        <v>4.3999999999999997E-2</v>
      </c>
    </row>
    <row r="436" spans="1:124" s="31" customFormat="1" ht="16.5">
      <c r="A436" s="37">
        <v>316</v>
      </c>
      <c r="B436" s="36" t="s">
        <v>3684</v>
      </c>
      <c r="C436" s="36" t="s">
        <v>1828</v>
      </c>
      <c r="D436" s="37" t="s">
        <v>3683</v>
      </c>
      <c r="E436" s="37" t="s">
        <v>3682</v>
      </c>
      <c r="F436" s="37" t="str">
        <f>IF(ISERROR(FIND('ヒアリングシート（記入例あり）'!$C$22,物質リスト!D436)),"",ROW())</f>
        <v/>
      </c>
      <c r="G436" s="37" t="e" cm="1">
        <f t="array" ref="G436">INDEX(D:D,SMALL(F:F,ROW(D436)))</f>
        <v>#NUM!</v>
      </c>
      <c r="H436" s="38" t="s">
        <v>10796</v>
      </c>
      <c r="I436" s="37" t="s">
        <v>223</v>
      </c>
      <c r="J436" s="37" t="s">
        <v>360</v>
      </c>
      <c r="K436" s="37" t="s">
        <v>221</v>
      </c>
      <c r="L436" s="37" t="s">
        <v>3681</v>
      </c>
      <c r="M436" s="37">
        <v>123.11</v>
      </c>
      <c r="N436" s="37" t="s">
        <v>3680</v>
      </c>
      <c r="O436" s="36" t="s">
        <v>3679</v>
      </c>
      <c r="P436" s="37" t="s">
        <v>217</v>
      </c>
      <c r="Q436" s="36" t="s">
        <v>3678</v>
      </c>
      <c r="R436" s="37"/>
      <c r="S436" s="36" t="s">
        <v>3677</v>
      </c>
      <c r="T436" s="36" t="s">
        <v>3676</v>
      </c>
      <c r="U436" s="36" t="s">
        <v>3675</v>
      </c>
      <c r="V436" s="37">
        <v>1.85</v>
      </c>
      <c r="W436" s="37">
        <v>1</v>
      </c>
      <c r="X436" s="36" t="s">
        <v>432</v>
      </c>
      <c r="Y436" s="36" t="s">
        <v>212</v>
      </c>
      <c r="Z436" s="36" t="s">
        <v>3674</v>
      </c>
      <c r="AA436" s="37" t="s">
        <v>3673</v>
      </c>
      <c r="AB436" s="37" t="s">
        <v>3672</v>
      </c>
      <c r="AC436" s="37" t="s">
        <v>3671</v>
      </c>
      <c r="AD436" s="41" t="s">
        <v>207</v>
      </c>
      <c r="AE436" s="41" t="s">
        <v>378</v>
      </c>
      <c r="AF436" s="41" t="s">
        <v>206</v>
      </c>
      <c r="AG436" s="41" t="s">
        <v>201</v>
      </c>
      <c r="AH436" s="41" t="s">
        <v>207</v>
      </c>
      <c r="AI436" s="41" t="s">
        <v>207</v>
      </c>
      <c r="AJ436" s="41" t="s">
        <v>203</v>
      </c>
      <c r="AK436" s="41" t="s">
        <v>250</v>
      </c>
      <c r="AL436" s="41" t="s">
        <v>201</v>
      </c>
      <c r="AM436" s="41" t="s">
        <v>201</v>
      </c>
      <c r="AN436" s="41" t="s">
        <v>201</v>
      </c>
      <c r="AO436" s="41" t="s">
        <v>205</v>
      </c>
      <c r="AP436" s="41" t="s">
        <v>291</v>
      </c>
      <c r="AQ436" s="41" t="s">
        <v>3670</v>
      </c>
      <c r="AR436" s="41" t="s">
        <v>3669</v>
      </c>
      <c r="AS436" s="41" t="s">
        <v>201</v>
      </c>
      <c r="AT436" s="37" t="s">
        <v>288</v>
      </c>
      <c r="AU436" s="37" t="s">
        <v>3668</v>
      </c>
      <c r="AV436" s="37" t="s">
        <v>248</v>
      </c>
      <c r="AW436" s="37"/>
      <c r="AX436" s="37"/>
      <c r="AY436" s="37" t="s">
        <v>3667</v>
      </c>
      <c r="AZ436" s="37" t="s">
        <v>3666</v>
      </c>
      <c r="BA436" s="37" t="s">
        <v>3665</v>
      </c>
      <c r="BB436" s="37" t="s">
        <v>3664</v>
      </c>
      <c r="BC436" s="37" t="s">
        <v>3663</v>
      </c>
      <c r="BD436" s="37"/>
      <c r="BE436" s="40">
        <v>2556</v>
      </c>
      <c r="BF436" s="37">
        <v>184756</v>
      </c>
      <c r="BG436" s="37">
        <v>187312</v>
      </c>
      <c r="BH436" s="37" t="s">
        <v>3662</v>
      </c>
      <c r="BI436" s="37">
        <v>2</v>
      </c>
      <c r="BJ436" s="37">
        <v>2.5</v>
      </c>
      <c r="BK436" s="37">
        <v>0</v>
      </c>
      <c r="BL436" s="37">
        <v>0</v>
      </c>
      <c r="BM436" s="37">
        <v>0</v>
      </c>
      <c r="BN436" s="37">
        <v>0</v>
      </c>
      <c r="BO436" s="37">
        <v>4509.5</v>
      </c>
      <c r="BP436" s="37">
        <v>0</v>
      </c>
      <c r="BQ436" s="37">
        <v>4500</v>
      </c>
      <c r="BR436" s="37">
        <v>1500</v>
      </c>
      <c r="BS436" s="37">
        <v>2.5</v>
      </c>
      <c r="BT436" s="37">
        <v>4509.5</v>
      </c>
      <c r="BU436" s="37">
        <v>6000</v>
      </c>
      <c r="BV436" s="37">
        <v>0</v>
      </c>
      <c r="BW436" s="37">
        <v>0</v>
      </c>
      <c r="BX436" s="37">
        <v>0</v>
      </c>
      <c r="BY436" s="37">
        <v>0</v>
      </c>
      <c r="BZ436" s="37">
        <v>0</v>
      </c>
      <c r="CA436" s="37">
        <v>0</v>
      </c>
      <c r="CB436" s="37">
        <v>0</v>
      </c>
      <c r="CC436" s="37">
        <v>2</v>
      </c>
      <c r="CD436" s="37">
        <v>2</v>
      </c>
      <c r="CE436" s="37">
        <v>0</v>
      </c>
      <c r="CF436" s="37">
        <v>0</v>
      </c>
      <c r="CG436" s="37">
        <v>0</v>
      </c>
      <c r="CH436" s="37">
        <v>2</v>
      </c>
      <c r="CI436" s="37">
        <v>34400</v>
      </c>
      <c r="CJ436" s="37">
        <v>0</v>
      </c>
      <c r="CK436" s="37">
        <v>0</v>
      </c>
      <c r="CL436" s="37">
        <v>0</v>
      </c>
      <c r="CM436" s="37">
        <v>0</v>
      </c>
      <c r="CN436" s="37">
        <v>0</v>
      </c>
      <c r="CO436" s="37">
        <v>0</v>
      </c>
      <c r="CP436" s="37">
        <v>0</v>
      </c>
      <c r="CQ436" s="37">
        <v>5.0999999999999996</v>
      </c>
      <c r="CR436" s="37">
        <v>79.7</v>
      </c>
      <c r="CS436" s="37">
        <v>11.5</v>
      </c>
      <c r="CT436" s="37">
        <v>3.7</v>
      </c>
      <c r="CU436" s="37" t="s">
        <v>3661</v>
      </c>
      <c r="CV436" s="37"/>
      <c r="CW436" s="37" t="s">
        <v>3660</v>
      </c>
      <c r="CX436" s="37"/>
      <c r="CY436" s="37"/>
      <c r="CZ436" s="37"/>
      <c r="DA436" s="37"/>
      <c r="DB436" s="37" t="s">
        <v>3659</v>
      </c>
      <c r="DC436" s="37"/>
      <c r="DD436" s="37" t="s">
        <v>3658</v>
      </c>
      <c r="DE436" s="37" t="s">
        <v>3657</v>
      </c>
      <c r="DF436" s="37"/>
      <c r="DG436" s="37"/>
      <c r="DH436" s="37"/>
      <c r="DI436" s="37" t="s">
        <v>3656</v>
      </c>
      <c r="DJ436" s="37" t="s">
        <v>3655</v>
      </c>
      <c r="DK436" s="37"/>
      <c r="DL436" s="37">
        <v>3.3000000000000002E-2</v>
      </c>
      <c r="DM436" s="37"/>
      <c r="DN436" s="37"/>
      <c r="DO436" s="37"/>
      <c r="DP436" s="37">
        <v>1.5E-3</v>
      </c>
      <c r="DQ436" s="37">
        <v>5.1999999999999998E-3</v>
      </c>
      <c r="DR436" s="37"/>
      <c r="DS436" s="37">
        <v>6.7000000000000002E-3</v>
      </c>
      <c r="DT436" s="37">
        <v>3.9699999999999999E-2</v>
      </c>
    </row>
    <row r="437" spans="1:124" s="31" customFormat="1" ht="18">
      <c r="A437" s="37">
        <v>317</v>
      </c>
      <c r="B437" s="36" t="s">
        <v>3654</v>
      </c>
      <c r="C437" s="36" t="s">
        <v>2333</v>
      </c>
      <c r="D437" s="37" t="s">
        <v>3653</v>
      </c>
      <c r="E437" s="37" t="s">
        <v>3652</v>
      </c>
      <c r="F437" s="37" t="str">
        <f>IF(ISERROR(FIND('ヒアリングシート（記入例あり）'!$C$22,物質リスト!D437)),"",ROW())</f>
        <v/>
      </c>
      <c r="G437" s="37" t="e" cm="1">
        <f t="array" ref="G437">INDEX(D:D,SMALL(F:F,ROW(D437)))</f>
        <v>#NUM!</v>
      </c>
      <c r="H437" s="38" t="s">
        <v>10798</v>
      </c>
      <c r="I437" s="37" t="s">
        <v>223</v>
      </c>
      <c r="J437" s="37" t="s">
        <v>360</v>
      </c>
      <c r="K437" s="37" t="s">
        <v>360</v>
      </c>
      <c r="L437" s="37" t="s">
        <v>3651</v>
      </c>
      <c r="M437" s="37">
        <v>61.04</v>
      </c>
      <c r="N437" s="43" t="s">
        <v>3650</v>
      </c>
      <c r="O437" s="36" t="s">
        <v>3649</v>
      </c>
      <c r="P437" s="37" t="s">
        <v>217</v>
      </c>
      <c r="Q437" s="36"/>
      <c r="R437" s="37" t="s">
        <v>3648</v>
      </c>
      <c r="S437" s="36" t="s">
        <v>3647</v>
      </c>
      <c r="T437" s="36">
        <v>2.5</v>
      </c>
      <c r="U437" s="36" t="s">
        <v>3646</v>
      </c>
      <c r="V437" s="37">
        <v>-0.35</v>
      </c>
      <c r="W437" s="37">
        <v>1</v>
      </c>
      <c r="X437" s="36" t="s">
        <v>432</v>
      </c>
      <c r="Y437" s="36" t="s">
        <v>3645</v>
      </c>
      <c r="Z437" s="36" t="s">
        <v>10984</v>
      </c>
      <c r="AA437" s="37" t="s">
        <v>3644</v>
      </c>
      <c r="AB437" s="37" t="s">
        <v>209</v>
      </c>
      <c r="AC437" s="37" t="s">
        <v>209</v>
      </c>
      <c r="AD437" s="41" t="s">
        <v>207</v>
      </c>
      <c r="AE437" s="41" t="s">
        <v>201</v>
      </c>
      <c r="AF437" s="41" t="s">
        <v>206</v>
      </c>
      <c r="AG437" s="41" t="s">
        <v>201</v>
      </c>
      <c r="AH437" s="41" t="s">
        <v>201</v>
      </c>
      <c r="AI437" s="41" t="s">
        <v>201</v>
      </c>
      <c r="AJ437" s="41" t="s">
        <v>203</v>
      </c>
      <c r="AK437" s="41" t="s">
        <v>205</v>
      </c>
      <c r="AL437" s="41" t="s">
        <v>201</v>
      </c>
      <c r="AM437" s="41" t="s">
        <v>201</v>
      </c>
      <c r="AN437" s="41" t="s">
        <v>201</v>
      </c>
      <c r="AO437" s="41" t="s">
        <v>205</v>
      </c>
      <c r="AP437" s="41" t="s">
        <v>201</v>
      </c>
      <c r="AQ437" s="41" t="s">
        <v>3643</v>
      </c>
      <c r="AR437" s="41" t="s">
        <v>3642</v>
      </c>
      <c r="AS437" s="41" t="s">
        <v>201</v>
      </c>
      <c r="AT437" s="37" t="s">
        <v>1730</v>
      </c>
      <c r="AU437" s="37" t="s">
        <v>1988</v>
      </c>
      <c r="AV437" s="37" t="s">
        <v>248</v>
      </c>
      <c r="AW437" s="37"/>
      <c r="AX437" s="37" t="s">
        <v>3641</v>
      </c>
      <c r="AY437" s="37"/>
      <c r="AZ437" s="37"/>
      <c r="BA437" s="37" t="s">
        <v>3640</v>
      </c>
      <c r="BB437" s="37" t="s">
        <v>3639</v>
      </c>
      <c r="BC437" s="37">
        <v>3.2</v>
      </c>
      <c r="BD437" s="37">
        <v>10</v>
      </c>
      <c r="BE437" s="37">
        <v>749</v>
      </c>
      <c r="BF437" s="40">
        <v>1400</v>
      </c>
      <c r="BG437" s="37">
        <v>2149</v>
      </c>
      <c r="BH437" s="37" t="s">
        <v>3638</v>
      </c>
      <c r="BI437" s="37"/>
      <c r="BJ437" s="37"/>
      <c r="BK437" s="37"/>
      <c r="BL437" s="37"/>
      <c r="BM437" s="37"/>
      <c r="BN437" s="37"/>
      <c r="BO437" s="37"/>
      <c r="BP437" s="37"/>
      <c r="BQ437" s="37"/>
      <c r="BR437" s="37"/>
      <c r="BS437" s="37"/>
      <c r="BT437" s="37"/>
      <c r="BU437" s="37"/>
      <c r="BV437" s="37">
        <v>0</v>
      </c>
      <c r="BW437" s="37">
        <v>0</v>
      </c>
      <c r="BX437" s="37">
        <v>0</v>
      </c>
      <c r="BY437" s="37">
        <v>0</v>
      </c>
      <c r="BZ437" s="37">
        <v>0</v>
      </c>
      <c r="CA437" s="37">
        <v>0</v>
      </c>
      <c r="CB437" s="37">
        <v>0</v>
      </c>
      <c r="CC437" s="37"/>
      <c r="CD437" s="37"/>
      <c r="CE437" s="37"/>
      <c r="CF437" s="37"/>
      <c r="CG437" s="37"/>
      <c r="CH437" s="37"/>
      <c r="CI437" s="37"/>
      <c r="CJ437" s="37">
        <v>0</v>
      </c>
      <c r="CK437" s="37">
        <v>0</v>
      </c>
      <c r="CL437" s="37">
        <v>0</v>
      </c>
      <c r="CM437" s="37">
        <v>0</v>
      </c>
      <c r="CN437" s="37">
        <v>0</v>
      </c>
      <c r="CO437" s="37">
        <v>0</v>
      </c>
      <c r="CP437" s="37">
        <v>0</v>
      </c>
      <c r="CQ437" s="37">
        <v>56.4</v>
      </c>
      <c r="CR437" s="37">
        <v>37.4</v>
      </c>
      <c r="CS437" s="37">
        <v>6.1</v>
      </c>
      <c r="CT437" s="37">
        <v>0.1</v>
      </c>
      <c r="CU437" s="37" t="s">
        <v>3637</v>
      </c>
      <c r="CV437" s="37"/>
      <c r="CW437" s="37"/>
      <c r="CX437" s="37"/>
      <c r="CY437" s="37"/>
      <c r="CZ437" s="37"/>
      <c r="DA437" s="37" t="s">
        <v>3636</v>
      </c>
      <c r="DB437" s="37" t="s">
        <v>3635</v>
      </c>
      <c r="DC437" s="37" t="s">
        <v>3634</v>
      </c>
      <c r="DD437" s="37" t="s">
        <v>3633</v>
      </c>
      <c r="DE437" s="37" t="s">
        <v>3632</v>
      </c>
      <c r="DF437" s="37"/>
      <c r="DG437" s="37"/>
      <c r="DH437" s="37"/>
      <c r="DI437" s="37" t="s">
        <v>3631</v>
      </c>
      <c r="DJ437" s="37"/>
      <c r="DK437" s="37"/>
      <c r="DL437" s="37">
        <v>3.5999999999999997E-2</v>
      </c>
      <c r="DM437" s="37"/>
      <c r="DN437" s="37"/>
      <c r="DO437" s="37"/>
      <c r="DP437" s="37">
        <v>0.04</v>
      </c>
      <c r="DQ437" s="37"/>
      <c r="DR437" s="37"/>
      <c r="DS437" s="37">
        <v>0.04</v>
      </c>
      <c r="DT437" s="37">
        <v>7.5999999999999998E-2</v>
      </c>
    </row>
    <row r="438" spans="1:124" s="31" customFormat="1" ht="18">
      <c r="A438" s="37">
        <v>318</v>
      </c>
      <c r="B438" s="36" t="s">
        <v>3630</v>
      </c>
      <c r="C438" s="36" t="s">
        <v>226</v>
      </c>
      <c r="D438" s="37" t="s">
        <v>3629</v>
      </c>
      <c r="E438" s="37" t="s">
        <v>3628</v>
      </c>
      <c r="F438" s="37" t="str">
        <f>IF(ISERROR(FIND('ヒアリングシート（記入例あり）'!$C$22,物質リスト!D438)),"",ROW())</f>
        <v/>
      </c>
      <c r="G438" s="37" t="e" cm="1">
        <f t="array" ref="G438">INDEX(D:D,SMALL(F:F,ROW(D438)))</f>
        <v>#NUM!</v>
      </c>
      <c r="H438" s="38" t="s">
        <v>10744</v>
      </c>
      <c r="I438" s="37" t="s">
        <v>407</v>
      </c>
      <c r="J438" s="37" t="s">
        <v>1158</v>
      </c>
      <c r="K438" s="37" t="s">
        <v>360</v>
      </c>
      <c r="L438" s="37" t="s">
        <v>3627</v>
      </c>
      <c r="M438" s="37">
        <v>76.14</v>
      </c>
      <c r="N438" s="37" t="s">
        <v>3626</v>
      </c>
      <c r="O438" s="36" t="s">
        <v>3625</v>
      </c>
      <c r="P438" s="37" t="s">
        <v>217</v>
      </c>
      <c r="Q438" s="36"/>
      <c r="R438" s="37" t="s">
        <v>3624</v>
      </c>
      <c r="S438" s="36" t="s">
        <v>3623</v>
      </c>
      <c r="T438" s="36" t="s">
        <v>3622</v>
      </c>
      <c r="U438" s="36" t="s">
        <v>2130</v>
      </c>
      <c r="V438" s="37">
        <v>2.14</v>
      </c>
      <c r="W438" s="37">
        <v>1</v>
      </c>
      <c r="X438" s="36" t="s">
        <v>3621</v>
      </c>
      <c r="Y438" s="36" t="s">
        <v>212</v>
      </c>
      <c r="Z438" s="36" t="s">
        <v>10773</v>
      </c>
      <c r="AA438" s="37" t="s">
        <v>3620</v>
      </c>
      <c r="AB438" s="37" t="s">
        <v>209</v>
      </c>
      <c r="AC438" s="37" t="s">
        <v>3619</v>
      </c>
      <c r="AD438" s="41" t="s">
        <v>203</v>
      </c>
      <c r="AE438" s="41" t="s">
        <v>201</v>
      </c>
      <c r="AF438" s="41" t="s">
        <v>206</v>
      </c>
      <c r="AG438" s="41" t="s">
        <v>207</v>
      </c>
      <c r="AH438" s="41" t="s">
        <v>201</v>
      </c>
      <c r="AI438" s="41" t="s">
        <v>201</v>
      </c>
      <c r="AJ438" s="41" t="s">
        <v>205</v>
      </c>
      <c r="AK438" s="41" t="s">
        <v>205</v>
      </c>
      <c r="AL438" s="41" t="s">
        <v>201</v>
      </c>
      <c r="AM438" s="41" t="s">
        <v>201</v>
      </c>
      <c r="AN438" s="41" t="s">
        <v>201</v>
      </c>
      <c r="AO438" s="41" t="s">
        <v>201</v>
      </c>
      <c r="AP438" s="41" t="s">
        <v>3618</v>
      </c>
      <c r="AQ438" s="41" t="s">
        <v>3617</v>
      </c>
      <c r="AR438" s="41" t="s">
        <v>3616</v>
      </c>
      <c r="AS438" s="41" t="s">
        <v>201</v>
      </c>
      <c r="AT438" s="37" t="s">
        <v>1730</v>
      </c>
      <c r="AU438" s="37" t="s">
        <v>3615</v>
      </c>
      <c r="AV438" s="37" t="s">
        <v>2096</v>
      </c>
      <c r="AW438" s="37" t="s">
        <v>3614</v>
      </c>
      <c r="AX438" s="37" t="s">
        <v>3613</v>
      </c>
      <c r="AY438" s="37" t="s">
        <v>3612</v>
      </c>
      <c r="AZ438" s="37" t="s">
        <v>3611</v>
      </c>
      <c r="BA438" s="37" t="s">
        <v>3610</v>
      </c>
      <c r="BB438" s="37"/>
      <c r="BC438" s="37" t="s">
        <v>3609</v>
      </c>
      <c r="BD438" s="37">
        <v>1</v>
      </c>
      <c r="BE438" s="40">
        <v>4101341</v>
      </c>
      <c r="BF438" s="40">
        <v>3345</v>
      </c>
      <c r="BG438" s="40">
        <v>4104686</v>
      </c>
      <c r="BH438" s="37" t="s">
        <v>3608</v>
      </c>
      <c r="BI438" s="37">
        <v>3</v>
      </c>
      <c r="BJ438" s="37">
        <v>0</v>
      </c>
      <c r="BK438" s="37">
        <v>0</v>
      </c>
      <c r="BL438" s="37">
        <v>0</v>
      </c>
      <c r="BM438" s="37">
        <v>0</v>
      </c>
      <c r="BN438" s="37">
        <v>0</v>
      </c>
      <c r="BO438" s="37">
        <v>370</v>
      </c>
      <c r="BP438" s="37">
        <v>0</v>
      </c>
      <c r="BQ438" s="37">
        <v>84000</v>
      </c>
      <c r="BR438" s="37">
        <v>14230000</v>
      </c>
      <c r="BS438" s="37">
        <v>0</v>
      </c>
      <c r="BT438" s="37">
        <v>370</v>
      </c>
      <c r="BU438" s="37">
        <v>14314000</v>
      </c>
      <c r="BV438" s="37">
        <v>3</v>
      </c>
      <c r="BW438" s="37">
        <v>9200</v>
      </c>
      <c r="BX438" s="37">
        <v>0.1</v>
      </c>
      <c r="BY438" s="37">
        <v>0</v>
      </c>
      <c r="BZ438" s="37">
        <v>0</v>
      </c>
      <c r="CA438" s="37">
        <v>9200.1</v>
      </c>
      <c r="CB438" s="37">
        <v>1009200</v>
      </c>
      <c r="CC438" s="37">
        <v>6</v>
      </c>
      <c r="CD438" s="37">
        <v>12042</v>
      </c>
      <c r="CE438" s="37">
        <v>0</v>
      </c>
      <c r="CF438" s="37">
        <v>0</v>
      </c>
      <c r="CG438" s="37">
        <v>0</v>
      </c>
      <c r="CH438" s="37">
        <v>12042</v>
      </c>
      <c r="CI438" s="37">
        <v>1437500</v>
      </c>
      <c r="CJ438" s="37">
        <v>0</v>
      </c>
      <c r="CK438" s="37">
        <v>0</v>
      </c>
      <c r="CL438" s="37">
        <v>0</v>
      </c>
      <c r="CM438" s="37">
        <v>0</v>
      </c>
      <c r="CN438" s="37">
        <v>0</v>
      </c>
      <c r="CO438" s="37">
        <v>0</v>
      </c>
      <c r="CP438" s="37">
        <v>0</v>
      </c>
      <c r="CQ438" s="37">
        <v>100</v>
      </c>
      <c r="CR438" s="37">
        <v>0</v>
      </c>
      <c r="CS438" s="37">
        <v>0</v>
      </c>
      <c r="CT438" s="37">
        <v>0</v>
      </c>
      <c r="CU438" s="37" t="s">
        <v>3607</v>
      </c>
      <c r="CV438" s="37"/>
      <c r="CW438" s="37"/>
      <c r="CX438" s="37"/>
      <c r="CY438" s="37" t="s">
        <v>3606</v>
      </c>
      <c r="CZ438" s="37"/>
      <c r="DA438" s="37" t="s">
        <v>3605</v>
      </c>
      <c r="DB438" s="37" t="s">
        <v>3604</v>
      </c>
      <c r="DC438" s="37" t="s">
        <v>3603</v>
      </c>
      <c r="DD438" s="37" t="s">
        <v>3602</v>
      </c>
      <c r="DE438" s="37" t="s">
        <v>3601</v>
      </c>
      <c r="DF438" s="37"/>
      <c r="DG438" s="37"/>
      <c r="DH438" s="37" t="s">
        <v>3600</v>
      </c>
      <c r="DI438" s="37" t="s">
        <v>3599</v>
      </c>
      <c r="DJ438" s="37"/>
      <c r="DK438" s="37"/>
      <c r="DL438" s="37">
        <v>0.39</v>
      </c>
      <c r="DM438" s="37"/>
      <c r="DN438" s="37"/>
      <c r="DO438" s="37">
        <v>2.5999999999999999E-2</v>
      </c>
      <c r="DP438" s="37"/>
      <c r="DQ438" s="37"/>
      <c r="DR438" s="37"/>
      <c r="DS438" s="37">
        <v>2.5999999999999999E-2</v>
      </c>
      <c r="DT438" s="37">
        <v>0.41599999999999998</v>
      </c>
    </row>
    <row r="439" spans="1:124" s="31" customFormat="1" ht="16.5">
      <c r="A439" s="37">
        <v>319</v>
      </c>
      <c r="B439" s="36" t="s">
        <v>3598</v>
      </c>
      <c r="C439" s="36" t="s">
        <v>3597</v>
      </c>
      <c r="D439" s="37" t="s">
        <v>3596</v>
      </c>
      <c r="E439" s="37" t="s">
        <v>3595</v>
      </c>
      <c r="F439" s="37" t="str">
        <f>IF(ISERROR(FIND('ヒアリングシート（記入例あり）'!$C$22,物質リスト!D439)),"",ROW())</f>
        <v/>
      </c>
      <c r="G439" s="37" t="e" cm="1">
        <f t="array" ref="G439">INDEX(D:D,SMALL(F:F,ROW(D439)))</f>
        <v>#NUM!</v>
      </c>
      <c r="H439" s="38" t="s">
        <v>10797</v>
      </c>
      <c r="I439" s="37" t="s">
        <v>223</v>
      </c>
      <c r="J439" s="37" t="s">
        <v>360</v>
      </c>
      <c r="K439" s="37" t="s">
        <v>221</v>
      </c>
      <c r="L439" s="37" t="s">
        <v>3594</v>
      </c>
      <c r="M439" s="37">
        <v>144.25</v>
      </c>
      <c r="N439" s="37" t="s">
        <v>3593</v>
      </c>
      <c r="O439" s="36" t="s">
        <v>3592</v>
      </c>
      <c r="P439" s="37" t="s">
        <v>217</v>
      </c>
      <c r="Q439" s="36"/>
      <c r="R439" s="37" t="s">
        <v>3591</v>
      </c>
      <c r="S439" s="36" t="s">
        <v>3590</v>
      </c>
      <c r="T439" s="36" t="s">
        <v>3589</v>
      </c>
      <c r="U439" s="36" t="s">
        <v>3588</v>
      </c>
      <c r="V439" s="37">
        <v>4.0199999999999996</v>
      </c>
      <c r="W439" s="37">
        <v>2</v>
      </c>
      <c r="X439" s="36" t="s">
        <v>432</v>
      </c>
      <c r="Y439" s="36"/>
      <c r="Z439" s="36" t="s">
        <v>3587</v>
      </c>
      <c r="AA439" s="37" t="s">
        <v>3586</v>
      </c>
      <c r="AB439" s="37" t="s">
        <v>3585</v>
      </c>
      <c r="AC439" s="37" t="s">
        <v>3584</v>
      </c>
      <c r="AD439" s="41" t="s">
        <v>203</v>
      </c>
      <c r="AE439" s="41" t="s">
        <v>203</v>
      </c>
      <c r="AF439" s="41" t="s">
        <v>206</v>
      </c>
      <c r="AG439" s="41" t="s">
        <v>201</v>
      </c>
      <c r="AH439" s="41" t="s">
        <v>207</v>
      </c>
      <c r="AI439" s="41" t="s">
        <v>207</v>
      </c>
      <c r="AJ439" s="41" t="s">
        <v>201</v>
      </c>
      <c r="AK439" s="41" t="s">
        <v>204</v>
      </c>
      <c r="AL439" s="41" t="s">
        <v>201</v>
      </c>
      <c r="AM439" s="41" t="s">
        <v>201</v>
      </c>
      <c r="AN439" s="41" t="s">
        <v>201</v>
      </c>
      <c r="AO439" s="41" t="s">
        <v>201</v>
      </c>
      <c r="AP439" s="41" t="s">
        <v>201</v>
      </c>
      <c r="AQ439" s="41" t="s">
        <v>713</v>
      </c>
      <c r="AR439" s="41" t="s">
        <v>3583</v>
      </c>
      <c r="AS439" s="41" t="s">
        <v>201</v>
      </c>
      <c r="AT439" s="37" t="s">
        <v>1505</v>
      </c>
      <c r="AU439" s="37" t="s">
        <v>727</v>
      </c>
      <c r="AV439" s="37" t="s">
        <v>248</v>
      </c>
      <c r="AW439" s="37"/>
      <c r="AX439" s="37"/>
      <c r="AY439" s="37"/>
      <c r="AZ439" s="37"/>
      <c r="BA439" s="37" t="s">
        <v>3582</v>
      </c>
      <c r="BB439" s="37"/>
      <c r="BC439" s="37">
        <v>25</v>
      </c>
      <c r="BD439" s="37">
        <v>52</v>
      </c>
      <c r="BE439" s="37">
        <v>612</v>
      </c>
      <c r="BF439" s="37">
        <v>1101</v>
      </c>
      <c r="BG439" s="37">
        <v>1713</v>
      </c>
      <c r="BH439" s="37" t="s">
        <v>3581</v>
      </c>
      <c r="BI439" s="37">
        <v>1</v>
      </c>
      <c r="BJ439" s="37">
        <v>0</v>
      </c>
      <c r="BK439" s="37">
        <v>0</v>
      </c>
      <c r="BL439" s="37">
        <v>0</v>
      </c>
      <c r="BM439" s="37">
        <v>0</v>
      </c>
      <c r="BN439" s="37">
        <v>0</v>
      </c>
      <c r="BO439" s="37">
        <v>1100</v>
      </c>
      <c r="BP439" s="37">
        <v>0</v>
      </c>
      <c r="BQ439" s="37">
        <v>390000</v>
      </c>
      <c r="BR439" s="37">
        <v>0</v>
      </c>
      <c r="BS439" s="37">
        <v>0</v>
      </c>
      <c r="BT439" s="37">
        <v>1100</v>
      </c>
      <c r="BU439" s="37">
        <v>390000</v>
      </c>
      <c r="BV439" s="37">
        <v>3</v>
      </c>
      <c r="BW439" s="37">
        <v>590</v>
      </c>
      <c r="BX439" s="37">
        <v>0</v>
      </c>
      <c r="BY439" s="37">
        <v>0</v>
      </c>
      <c r="BZ439" s="37">
        <v>0</v>
      </c>
      <c r="CA439" s="37">
        <v>590</v>
      </c>
      <c r="CB439" s="37">
        <v>100000</v>
      </c>
      <c r="CC439" s="37"/>
      <c r="CD439" s="37"/>
      <c r="CE439" s="37"/>
      <c r="CF439" s="37"/>
      <c r="CG439" s="37"/>
      <c r="CH439" s="37"/>
      <c r="CI439" s="37"/>
      <c r="CJ439" s="37">
        <v>0</v>
      </c>
      <c r="CK439" s="37">
        <v>0</v>
      </c>
      <c r="CL439" s="37">
        <v>0</v>
      </c>
      <c r="CM439" s="37">
        <v>0</v>
      </c>
      <c r="CN439" s="37">
        <v>0</v>
      </c>
      <c r="CO439" s="37">
        <v>0</v>
      </c>
      <c r="CP439" s="37">
        <v>0</v>
      </c>
      <c r="CQ439" s="37">
        <v>1.4</v>
      </c>
      <c r="CR439" s="37">
        <v>30.4</v>
      </c>
      <c r="CS439" s="37">
        <v>68.099999999999994</v>
      </c>
      <c r="CT439" s="37">
        <v>0.1</v>
      </c>
      <c r="CU439" s="37"/>
      <c r="CV439" s="37"/>
      <c r="CW439" s="37"/>
      <c r="CX439" s="37"/>
      <c r="CY439" s="37"/>
      <c r="CZ439" s="37"/>
      <c r="DA439" s="37" t="s">
        <v>3580</v>
      </c>
      <c r="DB439" s="37" t="s">
        <v>3579</v>
      </c>
      <c r="DC439" s="37"/>
      <c r="DD439" s="37"/>
      <c r="DE439" s="37"/>
      <c r="DF439" s="37"/>
      <c r="DG439" s="37"/>
      <c r="DH439" s="37"/>
      <c r="DI439" s="37" t="s">
        <v>3578</v>
      </c>
      <c r="DJ439" s="37"/>
      <c r="DK439" s="37"/>
      <c r="DL439" s="37"/>
      <c r="DM439" s="37"/>
      <c r="DN439" s="37"/>
      <c r="DO439" s="37"/>
      <c r="DP439" s="37"/>
      <c r="DQ439" s="37"/>
      <c r="DR439" s="37"/>
      <c r="DS439" s="37"/>
      <c r="DT439" s="37"/>
    </row>
    <row r="440" spans="1:124" s="31" customFormat="1" ht="18">
      <c r="A440" s="37">
        <v>320</v>
      </c>
      <c r="B440" s="36" t="s">
        <v>3577</v>
      </c>
      <c r="C440" s="36" t="s">
        <v>1828</v>
      </c>
      <c r="D440" s="37" t="s">
        <v>3576</v>
      </c>
      <c r="E440" s="37" t="s">
        <v>3575</v>
      </c>
      <c r="F440" s="37" t="str">
        <f>IF(ISERROR(FIND('ヒアリングシート（記入例あり）'!$C$22,物質リスト!D440)),"",ROW())</f>
        <v/>
      </c>
      <c r="G440" s="37" t="e" cm="1">
        <f t="array" ref="G440">INDEX(D:D,SMALL(F:F,ROW(D440)))</f>
        <v>#NUM!</v>
      </c>
      <c r="H440" s="38" t="s">
        <v>10797</v>
      </c>
      <c r="I440" s="37" t="s">
        <v>223</v>
      </c>
      <c r="J440" s="37" t="s">
        <v>222</v>
      </c>
      <c r="K440" s="37" t="s">
        <v>221</v>
      </c>
      <c r="L440" s="37" t="s">
        <v>3574</v>
      </c>
      <c r="M440" s="37">
        <v>220.35</v>
      </c>
      <c r="N440" s="37" t="s">
        <v>3573</v>
      </c>
      <c r="O440" s="36" t="s">
        <v>3572</v>
      </c>
      <c r="P440" s="37" t="s">
        <v>217</v>
      </c>
      <c r="Q440" s="36" t="s">
        <v>3571</v>
      </c>
      <c r="R440" s="37"/>
      <c r="S440" s="36" t="s">
        <v>10985</v>
      </c>
      <c r="T440" s="36">
        <v>9.17</v>
      </c>
      <c r="U440" s="36" t="s">
        <v>3570</v>
      </c>
      <c r="V440" s="37">
        <v>3.28</v>
      </c>
      <c r="W440" s="37">
        <v>2</v>
      </c>
      <c r="X440" s="36" t="s">
        <v>432</v>
      </c>
      <c r="Y440" s="36" t="s">
        <v>3569</v>
      </c>
      <c r="Z440" s="36" t="s">
        <v>3568</v>
      </c>
      <c r="AA440" s="37" t="s">
        <v>3567</v>
      </c>
      <c r="AB440" s="37" t="s">
        <v>3566</v>
      </c>
      <c r="AC440" s="37"/>
      <c r="AD440" s="41" t="s">
        <v>207</v>
      </c>
      <c r="AE440" s="41" t="s">
        <v>203</v>
      </c>
      <c r="AF440" s="41" t="s">
        <v>206</v>
      </c>
      <c r="AG440" s="41" t="s">
        <v>201</v>
      </c>
      <c r="AH440" s="41" t="s">
        <v>201</v>
      </c>
      <c r="AI440" s="41" t="s">
        <v>201</v>
      </c>
      <c r="AJ440" s="41" t="s">
        <v>974</v>
      </c>
      <c r="AK440" s="41" t="s">
        <v>377</v>
      </c>
      <c r="AL440" s="41" t="s">
        <v>201</v>
      </c>
      <c r="AM440" s="41" t="s">
        <v>203</v>
      </c>
      <c r="AN440" s="41" t="s">
        <v>201</v>
      </c>
      <c r="AO440" s="41" t="s">
        <v>201</v>
      </c>
      <c r="AP440" s="41" t="s">
        <v>205</v>
      </c>
      <c r="AQ440" s="41" t="s">
        <v>478</v>
      </c>
      <c r="AR440" s="41" t="s">
        <v>3565</v>
      </c>
      <c r="AS440" s="41" t="s">
        <v>201</v>
      </c>
      <c r="AT440" s="37" t="s">
        <v>1234</v>
      </c>
      <c r="AU440" s="37" t="s">
        <v>2399</v>
      </c>
      <c r="AV440" s="37" t="s">
        <v>3564</v>
      </c>
      <c r="AW440" s="37" t="s">
        <v>3563</v>
      </c>
      <c r="AX440" s="37"/>
      <c r="AY440" s="37" t="s">
        <v>321</v>
      </c>
      <c r="AZ440" s="37" t="s">
        <v>320</v>
      </c>
      <c r="BA440" s="37" t="s">
        <v>3562</v>
      </c>
      <c r="BB440" s="37" t="s">
        <v>3561</v>
      </c>
      <c r="BC440" s="37" t="s">
        <v>3560</v>
      </c>
      <c r="BD440" s="37"/>
      <c r="BE440" s="40">
        <v>116</v>
      </c>
      <c r="BF440" s="37">
        <v>34470</v>
      </c>
      <c r="BG440" s="37">
        <v>34585</v>
      </c>
      <c r="BH440" s="37" t="s">
        <v>3559</v>
      </c>
      <c r="BI440" s="37">
        <v>6</v>
      </c>
      <c r="BJ440" s="37">
        <v>0</v>
      </c>
      <c r="BK440" s="37">
        <v>0</v>
      </c>
      <c r="BL440" s="37">
        <v>0</v>
      </c>
      <c r="BM440" s="37">
        <v>0</v>
      </c>
      <c r="BN440" s="37">
        <v>0</v>
      </c>
      <c r="BO440" s="37">
        <v>96</v>
      </c>
      <c r="BP440" s="37">
        <v>0</v>
      </c>
      <c r="BQ440" s="37">
        <v>137700</v>
      </c>
      <c r="BR440" s="37">
        <v>0</v>
      </c>
      <c r="BS440" s="37">
        <v>0</v>
      </c>
      <c r="BT440" s="37">
        <v>96</v>
      </c>
      <c r="BU440" s="37">
        <v>137700</v>
      </c>
      <c r="BV440" s="37">
        <v>1</v>
      </c>
      <c r="BW440" s="37">
        <v>45</v>
      </c>
      <c r="BX440" s="37">
        <v>0</v>
      </c>
      <c r="BY440" s="37">
        <v>0</v>
      </c>
      <c r="BZ440" s="37">
        <v>0</v>
      </c>
      <c r="CA440" s="37">
        <v>45</v>
      </c>
      <c r="CB440" s="37">
        <v>192500</v>
      </c>
      <c r="CC440" s="37">
        <v>6</v>
      </c>
      <c r="CD440" s="37">
        <v>0</v>
      </c>
      <c r="CE440" s="37">
        <v>0</v>
      </c>
      <c r="CF440" s="37">
        <v>0</v>
      </c>
      <c r="CG440" s="37">
        <v>0</v>
      </c>
      <c r="CH440" s="37">
        <v>0</v>
      </c>
      <c r="CI440" s="37">
        <v>557040</v>
      </c>
      <c r="CJ440" s="37">
        <v>6</v>
      </c>
      <c r="CK440" s="37">
        <v>0</v>
      </c>
      <c r="CL440" s="37">
        <v>0</v>
      </c>
      <c r="CM440" s="37">
        <v>0</v>
      </c>
      <c r="CN440" s="37">
        <v>0</v>
      </c>
      <c r="CO440" s="37">
        <v>0</v>
      </c>
      <c r="CP440" s="37">
        <v>114791</v>
      </c>
      <c r="CQ440" s="37">
        <v>0.17</v>
      </c>
      <c r="CR440" s="37">
        <v>5.2</v>
      </c>
      <c r="CS440" s="37">
        <v>77.599999999999994</v>
      </c>
      <c r="CT440" s="37">
        <v>17</v>
      </c>
      <c r="CU440" s="37"/>
      <c r="CV440" s="37"/>
      <c r="CW440" s="37"/>
      <c r="CX440" s="37"/>
      <c r="CY440" s="37" t="s">
        <v>3558</v>
      </c>
      <c r="CZ440" s="37"/>
      <c r="DA440" s="37" t="s">
        <v>3557</v>
      </c>
      <c r="DB440" s="37" t="s">
        <v>3556</v>
      </c>
      <c r="DC440" s="37" t="s">
        <v>3555</v>
      </c>
      <c r="DD440" s="37" t="s">
        <v>3554</v>
      </c>
      <c r="DE440" s="37" t="s">
        <v>3553</v>
      </c>
      <c r="DF440" s="37"/>
      <c r="DG440" s="37" t="s">
        <v>3552</v>
      </c>
      <c r="DH440" s="37" t="s">
        <v>3551</v>
      </c>
      <c r="DI440" s="37" t="s">
        <v>3550</v>
      </c>
      <c r="DJ440" s="37" t="s">
        <v>2860</v>
      </c>
      <c r="DK440" s="37" t="s">
        <v>2839</v>
      </c>
      <c r="DL440" s="37">
        <v>6.3000000000000003E-4</v>
      </c>
      <c r="DM440" s="37"/>
      <c r="DN440" s="37">
        <v>4.0000000000000001E-3</v>
      </c>
      <c r="DO440" s="37">
        <v>4.0000000000000002E-4</v>
      </c>
      <c r="DP440" s="37">
        <v>4.0000000000000002E-4</v>
      </c>
      <c r="DQ440" s="37">
        <v>4</v>
      </c>
      <c r="DR440" s="37">
        <v>1.4999999999999999E-4</v>
      </c>
      <c r="DS440" s="37">
        <v>4.0041500000000001</v>
      </c>
      <c r="DT440" s="37">
        <v>4.0047800000000002</v>
      </c>
    </row>
    <row r="441" spans="1:124" s="32" customFormat="1" ht="16.5">
      <c r="A441" s="37">
        <v>321</v>
      </c>
      <c r="B441" s="36" t="s">
        <v>580</v>
      </c>
      <c r="C441" s="36" t="s">
        <v>1221</v>
      </c>
      <c r="D441" s="37" t="s">
        <v>3549</v>
      </c>
      <c r="E441" s="37" t="s">
        <v>3548</v>
      </c>
      <c r="F441" s="37" t="str">
        <f>IF(ISERROR(FIND('ヒアリングシート（記入例あり）'!$C$22,物質リスト!D441)),"",ROW())</f>
        <v/>
      </c>
      <c r="G441" s="37" t="e" cm="1">
        <f t="array" ref="G441">INDEX(D:D,SMALL(F:F,ROW(D441)))</f>
        <v>#NUM!</v>
      </c>
      <c r="H441" s="38" t="s">
        <v>10744</v>
      </c>
      <c r="I441" s="37" t="s">
        <v>407</v>
      </c>
      <c r="J441" s="37"/>
      <c r="K441" s="37"/>
      <c r="L441" s="37"/>
      <c r="M441" s="37"/>
      <c r="N441" s="37"/>
      <c r="O441" s="36"/>
      <c r="P441" s="37"/>
      <c r="Q441" s="36"/>
      <c r="R441" s="37"/>
      <c r="S441" s="36"/>
      <c r="T441" s="36"/>
      <c r="U441" s="36"/>
      <c r="V441" s="37"/>
      <c r="W441" s="37"/>
      <c r="X441" s="36"/>
      <c r="Y441" s="36"/>
      <c r="Z441" s="36"/>
      <c r="AA441" s="37" t="s">
        <v>3547</v>
      </c>
      <c r="AB441" s="37"/>
      <c r="AC441" s="37"/>
      <c r="AD441" s="37"/>
      <c r="AE441" s="37"/>
      <c r="AF441" s="37"/>
      <c r="AG441" s="37"/>
      <c r="AH441" s="37"/>
      <c r="AI441" s="37"/>
      <c r="AJ441" s="37"/>
      <c r="AK441" s="37"/>
      <c r="AL441" s="37"/>
      <c r="AM441" s="37"/>
      <c r="AN441" s="37"/>
      <c r="AO441" s="37" t="s">
        <v>3546</v>
      </c>
      <c r="AP441" s="37"/>
      <c r="AQ441" s="37"/>
      <c r="AR441" s="37"/>
      <c r="AS441" s="37"/>
      <c r="AT441" s="37"/>
      <c r="AU441" s="37"/>
      <c r="AV441" s="37"/>
      <c r="AW441" s="37" t="s">
        <v>2235</v>
      </c>
      <c r="AX441" s="37" t="s">
        <v>3545</v>
      </c>
      <c r="AY441" s="37"/>
      <c r="AZ441" s="37"/>
      <c r="BA441" s="37"/>
      <c r="BB441" s="37"/>
      <c r="BC441" s="37"/>
      <c r="BD441" s="37"/>
      <c r="BE441" s="37">
        <v>14016</v>
      </c>
      <c r="BF441" s="40">
        <v>1730789</v>
      </c>
      <c r="BG441" s="37">
        <v>1744805</v>
      </c>
      <c r="BH441" s="37" t="s">
        <v>3544</v>
      </c>
      <c r="BI441" s="37">
        <v>12</v>
      </c>
      <c r="BJ441" s="37">
        <v>101.1</v>
      </c>
      <c r="BK441" s="37">
        <v>1300</v>
      </c>
      <c r="BL441" s="37">
        <v>0</v>
      </c>
      <c r="BM441" s="37">
        <v>0</v>
      </c>
      <c r="BN441" s="37">
        <v>0</v>
      </c>
      <c r="BO441" s="37">
        <v>11503.6</v>
      </c>
      <c r="BP441" s="37">
        <v>565000</v>
      </c>
      <c r="BQ441" s="37">
        <v>92700</v>
      </c>
      <c r="BR441" s="37">
        <v>0</v>
      </c>
      <c r="BS441" s="37">
        <v>1401.1</v>
      </c>
      <c r="BT441" s="37">
        <v>11503.6</v>
      </c>
      <c r="BU441" s="37">
        <v>657700</v>
      </c>
      <c r="BV441" s="37">
        <v>7</v>
      </c>
      <c r="BW441" s="37">
        <v>0</v>
      </c>
      <c r="BX441" s="37">
        <v>0</v>
      </c>
      <c r="BY441" s="37">
        <v>0</v>
      </c>
      <c r="BZ441" s="37">
        <v>0</v>
      </c>
      <c r="CA441" s="37">
        <v>0</v>
      </c>
      <c r="CB441" s="37">
        <v>569400</v>
      </c>
      <c r="CC441" s="37">
        <v>6</v>
      </c>
      <c r="CD441" s="37">
        <v>1</v>
      </c>
      <c r="CE441" s="37">
        <v>0</v>
      </c>
      <c r="CF441" s="37">
        <v>0</v>
      </c>
      <c r="CG441" s="37">
        <v>0</v>
      </c>
      <c r="CH441" s="37">
        <v>1</v>
      </c>
      <c r="CI441" s="37">
        <v>95040</v>
      </c>
      <c r="CJ441" s="37">
        <v>4</v>
      </c>
      <c r="CK441" s="37">
        <v>0.1</v>
      </c>
      <c r="CL441" s="37">
        <v>0</v>
      </c>
      <c r="CM441" s="37">
        <v>0</v>
      </c>
      <c r="CN441" s="37">
        <v>0</v>
      </c>
      <c r="CO441" s="37">
        <v>0.1</v>
      </c>
      <c r="CP441" s="37">
        <v>44785</v>
      </c>
      <c r="CQ441" s="37"/>
      <c r="CR441" s="37"/>
      <c r="CS441" s="37"/>
      <c r="CT441" s="37"/>
      <c r="CU441" s="37" t="s">
        <v>3543</v>
      </c>
      <c r="CV441" s="37"/>
      <c r="CW441" s="37"/>
      <c r="CX441" s="37" t="s">
        <v>3542</v>
      </c>
      <c r="CY441" s="37" t="s">
        <v>3541</v>
      </c>
      <c r="CZ441" s="37" t="s">
        <v>3540</v>
      </c>
      <c r="DA441" s="37" t="s">
        <v>3539</v>
      </c>
      <c r="DB441" s="37" t="s">
        <v>3538</v>
      </c>
      <c r="DC441" s="37" t="s">
        <v>3537</v>
      </c>
      <c r="DD441" s="37" t="s">
        <v>3536</v>
      </c>
      <c r="DE441" s="37" t="s">
        <v>3535</v>
      </c>
      <c r="DF441" s="37"/>
      <c r="DG441" s="37" t="s">
        <v>3534</v>
      </c>
      <c r="DH441" s="37" t="s">
        <v>3533</v>
      </c>
      <c r="DI441" s="37" t="s">
        <v>3532</v>
      </c>
      <c r="DJ441" s="37"/>
      <c r="DK441" s="37"/>
      <c r="DL441" s="37">
        <v>2.8999999999999998E-3</v>
      </c>
      <c r="DM441" s="37"/>
      <c r="DN441" s="37">
        <v>0.16</v>
      </c>
      <c r="DO441" s="37">
        <v>3</v>
      </c>
      <c r="DP441" s="37">
        <v>0.04</v>
      </c>
      <c r="DQ441" s="37"/>
      <c r="DR441" s="37">
        <v>1.2</v>
      </c>
      <c r="DS441" s="37">
        <v>5.1100000000000003</v>
      </c>
      <c r="DT441" s="37">
        <v>5.1128999999999998</v>
      </c>
    </row>
    <row r="442" spans="1:124" s="31" customFormat="1" ht="16.5">
      <c r="A442" s="37">
        <v>321</v>
      </c>
      <c r="B442" s="36" t="s">
        <v>3531</v>
      </c>
      <c r="C442" s="36" t="s">
        <v>1221</v>
      </c>
      <c r="D442" s="37" t="s">
        <v>3530</v>
      </c>
      <c r="E442" s="37" t="s">
        <v>3529</v>
      </c>
      <c r="F442" s="37" t="str">
        <f>IF(ISERROR(FIND('ヒアリングシート（記入例あり）'!$C$22,物質リスト!D442)),"",ROW())</f>
        <v/>
      </c>
      <c r="G442" s="37" t="e" cm="1">
        <f t="array" ref="G442">INDEX(D:D,SMALL(F:F,ROW(D442)))</f>
        <v>#NUM!</v>
      </c>
      <c r="H442" s="38" t="s">
        <v>10744</v>
      </c>
      <c r="I442" s="37" t="s">
        <v>407</v>
      </c>
      <c r="J442" s="37" t="s">
        <v>406</v>
      </c>
      <c r="K442" s="37" t="s">
        <v>221</v>
      </c>
      <c r="L442" s="37" t="s">
        <v>3528</v>
      </c>
      <c r="M442" s="37">
        <v>149.88</v>
      </c>
      <c r="N442" s="37" t="s">
        <v>3527</v>
      </c>
      <c r="O442" s="36" t="s">
        <v>3526</v>
      </c>
      <c r="P442" s="37" t="s">
        <v>259</v>
      </c>
      <c r="Q442" s="36"/>
      <c r="R442" s="37" t="s">
        <v>3525</v>
      </c>
      <c r="S442" s="36" t="s">
        <v>209</v>
      </c>
      <c r="T442" s="36"/>
      <c r="U442" s="36" t="s">
        <v>209</v>
      </c>
      <c r="V442" s="37"/>
      <c r="W442" s="37"/>
      <c r="X442" s="36"/>
      <c r="Y442" s="36"/>
      <c r="Z442" s="36" t="s">
        <v>3524</v>
      </c>
      <c r="AA442" s="37" t="s">
        <v>3523</v>
      </c>
      <c r="AB442" s="37" t="s">
        <v>3522</v>
      </c>
      <c r="AC442" s="37" t="s">
        <v>3521</v>
      </c>
      <c r="AD442" s="41" t="s">
        <v>203</v>
      </c>
      <c r="AE442" s="41" t="s">
        <v>203</v>
      </c>
      <c r="AF442" s="41" t="s">
        <v>206</v>
      </c>
      <c r="AG442" s="41" t="s">
        <v>201</v>
      </c>
      <c r="AH442" s="41" t="s">
        <v>207</v>
      </c>
      <c r="AI442" s="41" t="s">
        <v>207</v>
      </c>
      <c r="AJ442" s="41" t="s">
        <v>201</v>
      </c>
      <c r="AK442" s="41" t="s">
        <v>201</v>
      </c>
      <c r="AL442" s="41" t="s">
        <v>201</v>
      </c>
      <c r="AM442" s="41" t="s">
        <v>201</v>
      </c>
      <c r="AN442" s="41" t="s">
        <v>201</v>
      </c>
      <c r="AO442" s="41" t="s">
        <v>201</v>
      </c>
      <c r="AP442" s="41" t="s">
        <v>201</v>
      </c>
      <c r="AQ442" s="41" t="s">
        <v>713</v>
      </c>
      <c r="AR442" s="41" t="s">
        <v>426</v>
      </c>
      <c r="AS442" s="41" t="s">
        <v>201</v>
      </c>
      <c r="AT442" s="37" t="s">
        <v>477</v>
      </c>
      <c r="AU442" s="37" t="s">
        <v>3520</v>
      </c>
      <c r="AV442" s="37" t="s">
        <v>3519</v>
      </c>
      <c r="AW442" s="37"/>
      <c r="AX442" s="37"/>
      <c r="AY442" s="37"/>
      <c r="AZ442" s="37"/>
      <c r="BA442" s="37"/>
      <c r="BB442" s="37"/>
      <c r="BC442" s="37"/>
      <c r="BD442" s="37"/>
      <c r="BE442" s="37"/>
      <c r="BF442" s="40"/>
      <c r="BG442" s="37"/>
      <c r="BH442" s="37" t="s">
        <v>3518</v>
      </c>
      <c r="BI442" s="37"/>
      <c r="BJ442" s="37"/>
      <c r="BK442" s="37"/>
      <c r="BL442" s="37"/>
      <c r="BM442" s="37"/>
      <c r="BN442" s="37"/>
      <c r="BO442" s="37"/>
      <c r="BP442" s="37"/>
      <c r="BQ442" s="37"/>
      <c r="BR442" s="37"/>
      <c r="BS442" s="37"/>
      <c r="BT442" s="37"/>
      <c r="BU442" s="37"/>
      <c r="BV442" s="37"/>
      <c r="BW442" s="37"/>
      <c r="BX442" s="37"/>
      <c r="BY442" s="37"/>
      <c r="BZ442" s="37"/>
      <c r="CA442" s="37"/>
      <c r="CB442" s="37"/>
      <c r="CC442" s="37"/>
      <c r="CD442" s="37"/>
      <c r="CE442" s="37"/>
      <c r="CF442" s="37"/>
      <c r="CG442" s="37"/>
      <c r="CH442" s="37"/>
      <c r="CI442" s="37"/>
      <c r="CJ442" s="37"/>
      <c r="CK442" s="37"/>
      <c r="CL442" s="37"/>
      <c r="CM442" s="37"/>
      <c r="CN442" s="37"/>
      <c r="CO442" s="37"/>
      <c r="CP442" s="37"/>
      <c r="CQ442" s="37"/>
      <c r="CR442" s="37"/>
      <c r="CS442" s="37"/>
      <c r="CT442" s="37"/>
      <c r="CU442" s="37"/>
      <c r="CV442" s="37"/>
      <c r="CW442" s="37"/>
      <c r="CX442" s="37"/>
      <c r="CY442" s="37"/>
      <c r="CZ442" s="37"/>
      <c r="DA442" s="37"/>
      <c r="DB442" s="37"/>
      <c r="DC442" s="37"/>
      <c r="DD442" s="37"/>
      <c r="DE442" s="37"/>
      <c r="DF442" s="37"/>
      <c r="DG442" s="37"/>
      <c r="DH442" s="37"/>
      <c r="DI442" s="37"/>
      <c r="DJ442" s="37"/>
      <c r="DK442" s="37"/>
      <c r="DL442" s="37"/>
      <c r="DM442" s="37"/>
      <c r="DN442" s="37"/>
      <c r="DO442" s="37"/>
      <c r="DP442" s="37"/>
      <c r="DQ442" s="37"/>
      <c r="DR442" s="37"/>
      <c r="DS442" s="37"/>
      <c r="DT442" s="37"/>
    </row>
    <row r="443" spans="1:124" s="31" customFormat="1" ht="18">
      <c r="A443" s="37">
        <v>321</v>
      </c>
      <c r="B443" s="36" t="s">
        <v>3517</v>
      </c>
      <c r="C443" s="36" t="s">
        <v>1221</v>
      </c>
      <c r="D443" s="37" t="s">
        <v>3516</v>
      </c>
      <c r="E443" s="37" t="s">
        <v>3515</v>
      </c>
      <c r="F443" s="37" t="str">
        <f>IF(ISERROR(FIND('ヒアリングシート（記入例あり）'!$C$22,物質リスト!D443)),"",ROW())</f>
        <v/>
      </c>
      <c r="G443" s="37" t="e" cm="1">
        <f t="array" ref="G443">INDEX(D:D,SMALL(F:F,ROW(D443)))</f>
        <v>#NUM!</v>
      </c>
      <c r="H443" s="38" t="s">
        <v>10744</v>
      </c>
      <c r="I443" s="37" t="s">
        <v>407</v>
      </c>
      <c r="J443" s="37" t="s">
        <v>406</v>
      </c>
      <c r="K443" s="37" t="s">
        <v>221</v>
      </c>
      <c r="L443" s="37" t="s">
        <v>3514</v>
      </c>
      <c r="M443" s="37">
        <v>181.88</v>
      </c>
      <c r="N443" s="37" t="s">
        <v>3513</v>
      </c>
      <c r="O443" s="36" t="s">
        <v>3512</v>
      </c>
      <c r="P443" s="37" t="s">
        <v>259</v>
      </c>
      <c r="Q443" s="36"/>
      <c r="R443" s="37" t="s">
        <v>3511</v>
      </c>
      <c r="S443" s="36" t="s">
        <v>209</v>
      </c>
      <c r="T443" s="36"/>
      <c r="U443" s="36" t="s">
        <v>209</v>
      </c>
      <c r="V443" s="37"/>
      <c r="W443" s="37"/>
      <c r="X443" s="36"/>
      <c r="Y443" s="36"/>
      <c r="Z443" s="36" t="s">
        <v>10774</v>
      </c>
      <c r="AA443" s="37" t="s">
        <v>3510</v>
      </c>
      <c r="AB443" s="37" t="s">
        <v>209</v>
      </c>
      <c r="AC443" s="37" t="s">
        <v>3509</v>
      </c>
      <c r="AD443" s="41" t="s">
        <v>205</v>
      </c>
      <c r="AE443" s="41" t="s">
        <v>201</v>
      </c>
      <c r="AF443" s="41" t="s">
        <v>206</v>
      </c>
      <c r="AG443" s="41" t="s">
        <v>201</v>
      </c>
      <c r="AH443" s="41" t="s">
        <v>207</v>
      </c>
      <c r="AI443" s="41" t="s">
        <v>207</v>
      </c>
      <c r="AJ443" s="41" t="s">
        <v>201</v>
      </c>
      <c r="AK443" s="41" t="s">
        <v>204</v>
      </c>
      <c r="AL443" s="41" t="s">
        <v>201</v>
      </c>
      <c r="AM443" s="41" t="s">
        <v>201</v>
      </c>
      <c r="AN443" s="41" t="s">
        <v>291</v>
      </c>
      <c r="AO443" s="41" t="s">
        <v>205</v>
      </c>
      <c r="AP443" s="41" t="s">
        <v>205</v>
      </c>
      <c r="AQ443" s="41" t="s">
        <v>3508</v>
      </c>
      <c r="AR443" s="41" t="s">
        <v>3507</v>
      </c>
      <c r="AS443" s="41" t="s">
        <v>201</v>
      </c>
      <c r="AT443" s="37" t="s">
        <v>3506</v>
      </c>
      <c r="AU443" s="37" t="s">
        <v>3505</v>
      </c>
      <c r="AV443" s="37" t="s">
        <v>3504</v>
      </c>
      <c r="AW443" s="37"/>
      <c r="AX443" s="37"/>
      <c r="AY443" s="37"/>
      <c r="AZ443" s="37"/>
      <c r="BA443" s="37"/>
      <c r="BB443" s="37"/>
      <c r="BC443" s="37" t="s">
        <v>3503</v>
      </c>
      <c r="BD443" s="37"/>
      <c r="BE443" s="37"/>
      <c r="BF443" s="40"/>
      <c r="BG443" s="37"/>
      <c r="BH443" s="37" t="s">
        <v>3502</v>
      </c>
      <c r="BI443" s="37"/>
      <c r="BJ443" s="37"/>
      <c r="BK443" s="37"/>
      <c r="BL443" s="37"/>
      <c r="BM443" s="37"/>
      <c r="BN443" s="37"/>
      <c r="BO443" s="37"/>
      <c r="BP443" s="37"/>
      <c r="BQ443" s="37"/>
      <c r="BR443" s="37"/>
      <c r="BS443" s="37"/>
      <c r="BT443" s="37"/>
      <c r="BU443" s="37"/>
      <c r="BV443" s="37"/>
      <c r="BW443" s="37"/>
      <c r="BX443" s="37"/>
      <c r="BY443" s="37"/>
      <c r="BZ443" s="37"/>
      <c r="CA443" s="37"/>
      <c r="CB443" s="37"/>
      <c r="CC443" s="37"/>
      <c r="CD443" s="37"/>
      <c r="CE443" s="37"/>
      <c r="CF443" s="37"/>
      <c r="CG443" s="37"/>
      <c r="CH443" s="37"/>
      <c r="CI443" s="37"/>
      <c r="CJ443" s="37"/>
      <c r="CK443" s="37"/>
      <c r="CL443" s="37"/>
      <c r="CM443" s="37"/>
      <c r="CN443" s="37"/>
      <c r="CO443" s="37"/>
      <c r="CP443" s="37"/>
      <c r="CQ443" s="37"/>
      <c r="CR443" s="37"/>
      <c r="CS443" s="37"/>
      <c r="CT443" s="37"/>
      <c r="CU443" s="37"/>
      <c r="CV443" s="37"/>
      <c r="CW443" s="37"/>
      <c r="CX443" s="37"/>
      <c r="CY443" s="37"/>
      <c r="CZ443" s="37"/>
      <c r="DA443" s="37"/>
      <c r="DB443" s="37"/>
      <c r="DC443" s="37"/>
      <c r="DD443" s="37"/>
      <c r="DE443" s="37"/>
      <c r="DF443" s="37"/>
      <c r="DG443" s="37"/>
      <c r="DH443" s="37"/>
      <c r="DI443" s="37"/>
      <c r="DJ443" s="37"/>
      <c r="DK443" s="37"/>
      <c r="DL443" s="37"/>
      <c r="DM443" s="37"/>
      <c r="DN443" s="37"/>
      <c r="DO443" s="37"/>
      <c r="DP443" s="37"/>
      <c r="DQ443" s="37"/>
      <c r="DR443" s="37"/>
      <c r="DS443" s="37"/>
      <c r="DT443" s="37"/>
    </row>
    <row r="444" spans="1:124" s="31" customFormat="1" ht="16.5">
      <c r="A444" s="37">
        <v>321</v>
      </c>
      <c r="B444" s="36" t="s">
        <v>3501</v>
      </c>
      <c r="C444" s="36" t="s">
        <v>1221</v>
      </c>
      <c r="D444" s="37" t="s">
        <v>3500</v>
      </c>
      <c r="E444" s="37" t="s">
        <v>3499</v>
      </c>
      <c r="F444" s="37" t="str">
        <f>IF(ISERROR(FIND('ヒアリングシート（記入例あり）'!$C$22,物質リスト!D444)),"",ROW())</f>
        <v/>
      </c>
      <c r="G444" s="37" t="e" cm="1">
        <f t="array" ref="G444">INDEX(D:D,SMALL(F:F,ROW(D444)))</f>
        <v>#NUM!</v>
      </c>
      <c r="H444" s="38" t="s">
        <v>10744</v>
      </c>
      <c r="I444" s="37" t="s">
        <v>407</v>
      </c>
      <c r="J444" s="37"/>
      <c r="K444" s="37" t="s">
        <v>360</v>
      </c>
      <c r="L444" s="37" t="s">
        <v>3498</v>
      </c>
      <c r="M444" s="37">
        <v>173.3</v>
      </c>
      <c r="N444" s="37" t="s">
        <v>3497</v>
      </c>
      <c r="O444" s="36" t="s">
        <v>3496</v>
      </c>
      <c r="P444" s="37" t="s">
        <v>217</v>
      </c>
      <c r="Q444" s="36"/>
      <c r="R444" s="37" t="s">
        <v>3495</v>
      </c>
      <c r="S444" s="36" t="s">
        <v>3494</v>
      </c>
      <c r="T444" s="36"/>
      <c r="U444" s="36" t="s">
        <v>3493</v>
      </c>
      <c r="V444" s="37">
        <v>3.16</v>
      </c>
      <c r="W444" s="37">
        <v>2</v>
      </c>
      <c r="X444" s="36" t="s">
        <v>3492</v>
      </c>
      <c r="Y444" s="36"/>
      <c r="Z444" s="37"/>
      <c r="AA444" s="37" t="s">
        <v>3491</v>
      </c>
      <c r="AB444" s="37" t="s">
        <v>209</v>
      </c>
      <c r="AC444" s="37" t="s">
        <v>209</v>
      </c>
      <c r="AD444" s="41" t="s">
        <v>205</v>
      </c>
      <c r="AE444" s="41" t="s">
        <v>201</v>
      </c>
      <c r="AF444" s="41" t="s">
        <v>206</v>
      </c>
      <c r="AG444" s="41" t="s">
        <v>201</v>
      </c>
      <c r="AH444" s="41" t="s">
        <v>201</v>
      </c>
      <c r="AI444" s="41" t="s">
        <v>201</v>
      </c>
      <c r="AJ444" s="41" t="s">
        <v>201</v>
      </c>
      <c r="AK444" s="41" t="s">
        <v>201</v>
      </c>
      <c r="AL444" s="41" t="s">
        <v>201</v>
      </c>
      <c r="AM444" s="41" t="s">
        <v>201</v>
      </c>
      <c r="AN444" s="41" t="s">
        <v>201</v>
      </c>
      <c r="AO444" s="41" t="s">
        <v>201</v>
      </c>
      <c r="AP444" s="41" t="s">
        <v>201</v>
      </c>
      <c r="AQ444" s="41" t="s">
        <v>201</v>
      </c>
      <c r="AR444" s="41" t="s">
        <v>201</v>
      </c>
      <c r="AS444" s="41" t="s">
        <v>201</v>
      </c>
      <c r="AT444" s="37" t="s">
        <v>3490</v>
      </c>
      <c r="AU444" s="37" t="s">
        <v>209</v>
      </c>
      <c r="AV444" s="37" t="s">
        <v>209</v>
      </c>
      <c r="AW444" s="37"/>
      <c r="AX444" s="37"/>
      <c r="AY444" s="37"/>
      <c r="AZ444" s="37"/>
      <c r="BA444" s="37"/>
      <c r="BB444" s="37"/>
      <c r="BC444" s="37"/>
      <c r="BD444" s="37"/>
      <c r="BE444" s="37"/>
      <c r="BF444" s="40"/>
      <c r="BG444" s="37"/>
      <c r="BH444" s="37" t="s">
        <v>3489</v>
      </c>
      <c r="BI444" s="37"/>
      <c r="BJ444" s="37"/>
      <c r="BK444" s="37"/>
      <c r="BL444" s="37"/>
      <c r="BM444" s="37"/>
      <c r="BN444" s="37"/>
      <c r="BO444" s="37"/>
      <c r="BP444" s="37"/>
      <c r="BQ444" s="37"/>
      <c r="BR444" s="37"/>
      <c r="BS444" s="37"/>
      <c r="BT444" s="37"/>
      <c r="BU444" s="37"/>
      <c r="BV444" s="37"/>
      <c r="BW444" s="37"/>
      <c r="BX444" s="37"/>
      <c r="BY444" s="37"/>
      <c r="BZ444" s="37"/>
      <c r="CA444" s="37"/>
      <c r="CB444" s="37"/>
      <c r="CC444" s="37"/>
      <c r="CD444" s="37"/>
      <c r="CE444" s="37"/>
      <c r="CF444" s="37"/>
      <c r="CG444" s="37"/>
      <c r="CH444" s="37"/>
      <c r="CI444" s="37"/>
      <c r="CJ444" s="37"/>
      <c r="CK444" s="37"/>
      <c r="CL444" s="37"/>
      <c r="CM444" s="37"/>
      <c r="CN444" s="37"/>
      <c r="CO444" s="37"/>
      <c r="CP444" s="37"/>
      <c r="CQ444" s="37"/>
      <c r="CR444" s="37"/>
      <c r="CS444" s="37"/>
      <c r="CT444" s="37"/>
      <c r="CU444" s="37"/>
      <c r="CV444" s="37"/>
      <c r="CW444" s="37"/>
      <c r="CX444" s="37"/>
      <c r="CY444" s="37"/>
      <c r="CZ444" s="37"/>
      <c r="DA444" s="37"/>
      <c r="DB444" s="37"/>
      <c r="DC444" s="37"/>
      <c r="DD444" s="37"/>
      <c r="DE444" s="37"/>
      <c r="DF444" s="37"/>
      <c r="DG444" s="37"/>
      <c r="DH444" s="37"/>
      <c r="DI444" s="37"/>
      <c r="DJ444" s="37"/>
      <c r="DK444" s="37"/>
      <c r="DL444" s="37"/>
      <c r="DM444" s="37"/>
      <c r="DN444" s="37"/>
      <c r="DO444" s="37"/>
      <c r="DP444" s="37"/>
      <c r="DQ444" s="37"/>
      <c r="DR444" s="37"/>
      <c r="DS444" s="37"/>
      <c r="DT444" s="37"/>
    </row>
    <row r="445" spans="1:124" s="31" customFormat="1" ht="16.5">
      <c r="A445" s="37">
        <v>321</v>
      </c>
      <c r="B445" s="36" t="s">
        <v>3488</v>
      </c>
      <c r="C445" s="36" t="s">
        <v>1221</v>
      </c>
      <c r="D445" s="37" t="s">
        <v>3487</v>
      </c>
      <c r="E445" s="37" t="s">
        <v>3486</v>
      </c>
      <c r="F445" s="37" t="str">
        <f>IF(ISERROR(FIND('ヒアリングシート（記入例あり）'!$C$22,物質リスト!D445)),"",ROW())</f>
        <v/>
      </c>
      <c r="G445" s="37" t="e" cm="1">
        <f t="array" ref="G445">INDEX(D:D,SMALL(F:F,ROW(D445)))</f>
        <v>#NUM!</v>
      </c>
      <c r="H445" s="38" t="s">
        <v>10744</v>
      </c>
      <c r="I445" s="37" t="s">
        <v>407</v>
      </c>
      <c r="J445" s="37"/>
      <c r="K445" s="37"/>
      <c r="L445" s="37" t="s">
        <v>3485</v>
      </c>
      <c r="M445" s="37">
        <v>192.75</v>
      </c>
      <c r="N445" s="37" t="s">
        <v>3484</v>
      </c>
      <c r="O445" s="36" t="s">
        <v>3483</v>
      </c>
      <c r="P445" s="37" t="s">
        <v>217</v>
      </c>
      <c r="Q445" s="36"/>
      <c r="R445" s="37" t="s">
        <v>3482</v>
      </c>
      <c r="S445" s="36" t="s">
        <v>3481</v>
      </c>
      <c r="T445" s="36"/>
      <c r="U445" s="36" t="s">
        <v>209</v>
      </c>
      <c r="V445" s="37"/>
      <c r="W445" s="37"/>
      <c r="X445" s="36"/>
      <c r="Y445" s="36"/>
      <c r="Z445" s="36" t="s">
        <v>3480</v>
      </c>
      <c r="AA445" s="37" t="s">
        <v>3479</v>
      </c>
      <c r="AB445" s="37" t="s">
        <v>209</v>
      </c>
      <c r="AC445" s="37" t="s">
        <v>209</v>
      </c>
      <c r="AD445" s="41" t="s">
        <v>378</v>
      </c>
      <c r="AE445" s="41" t="s">
        <v>201</v>
      </c>
      <c r="AF445" s="41" t="s">
        <v>206</v>
      </c>
      <c r="AG445" s="41" t="s">
        <v>201</v>
      </c>
      <c r="AH445" s="41" t="s">
        <v>201</v>
      </c>
      <c r="AI445" s="41" t="s">
        <v>201</v>
      </c>
      <c r="AJ445" s="41" t="s">
        <v>201</v>
      </c>
      <c r="AK445" s="41" t="s">
        <v>201</v>
      </c>
      <c r="AL445" s="41" t="s">
        <v>201</v>
      </c>
      <c r="AM445" s="41" t="s">
        <v>201</v>
      </c>
      <c r="AN445" s="41" t="s">
        <v>201</v>
      </c>
      <c r="AO445" s="41" t="s">
        <v>201</v>
      </c>
      <c r="AP445" s="41" t="s">
        <v>201</v>
      </c>
      <c r="AQ445" s="41" t="s">
        <v>201</v>
      </c>
      <c r="AR445" s="41" t="s">
        <v>201</v>
      </c>
      <c r="AS445" s="41" t="s">
        <v>201</v>
      </c>
      <c r="AT445" s="37" t="s">
        <v>3478</v>
      </c>
      <c r="AU445" s="37" t="s">
        <v>209</v>
      </c>
      <c r="AV445" s="37" t="s">
        <v>209</v>
      </c>
      <c r="AW445" s="37"/>
      <c r="AX445" s="37"/>
      <c r="AY445" s="37"/>
      <c r="AZ445" s="37"/>
      <c r="BA445" s="37"/>
      <c r="BB445" s="37"/>
      <c r="BC445" s="37"/>
      <c r="BD445" s="37"/>
      <c r="BE445" s="37"/>
      <c r="BF445" s="40"/>
      <c r="BG445" s="37"/>
      <c r="BH445" s="37" t="s">
        <v>3477</v>
      </c>
      <c r="BI445" s="37"/>
      <c r="BJ445" s="37"/>
      <c r="BK445" s="37"/>
      <c r="BL445" s="37"/>
      <c r="BM445" s="37"/>
      <c r="BN445" s="37"/>
      <c r="BO445" s="37"/>
      <c r="BP445" s="37"/>
      <c r="BQ445" s="37"/>
      <c r="BR445" s="37"/>
      <c r="BS445" s="37"/>
      <c r="BT445" s="37"/>
      <c r="BU445" s="37"/>
      <c r="BV445" s="37"/>
      <c r="BW445" s="37"/>
      <c r="BX445" s="37"/>
      <c r="BY445" s="37"/>
      <c r="BZ445" s="37"/>
      <c r="CA445" s="37"/>
      <c r="CB445" s="37"/>
      <c r="CC445" s="37"/>
      <c r="CD445" s="37"/>
      <c r="CE445" s="37"/>
      <c r="CF445" s="37"/>
      <c r="CG445" s="37"/>
      <c r="CH445" s="37"/>
      <c r="CI445" s="37"/>
      <c r="CJ445" s="37"/>
      <c r="CK445" s="37"/>
      <c r="CL445" s="37"/>
      <c r="CM445" s="37"/>
      <c r="CN445" s="37"/>
      <c r="CO445" s="37"/>
      <c r="CP445" s="37"/>
      <c r="CQ445" s="37"/>
      <c r="CR445" s="37"/>
      <c r="CS445" s="37"/>
      <c r="CT445" s="37"/>
      <c r="CU445" s="37"/>
      <c r="CV445" s="37"/>
      <c r="CW445" s="37"/>
      <c r="CX445" s="37"/>
      <c r="CY445" s="37"/>
      <c r="CZ445" s="37"/>
      <c r="DA445" s="37"/>
      <c r="DB445" s="37"/>
      <c r="DC445" s="37"/>
      <c r="DD445" s="37"/>
      <c r="DE445" s="37"/>
      <c r="DF445" s="37"/>
      <c r="DG445" s="37"/>
      <c r="DH445" s="37"/>
      <c r="DI445" s="37"/>
      <c r="DJ445" s="37"/>
      <c r="DK445" s="37"/>
      <c r="DL445" s="37"/>
      <c r="DM445" s="37"/>
      <c r="DN445" s="37"/>
      <c r="DO445" s="37"/>
      <c r="DP445" s="37"/>
      <c r="DQ445" s="37"/>
      <c r="DR445" s="37"/>
      <c r="DS445" s="37"/>
      <c r="DT445" s="37"/>
    </row>
    <row r="446" spans="1:124" s="31" customFormat="1" ht="16.5">
      <c r="A446" s="37">
        <v>321</v>
      </c>
      <c r="B446" s="36" t="s">
        <v>3476</v>
      </c>
      <c r="C446" s="36" t="s">
        <v>1221</v>
      </c>
      <c r="D446" s="37" t="s">
        <v>3475</v>
      </c>
      <c r="E446" s="37" t="s">
        <v>3474</v>
      </c>
      <c r="F446" s="37" t="str">
        <f>IF(ISERROR(FIND('ヒアリングシート（記入例あり）'!$C$22,物質リスト!D446)),"",ROW())</f>
        <v/>
      </c>
      <c r="G446" s="37" t="e" cm="1">
        <f t="array" ref="G446">INDEX(D:D,SMALL(F:F,ROW(D446)))</f>
        <v>#NUM!</v>
      </c>
      <c r="H446" s="38" t="s">
        <v>10744</v>
      </c>
      <c r="I446" s="37" t="s">
        <v>407</v>
      </c>
      <c r="J446" s="37" t="s">
        <v>406</v>
      </c>
      <c r="K446" s="37" t="s">
        <v>221</v>
      </c>
      <c r="L446" s="37" t="s">
        <v>3473</v>
      </c>
      <c r="M446" s="37">
        <v>50.94</v>
      </c>
      <c r="N446" s="37" t="s">
        <v>3472</v>
      </c>
      <c r="O446" s="36" t="s">
        <v>3471</v>
      </c>
      <c r="P446" s="37" t="s">
        <v>259</v>
      </c>
      <c r="Q446" s="36"/>
      <c r="R446" s="37" t="s">
        <v>3470</v>
      </c>
      <c r="S446" s="36"/>
      <c r="T446" s="36" t="s">
        <v>3469</v>
      </c>
      <c r="U446" s="36"/>
      <c r="V446" s="37"/>
      <c r="W446" s="37"/>
      <c r="X446" s="36"/>
      <c r="Y446" s="36"/>
      <c r="Z446" s="36" t="s">
        <v>3407</v>
      </c>
      <c r="AA446" s="37"/>
      <c r="AB446" s="37"/>
      <c r="AC446" s="37"/>
      <c r="AD446" s="37"/>
      <c r="AE446" s="37"/>
      <c r="AF446" s="37"/>
      <c r="AG446" s="37"/>
      <c r="AH446" s="37"/>
      <c r="AI446" s="37"/>
      <c r="AJ446" s="37"/>
      <c r="AK446" s="37"/>
      <c r="AL446" s="37"/>
      <c r="AM446" s="37"/>
      <c r="AN446" s="37"/>
      <c r="AO446" s="37"/>
      <c r="AP446" s="37"/>
      <c r="AQ446" s="37"/>
      <c r="AR446" s="37"/>
      <c r="AS446" s="37"/>
      <c r="AT446" s="37"/>
      <c r="AU446" s="37" t="s">
        <v>3468</v>
      </c>
      <c r="AV446" s="37"/>
      <c r="AW446" s="37"/>
      <c r="AX446" s="37"/>
      <c r="AY446" s="37"/>
      <c r="AZ446" s="37"/>
      <c r="BA446" s="37"/>
      <c r="BB446" s="37"/>
      <c r="BC446" s="37"/>
      <c r="BD446" s="37"/>
      <c r="BE446" s="37"/>
      <c r="BF446" s="40"/>
      <c r="BG446" s="37"/>
      <c r="BH446" s="37"/>
      <c r="BI446" s="37"/>
      <c r="BJ446" s="37"/>
      <c r="BK446" s="37"/>
      <c r="BL446" s="37"/>
      <c r="BM446" s="37"/>
      <c r="BN446" s="37"/>
      <c r="BO446" s="37"/>
      <c r="BP446" s="37"/>
      <c r="BQ446" s="37"/>
      <c r="BR446" s="37"/>
      <c r="BS446" s="37"/>
      <c r="BT446" s="37"/>
      <c r="BU446" s="37"/>
      <c r="BV446" s="37"/>
      <c r="BW446" s="37"/>
      <c r="BX446" s="37"/>
      <c r="BY446" s="37"/>
      <c r="BZ446" s="37"/>
      <c r="CA446" s="37"/>
      <c r="CB446" s="37"/>
      <c r="CC446" s="37"/>
      <c r="CD446" s="37"/>
      <c r="CE446" s="37"/>
      <c r="CF446" s="37"/>
      <c r="CG446" s="37"/>
      <c r="CH446" s="37"/>
      <c r="CI446" s="37"/>
      <c r="CJ446" s="37"/>
      <c r="CK446" s="37"/>
      <c r="CL446" s="37"/>
      <c r="CM446" s="37"/>
      <c r="CN446" s="37"/>
      <c r="CO446" s="37"/>
      <c r="CP446" s="37"/>
      <c r="CQ446" s="37"/>
      <c r="CR446" s="37"/>
      <c r="CS446" s="37"/>
      <c r="CT446" s="37"/>
      <c r="CU446" s="37"/>
      <c r="CV446" s="37"/>
      <c r="CW446" s="37"/>
      <c r="CX446" s="37"/>
      <c r="CY446" s="37"/>
      <c r="CZ446" s="37"/>
      <c r="DA446" s="37"/>
      <c r="DB446" s="37"/>
      <c r="DC446" s="37"/>
      <c r="DD446" s="37"/>
      <c r="DE446" s="37"/>
      <c r="DF446" s="37"/>
      <c r="DG446" s="37"/>
      <c r="DH446" s="37"/>
      <c r="DI446" s="37"/>
      <c r="DJ446" s="37"/>
      <c r="DK446" s="37"/>
      <c r="DL446" s="37"/>
      <c r="DM446" s="37"/>
      <c r="DN446" s="37"/>
      <c r="DO446" s="37"/>
      <c r="DP446" s="37"/>
      <c r="DQ446" s="37"/>
      <c r="DR446" s="37"/>
      <c r="DS446" s="37"/>
      <c r="DT446" s="37"/>
    </row>
    <row r="447" spans="1:124" s="31" customFormat="1" ht="18">
      <c r="A447" s="37">
        <v>321</v>
      </c>
      <c r="B447" s="36" t="s">
        <v>3467</v>
      </c>
      <c r="C447" s="36" t="s">
        <v>1221</v>
      </c>
      <c r="D447" s="37" t="s">
        <v>3466</v>
      </c>
      <c r="E447" s="37" t="s">
        <v>3465</v>
      </c>
      <c r="F447" s="37" t="str">
        <f>IF(ISERROR(FIND('ヒアリングシート（記入例あり）'!$C$22,物質リスト!D447)),"",ROW())</f>
        <v/>
      </c>
      <c r="G447" s="37" t="e" cm="1">
        <f t="array" ref="G447">INDEX(D:D,SMALL(F:F,ROW(D447)))</f>
        <v>#NUM!</v>
      </c>
      <c r="H447" s="38" t="s">
        <v>10744</v>
      </c>
      <c r="I447" s="37" t="s">
        <v>407</v>
      </c>
      <c r="J447" s="37" t="s">
        <v>406</v>
      </c>
      <c r="K447" s="37" t="s">
        <v>221</v>
      </c>
      <c r="L447" s="37" t="s">
        <v>3464</v>
      </c>
      <c r="M447" s="37">
        <v>121.93</v>
      </c>
      <c r="N447" s="37" t="s">
        <v>3463</v>
      </c>
      <c r="O447" s="36" t="s">
        <v>403</v>
      </c>
      <c r="P447" s="37" t="s">
        <v>259</v>
      </c>
      <c r="Q447" s="36" t="s">
        <v>209</v>
      </c>
      <c r="R447" s="37"/>
      <c r="S447" s="36" t="s">
        <v>209</v>
      </c>
      <c r="T447" s="36"/>
      <c r="U447" s="36" t="s">
        <v>209</v>
      </c>
      <c r="V447" s="37"/>
      <c r="W447" s="37"/>
      <c r="X447" s="36"/>
      <c r="Y447" s="36"/>
      <c r="Z447" s="36" t="s">
        <v>10775</v>
      </c>
      <c r="AA447" s="37" t="s">
        <v>3462</v>
      </c>
      <c r="AB447" s="37" t="s">
        <v>209</v>
      </c>
      <c r="AC447" s="37" t="s">
        <v>3461</v>
      </c>
      <c r="AD447" s="41" t="s">
        <v>378</v>
      </c>
      <c r="AE447" s="41" t="s">
        <v>201</v>
      </c>
      <c r="AF447" s="41" t="s">
        <v>206</v>
      </c>
      <c r="AG447" s="41" t="s">
        <v>201</v>
      </c>
      <c r="AH447" s="41" t="s">
        <v>201</v>
      </c>
      <c r="AI447" s="41" t="s">
        <v>201</v>
      </c>
      <c r="AJ447" s="41" t="s">
        <v>205</v>
      </c>
      <c r="AK447" s="41" t="s">
        <v>201</v>
      </c>
      <c r="AL447" s="41" t="s">
        <v>201</v>
      </c>
      <c r="AM447" s="41" t="s">
        <v>201</v>
      </c>
      <c r="AN447" s="41" t="s">
        <v>201</v>
      </c>
      <c r="AO447" s="41" t="s">
        <v>201</v>
      </c>
      <c r="AP447" s="41" t="s">
        <v>205</v>
      </c>
      <c r="AQ447" s="41" t="s">
        <v>1645</v>
      </c>
      <c r="AR447" s="41" t="s">
        <v>1646</v>
      </c>
      <c r="AS447" s="41" t="s">
        <v>201</v>
      </c>
      <c r="AT447" s="37" t="s">
        <v>3460</v>
      </c>
      <c r="AU447" s="37" t="s">
        <v>3459</v>
      </c>
      <c r="AV447" s="37" t="s">
        <v>3458</v>
      </c>
      <c r="AW447" s="37"/>
      <c r="AX447" s="37"/>
      <c r="AY447" s="37"/>
      <c r="AZ447" s="37"/>
      <c r="BA447" s="37"/>
      <c r="BB447" s="37"/>
      <c r="BC447" s="37"/>
      <c r="BD447" s="37"/>
      <c r="BE447" s="37"/>
      <c r="BF447" s="40"/>
      <c r="BG447" s="37"/>
      <c r="BH447" s="37" t="s">
        <v>3457</v>
      </c>
      <c r="BI447" s="37"/>
      <c r="BJ447" s="37"/>
      <c r="BK447" s="37"/>
      <c r="BL447" s="37"/>
      <c r="BM447" s="37"/>
      <c r="BN447" s="37"/>
      <c r="BO447" s="37"/>
      <c r="BP447" s="37"/>
      <c r="BQ447" s="37"/>
      <c r="BR447" s="37"/>
      <c r="BS447" s="37"/>
      <c r="BT447" s="37"/>
      <c r="BU447" s="37"/>
      <c r="BV447" s="37"/>
      <c r="BW447" s="37"/>
      <c r="BX447" s="37"/>
      <c r="BY447" s="37"/>
      <c r="BZ447" s="37"/>
      <c r="CA447" s="37"/>
      <c r="CB447" s="37"/>
      <c r="CC447" s="37"/>
      <c r="CD447" s="37"/>
      <c r="CE447" s="37"/>
      <c r="CF447" s="37"/>
      <c r="CG447" s="37"/>
      <c r="CH447" s="37"/>
      <c r="CI447" s="37"/>
      <c r="CJ447" s="37"/>
      <c r="CK447" s="37"/>
      <c r="CL447" s="37"/>
      <c r="CM447" s="37"/>
      <c r="CN447" s="37"/>
      <c r="CO447" s="37"/>
      <c r="CP447" s="37"/>
      <c r="CQ447" s="37"/>
      <c r="CR447" s="37"/>
      <c r="CS447" s="37"/>
      <c r="CT447" s="37"/>
      <c r="CU447" s="37"/>
      <c r="CV447" s="37"/>
      <c r="CW447" s="37"/>
      <c r="CX447" s="37"/>
      <c r="CY447" s="37"/>
      <c r="CZ447" s="37"/>
      <c r="DA447" s="37"/>
      <c r="DB447" s="37"/>
      <c r="DC447" s="37"/>
      <c r="DD447" s="37"/>
      <c r="DE447" s="37"/>
      <c r="DF447" s="37"/>
      <c r="DG447" s="37"/>
      <c r="DH447" s="37"/>
      <c r="DI447" s="37"/>
      <c r="DJ447" s="37"/>
      <c r="DK447" s="37"/>
      <c r="DL447" s="37"/>
      <c r="DM447" s="37"/>
      <c r="DN447" s="37"/>
      <c r="DO447" s="37"/>
      <c r="DP447" s="37"/>
      <c r="DQ447" s="37"/>
      <c r="DR447" s="37"/>
      <c r="DS447" s="37"/>
      <c r="DT447" s="37"/>
    </row>
    <row r="448" spans="1:124" s="31" customFormat="1" ht="18">
      <c r="A448" s="37">
        <v>321</v>
      </c>
      <c r="B448" s="36" t="s">
        <v>3456</v>
      </c>
      <c r="C448" s="36" t="s">
        <v>1221</v>
      </c>
      <c r="D448" s="37" t="s">
        <v>3455</v>
      </c>
      <c r="E448" s="37" t="s">
        <v>3454</v>
      </c>
      <c r="F448" s="37">
        <f>IF(ISERROR(FIND('ヒアリングシート（記入例あり）'!$C$22,物質リスト!D448)),"",ROW())</f>
        <v>448</v>
      </c>
      <c r="G448" s="37" t="e" cm="1">
        <f t="array" ref="G448">INDEX(D:D,SMALL(F:F,ROW(D448)))</f>
        <v>#NUM!</v>
      </c>
      <c r="H448" s="38" t="s">
        <v>10744</v>
      </c>
      <c r="I448" s="37" t="s">
        <v>407</v>
      </c>
      <c r="J448" s="37"/>
      <c r="K448" s="37" t="s">
        <v>221</v>
      </c>
      <c r="L448" s="37" t="s">
        <v>3453</v>
      </c>
      <c r="M448" s="37">
        <v>116.98</v>
      </c>
      <c r="N448" s="37" t="s">
        <v>3452</v>
      </c>
      <c r="O448" s="36"/>
      <c r="P448" s="37" t="s">
        <v>259</v>
      </c>
      <c r="Q448" s="36"/>
      <c r="R448" s="37" t="s">
        <v>3451</v>
      </c>
      <c r="S448" s="36" t="s">
        <v>209</v>
      </c>
      <c r="T448" s="36"/>
      <c r="U448" s="36" t="s">
        <v>209</v>
      </c>
      <c r="V448" s="37"/>
      <c r="W448" s="37"/>
      <c r="X448" s="36"/>
      <c r="Y448" s="36"/>
      <c r="Z448" s="36" t="s">
        <v>10776</v>
      </c>
      <c r="AA448" s="37" t="s">
        <v>3450</v>
      </c>
      <c r="AB448" s="37" t="s">
        <v>3449</v>
      </c>
      <c r="AC448" s="37" t="s">
        <v>3448</v>
      </c>
      <c r="AD448" s="41" t="s">
        <v>378</v>
      </c>
      <c r="AE448" s="41" t="s">
        <v>203</v>
      </c>
      <c r="AF448" s="41" t="s">
        <v>206</v>
      </c>
      <c r="AG448" s="41" t="s">
        <v>201</v>
      </c>
      <c r="AH448" s="41" t="s">
        <v>207</v>
      </c>
      <c r="AI448" s="41" t="s">
        <v>207</v>
      </c>
      <c r="AJ448" s="41" t="s">
        <v>201</v>
      </c>
      <c r="AK448" s="41" t="s">
        <v>201</v>
      </c>
      <c r="AL448" s="41" t="s">
        <v>201</v>
      </c>
      <c r="AM448" s="41" t="s">
        <v>201</v>
      </c>
      <c r="AN448" s="41" t="s">
        <v>291</v>
      </c>
      <c r="AO448" s="41" t="s">
        <v>201</v>
      </c>
      <c r="AP448" s="41" t="s">
        <v>205</v>
      </c>
      <c r="AQ448" s="41" t="s">
        <v>1645</v>
      </c>
      <c r="AR448" s="41" t="s">
        <v>1646</v>
      </c>
      <c r="AS448" s="41" t="s">
        <v>201</v>
      </c>
      <c r="AT448" s="37" t="s">
        <v>3447</v>
      </c>
      <c r="AU448" s="37" t="s">
        <v>3446</v>
      </c>
      <c r="AV448" s="37" t="s">
        <v>3445</v>
      </c>
      <c r="AW448" s="37"/>
      <c r="AX448" s="37"/>
      <c r="AY448" s="37"/>
      <c r="AZ448" s="37"/>
      <c r="BA448" s="37"/>
      <c r="BB448" s="37"/>
      <c r="BC448" s="37"/>
      <c r="BD448" s="37"/>
      <c r="BE448" s="37"/>
      <c r="BF448" s="40"/>
      <c r="BG448" s="37"/>
      <c r="BH448" s="37" t="s">
        <v>3444</v>
      </c>
      <c r="BI448" s="37"/>
      <c r="BJ448" s="37"/>
      <c r="BK448" s="37"/>
      <c r="BL448" s="37"/>
      <c r="BM448" s="37"/>
      <c r="BN448" s="37"/>
      <c r="BO448" s="37"/>
      <c r="BP448" s="37"/>
      <c r="BQ448" s="37"/>
      <c r="BR448" s="37"/>
      <c r="BS448" s="37"/>
      <c r="BT448" s="37"/>
      <c r="BU448" s="37"/>
      <c r="BV448" s="37"/>
      <c r="BW448" s="37"/>
      <c r="BX448" s="37"/>
      <c r="BY448" s="37"/>
      <c r="BZ448" s="37"/>
      <c r="CA448" s="37"/>
      <c r="CB448" s="37"/>
      <c r="CC448" s="37"/>
      <c r="CD448" s="37"/>
      <c r="CE448" s="37"/>
      <c r="CF448" s="37"/>
      <c r="CG448" s="37"/>
      <c r="CH448" s="37"/>
      <c r="CI448" s="37"/>
      <c r="CJ448" s="37"/>
      <c r="CK448" s="37"/>
      <c r="CL448" s="37"/>
      <c r="CM448" s="37"/>
      <c r="CN448" s="37"/>
      <c r="CO448" s="37"/>
      <c r="CP448" s="37"/>
      <c r="CQ448" s="37"/>
      <c r="CR448" s="37"/>
      <c r="CS448" s="37"/>
      <c r="CT448" s="37"/>
      <c r="CU448" s="37"/>
      <c r="CV448" s="37"/>
      <c r="CW448" s="37"/>
      <c r="CX448" s="37"/>
      <c r="CY448" s="37"/>
      <c r="CZ448" s="37"/>
      <c r="DA448" s="37"/>
      <c r="DB448" s="37"/>
      <c r="DC448" s="37"/>
      <c r="DD448" s="37"/>
      <c r="DE448" s="37"/>
      <c r="DF448" s="37"/>
      <c r="DG448" s="37"/>
      <c r="DH448" s="37"/>
      <c r="DI448" s="37"/>
      <c r="DJ448" s="37"/>
      <c r="DK448" s="37"/>
      <c r="DL448" s="37"/>
      <c r="DM448" s="37"/>
      <c r="DN448" s="37"/>
      <c r="DO448" s="37"/>
      <c r="DP448" s="37"/>
      <c r="DQ448" s="37"/>
      <c r="DR448" s="37"/>
      <c r="DS448" s="37"/>
      <c r="DT448" s="37"/>
    </row>
    <row r="449" spans="1:124" s="31" customFormat="1" ht="16.5">
      <c r="A449" s="37">
        <v>321</v>
      </c>
      <c r="B449" s="37" t="s">
        <v>3443</v>
      </c>
      <c r="C449" s="36" t="s">
        <v>3412</v>
      </c>
      <c r="D449" s="37" t="s">
        <v>3442</v>
      </c>
      <c r="E449" s="37" t="s">
        <v>3441</v>
      </c>
      <c r="F449" s="37" t="str">
        <f>IF(ISERROR(FIND('ヒアリングシート（記入例あり）'!$C$22,物質リスト!D449)),"",ROW())</f>
        <v/>
      </c>
      <c r="G449" s="37" t="e" cm="1">
        <f t="array" ref="G449">INDEX(D:D,SMALL(F:F,ROW(D449)))</f>
        <v>#NUM!</v>
      </c>
      <c r="H449" s="38" t="s">
        <v>10744</v>
      </c>
      <c r="I449" s="37" t="s">
        <v>407</v>
      </c>
      <c r="J449" s="37" t="s">
        <v>406</v>
      </c>
      <c r="K449" s="37" t="s">
        <v>221</v>
      </c>
      <c r="L449" s="37" t="s">
        <v>3440</v>
      </c>
      <c r="M449" s="37">
        <v>138.04</v>
      </c>
      <c r="N449" s="37" t="s">
        <v>3439</v>
      </c>
      <c r="O449" s="36"/>
      <c r="P449" s="37" t="s">
        <v>259</v>
      </c>
      <c r="Q449" s="36"/>
      <c r="R449" s="37" t="s">
        <v>949</v>
      </c>
      <c r="S449" s="36"/>
      <c r="T449" s="36"/>
      <c r="U449" s="36"/>
      <c r="V449" s="37"/>
      <c r="W449" s="37"/>
      <c r="X449" s="36"/>
      <c r="Y449" s="36"/>
      <c r="Z449" s="36" t="s">
        <v>3438</v>
      </c>
      <c r="AA449" s="37"/>
      <c r="AB449" s="37"/>
      <c r="AC449" s="37"/>
      <c r="AD449" s="37" t="s">
        <v>540</v>
      </c>
      <c r="AE449" s="37"/>
      <c r="AF449" s="37"/>
      <c r="AG449" s="37"/>
      <c r="AH449" s="37" t="s">
        <v>2417</v>
      </c>
      <c r="AI449" s="37"/>
      <c r="AJ449" s="37" t="s">
        <v>3406</v>
      </c>
      <c r="AK449" s="37" t="s">
        <v>457</v>
      </c>
      <c r="AL449" s="37"/>
      <c r="AM449" s="37"/>
      <c r="AN449" s="37"/>
      <c r="AO449" s="37"/>
      <c r="AP449" s="37"/>
      <c r="AQ449" s="41" t="s">
        <v>478</v>
      </c>
      <c r="AR449" s="37"/>
      <c r="AS449" s="37"/>
      <c r="AT449" s="37"/>
      <c r="AU449" s="37"/>
      <c r="AV449" s="37"/>
      <c r="AW449" s="37"/>
      <c r="AX449" s="37"/>
      <c r="AY449" s="37"/>
      <c r="AZ449" s="37"/>
      <c r="BA449" s="37"/>
      <c r="BB449" s="37"/>
      <c r="BC449" s="37"/>
      <c r="BD449" s="37"/>
      <c r="BE449" s="37"/>
      <c r="BF449" s="40"/>
      <c r="BG449" s="37"/>
      <c r="BH449" s="37"/>
      <c r="BI449" s="37"/>
      <c r="BJ449" s="37"/>
      <c r="BK449" s="37"/>
      <c r="BL449" s="37"/>
      <c r="BM449" s="37"/>
      <c r="BN449" s="37"/>
      <c r="BO449" s="37"/>
      <c r="BP449" s="37"/>
      <c r="BQ449" s="37"/>
      <c r="BR449" s="37"/>
      <c r="BS449" s="37"/>
      <c r="BT449" s="37"/>
      <c r="BU449" s="37"/>
      <c r="BV449" s="37"/>
      <c r="BW449" s="37"/>
      <c r="BX449" s="37"/>
      <c r="BY449" s="37"/>
      <c r="BZ449" s="37"/>
      <c r="CA449" s="37"/>
      <c r="CB449" s="37"/>
      <c r="CC449" s="37"/>
      <c r="CD449" s="37"/>
      <c r="CE449" s="37"/>
      <c r="CF449" s="37"/>
      <c r="CG449" s="37"/>
      <c r="CH449" s="37"/>
      <c r="CI449" s="37"/>
      <c r="CJ449" s="37"/>
      <c r="CK449" s="37"/>
      <c r="CL449" s="37"/>
      <c r="CM449" s="37"/>
      <c r="CN449" s="37"/>
      <c r="CO449" s="37"/>
      <c r="CP449" s="37"/>
      <c r="CQ449" s="37"/>
      <c r="CR449" s="37"/>
      <c r="CS449" s="37"/>
      <c r="CT449" s="37"/>
      <c r="CU449" s="37"/>
      <c r="CV449" s="37"/>
      <c r="CW449" s="37"/>
      <c r="CX449" s="37"/>
      <c r="CY449" s="37"/>
      <c r="CZ449" s="37"/>
      <c r="DA449" s="37"/>
      <c r="DB449" s="37"/>
      <c r="DC449" s="37"/>
      <c r="DD449" s="37"/>
      <c r="DE449" s="37"/>
      <c r="DF449" s="37"/>
      <c r="DG449" s="37"/>
      <c r="DH449" s="37"/>
      <c r="DI449" s="37"/>
      <c r="DJ449" s="37"/>
      <c r="DK449" s="37"/>
      <c r="DL449" s="37"/>
      <c r="DM449" s="37"/>
      <c r="DN449" s="37"/>
      <c r="DO449" s="37"/>
      <c r="DP449" s="37"/>
      <c r="DQ449" s="37"/>
      <c r="DR449" s="37"/>
      <c r="DS449" s="37"/>
      <c r="DT449" s="37"/>
    </row>
    <row r="450" spans="1:124" s="31" customFormat="1" ht="16.5">
      <c r="A450" s="37">
        <v>321</v>
      </c>
      <c r="B450" s="36" t="s">
        <v>3437</v>
      </c>
      <c r="C450" s="36" t="s">
        <v>3436</v>
      </c>
      <c r="D450" s="37" t="s">
        <v>3435</v>
      </c>
      <c r="E450" s="37" t="s">
        <v>3434</v>
      </c>
      <c r="F450" s="37" t="str">
        <f>IF(ISERROR(FIND('ヒアリングシート（記入例あり）'!$C$22,物質リスト!D450)),"",ROW())</f>
        <v/>
      </c>
      <c r="G450" s="37" t="e" cm="1">
        <f t="array" ref="G450">INDEX(D:D,SMALL(F:F,ROW(D450)))</f>
        <v>#NUM!</v>
      </c>
      <c r="H450" s="38" t="s">
        <v>10744</v>
      </c>
      <c r="I450" s="37" t="s">
        <v>407</v>
      </c>
      <c r="J450" s="37" t="s">
        <v>406</v>
      </c>
      <c r="K450" s="37" t="s">
        <v>221</v>
      </c>
      <c r="L450" s="37" t="s">
        <v>3433</v>
      </c>
      <c r="M450" s="37">
        <v>183.91</v>
      </c>
      <c r="N450" s="37" t="s">
        <v>3432</v>
      </c>
      <c r="O450" s="36"/>
      <c r="P450" s="37" t="s">
        <v>259</v>
      </c>
      <c r="Q450" s="36"/>
      <c r="R450" s="37"/>
      <c r="S450" s="36"/>
      <c r="T450" s="36"/>
      <c r="U450" s="36"/>
      <c r="V450" s="37"/>
      <c r="W450" s="37"/>
      <c r="X450" s="36"/>
      <c r="Y450" s="36"/>
      <c r="Z450" s="36" t="s">
        <v>479</v>
      </c>
      <c r="AA450" s="37" t="s">
        <v>3431</v>
      </c>
      <c r="AB450" s="37"/>
      <c r="AC450" s="37"/>
      <c r="AD450" s="37" t="s">
        <v>540</v>
      </c>
      <c r="AE450" s="37" t="s">
        <v>540</v>
      </c>
      <c r="AF450" s="37" t="s">
        <v>540</v>
      </c>
      <c r="AG450" s="37" t="s">
        <v>540</v>
      </c>
      <c r="AH450" s="37" t="s">
        <v>540</v>
      </c>
      <c r="AI450" s="37" t="s">
        <v>540</v>
      </c>
      <c r="AJ450" s="37"/>
      <c r="AK450" s="37"/>
      <c r="AL450" s="37"/>
      <c r="AM450" s="37"/>
      <c r="AN450" s="37"/>
      <c r="AO450" s="37"/>
      <c r="AP450" s="37"/>
      <c r="AQ450" s="37"/>
      <c r="AR450" s="37"/>
      <c r="AS450" s="37"/>
      <c r="AT450" s="37"/>
      <c r="AU450" s="37" t="s">
        <v>3430</v>
      </c>
      <c r="AV450" s="37"/>
      <c r="AW450" s="37"/>
      <c r="AX450" s="37"/>
      <c r="AY450" s="37"/>
      <c r="AZ450" s="37"/>
      <c r="BA450" s="37"/>
      <c r="BB450" s="37"/>
      <c r="BC450" s="37"/>
      <c r="BD450" s="37"/>
      <c r="BE450" s="37"/>
      <c r="BF450" s="40"/>
      <c r="BG450" s="37"/>
      <c r="BH450" s="37"/>
      <c r="BI450" s="37"/>
      <c r="BJ450" s="37"/>
      <c r="BK450" s="37"/>
      <c r="BL450" s="37"/>
      <c r="BM450" s="37"/>
      <c r="BN450" s="37"/>
      <c r="BO450" s="37"/>
      <c r="BP450" s="37"/>
      <c r="BQ450" s="37"/>
      <c r="BR450" s="37"/>
      <c r="BS450" s="37"/>
      <c r="BT450" s="37"/>
      <c r="BU450" s="37"/>
      <c r="BV450" s="37"/>
      <c r="BW450" s="37"/>
      <c r="BX450" s="37"/>
      <c r="BY450" s="37"/>
      <c r="BZ450" s="37"/>
      <c r="CA450" s="37"/>
      <c r="CB450" s="37"/>
      <c r="CC450" s="37"/>
      <c r="CD450" s="37"/>
      <c r="CE450" s="37"/>
      <c r="CF450" s="37"/>
      <c r="CG450" s="37"/>
      <c r="CH450" s="37"/>
      <c r="CI450" s="37"/>
      <c r="CJ450" s="37"/>
      <c r="CK450" s="37"/>
      <c r="CL450" s="37"/>
      <c r="CM450" s="37"/>
      <c r="CN450" s="37"/>
      <c r="CO450" s="37"/>
      <c r="CP450" s="37"/>
      <c r="CQ450" s="37"/>
      <c r="CR450" s="37"/>
      <c r="CS450" s="37"/>
      <c r="CT450" s="37"/>
      <c r="CU450" s="37"/>
      <c r="CV450" s="37"/>
      <c r="CW450" s="37"/>
      <c r="CX450" s="37"/>
      <c r="CY450" s="37"/>
      <c r="CZ450" s="37"/>
      <c r="DA450" s="37"/>
      <c r="DB450" s="37"/>
      <c r="DC450" s="37"/>
      <c r="DD450" s="37"/>
      <c r="DE450" s="37"/>
      <c r="DF450" s="37"/>
      <c r="DG450" s="37"/>
      <c r="DH450" s="37"/>
      <c r="DI450" s="37"/>
      <c r="DJ450" s="37"/>
      <c r="DK450" s="37"/>
      <c r="DL450" s="37"/>
      <c r="DM450" s="37"/>
      <c r="DN450" s="37"/>
      <c r="DO450" s="37"/>
      <c r="DP450" s="37"/>
      <c r="DQ450" s="37"/>
      <c r="DR450" s="37"/>
      <c r="DS450" s="37"/>
      <c r="DT450" s="37"/>
    </row>
    <row r="451" spans="1:124" s="31" customFormat="1" ht="16.5">
      <c r="A451" s="37">
        <v>321</v>
      </c>
      <c r="B451" s="36" t="s">
        <v>3429</v>
      </c>
      <c r="C451" s="36" t="s">
        <v>3428</v>
      </c>
      <c r="D451" s="37" t="s">
        <v>3427</v>
      </c>
      <c r="E451" s="37" t="s">
        <v>3426</v>
      </c>
      <c r="F451" s="37" t="str">
        <f>IF(ISERROR(FIND('ヒアリングシート（記入例あり）'!$C$22,物質リスト!D451)),"",ROW())</f>
        <v/>
      </c>
      <c r="G451" s="37" t="e" cm="1">
        <f t="array" ref="G451">INDEX(D:D,SMALL(F:F,ROW(D451)))</f>
        <v>#NUM!</v>
      </c>
      <c r="H451" s="38" t="s">
        <v>10744</v>
      </c>
      <c r="I451" s="37" t="s">
        <v>407</v>
      </c>
      <c r="J451" s="37"/>
      <c r="K451" s="37"/>
      <c r="L451" s="37" t="s">
        <v>3425</v>
      </c>
      <c r="M451" s="37">
        <v>163</v>
      </c>
      <c r="N451" s="37"/>
      <c r="O451" s="36"/>
      <c r="P451" s="37" t="s">
        <v>259</v>
      </c>
      <c r="Q451" s="36" t="s">
        <v>3424</v>
      </c>
      <c r="R451" s="37"/>
      <c r="S451" s="36"/>
      <c r="T451" s="36"/>
      <c r="U451" s="36"/>
      <c r="V451" s="37"/>
      <c r="W451" s="37"/>
      <c r="X451" s="36"/>
      <c r="Y451" s="36"/>
      <c r="Z451" s="36" t="s">
        <v>3423</v>
      </c>
      <c r="AA451" s="37"/>
      <c r="AB451" s="37" t="s">
        <v>3422</v>
      </c>
      <c r="AC451" s="37"/>
      <c r="AD451" s="37"/>
      <c r="AE451" s="37"/>
      <c r="AF451" s="37"/>
      <c r="AG451" s="37"/>
      <c r="AH451" s="37"/>
      <c r="AI451" s="37"/>
      <c r="AJ451" s="37"/>
      <c r="AK451" s="37"/>
      <c r="AL451" s="37"/>
      <c r="AM451" s="37"/>
      <c r="AN451" s="37"/>
      <c r="AO451" s="37"/>
      <c r="AP451" s="37"/>
      <c r="AQ451" s="37"/>
      <c r="AR451" s="37"/>
      <c r="AS451" s="37"/>
      <c r="AT451" s="37"/>
      <c r="AU451" s="37" t="s">
        <v>3421</v>
      </c>
      <c r="AV451" s="37" t="s">
        <v>286</v>
      </c>
      <c r="AW451" s="37"/>
      <c r="AX451" s="37"/>
      <c r="AY451" s="37"/>
      <c r="AZ451" s="37"/>
      <c r="BA451" s="37"/>
      <c r="BB451" s="37"/>
      <c r="BC451" s="37"/>
      <c r="BD451" s="37"/>
      <c r="BE451" s="37"/>
      <c r="BF451" s="40"/>
      <c r="BG451" s="37"/>
      <c r="BH451" s="37"/>
      <c r="BI451" s="37"/>
      <c r="BJ451" s="37"/>
      <c r="BK451" s="37"/>
      <c r="BL451" s="37"/>
      <c r="BM451" s="37"/>
      <c r="BN451" s="37"/>
      <c r="BO451" s="37"/>
      <c r="BP451" s="37"/>
      <c r="BQ451" s="37"/>
      <c r="BR451" s="37"/>
      <c r="BS451" s="37"/>
      <c r="BT451" s="37"/>
      <c r="BU451" s="37"/>
      <c r="BV451" s="37"/>
      <c r="BW451" s="37"/>
      <c r="BX451" s="37"/>
      <c r="BY451" s="37"/>
      <c r="BZ451" s="37"/>
      <c r="CA451" s="37"/>
      <c r="CB451" s="37"/>
      <c r="CC451" s="37"/>
      <c r="CD451" s="37"/>
      <c r="CE451" s="37"/>
      <c r="CF451" s="37"/>
      <c r="CG451" s="37"/>
      <c r="CH451" s="37"/>
      <c r="CI451" s="37"/>
      <c r="CJ451" s="37"/>
      <c r="CK451" s="37"/>
      <c r="CL451" s="37"/>
      <c r="CM451" s="37"/>
      <c r="CN451" s="37"/>
      <c r="CO451" s="37"/>
      <c r="CP451" s="37"/>
      <c r="CQ451" s="37"/>
      <c r="CR451" s="37"/>
      <c r="CS451" s="37"/>
      <c r="CT451" s="37"/>
      <c r="CU451" s="37"/>
      <c r="CV451" s="37"/>
      <c r="CW451" s="37"/>
      <c r="CX451" s="37"/>
      <c r="CY451" s="37"/>
      <c r="CZ451" s="37"/>
      <c r="DA451" s="37"/>
      <c r="DB451" s="37"/>
      <c r="DC451" s="37"/>
      <c r="DD451" s="37"/>
      <c r="DE451" s="37"/>
      <c r="DF451" s="37"/>
      <c r="DG451" s="37"/>
      <c r="DH451" s="37"/>
      <c r="DI451" s="37"/>
      <c r="DJ451" s="37"/>
      <c r="DK451" s="37"/>
      <c r="DL451" s="37"/>
      <c r="DM451" s="37"/>
      <c r="DN451" s="37"/>
      <c r="DO451" s="37"/>
      <c r="DP451" s="37"/>
      <c r="DQ451" s="37"/>
      <c r="DR451" s="37"/>
      <c r="DS451" s="37"/>
      <c r="DT451" s="37"/>
    </row>
    <row r="452" spans="1:124" s="31" customFormat="1" ht="16.5">
      <c r="A452" s="37">
        <v>321</v>
      </c>
      <c r="B452" s="36" t="s">
        <v>3420</v>
      </c>
      <c r="C452" s="36" t="s">
        <v>1221</v>
      </c>
      <c r="D452" s="37" t="s">
        <v>3419</v>
      </c>
      <c r="E452" s="37" t="s">
        <v>3418</v>
      </c>
      <c r="F452" s="37" t="str">
        <f>IF(ISERROR(FIND('ヒアリングシート（記入例あり）'!$C$22,物質リスト!D452)),"",ROW())</f>
        <v/>
      </c>
      <c r="G452" s="37" t="e" cm="1">
        <f t="array" ref="G452">INDEX(D:D,SMALL(F:F,ROW(D452)))</f>
        <v>#NUM!</v>
      </c>
      <c r="H452" s="38" t="s">
        <v>10744</v>
      </c>
      <c r="I452" s="37" t="s">
        <v>407</v>
      </c>
      <c r="J452" s="37"/>
      <c r="K452" s="37" t="s">
        <v>221</v>
      </c>
      <c r="L452" s="37" t="s">
        <v>3417</v>
      </c>
      <c r="M452" s="37">
        <v>137.85</v>
      </c>
      <c r="N452" s="37" t="s">
        <v>3416</v>
      </c>
      <c r="O452" s="36"/>
      <c r="P452" s="37" t="s">
        <v>259</v>
      </c>
      <c r="Q452" s="36"/>
      <c r="R452" s="37" t="s">
        <v>3415</v>
      </c>
      <c r="S452" s="36"/>
      <c r="T452" s="36"/>
      <c r="U452" s="36"/>
      <c r="V452" s="37"/>
      <c r="W452" s="37"/>
      <c r="X452" s="36"/>
      <c r="Y452" s="36"/>
      <c r="Z452" s="36" t="s">
        <v>3414</v>
      </c>
      <c r="AA452" s="37"/>
      <c r="AB452" s="37"/>
      <c r="AC452" s="37"/>
      <c r="AD452" s="37"/>
      <c r="AE452" s="37"/>
      <c r="AF452" s="37"/>
      <c r="AG452" s="37"/>
      <c r="AH452" s="37"/>
      <c r="AI452" s="37"/>
      <c r="AJ452" s="37"/>
      <c r="AK452" s="37"/>
      <c r="AL452" s="37"/>
      <c r="AM452" s="37"/>
      <c r="AN452" s="37"/>
      <c r="AO452" s="37"/>
      <c r="AP452" s="37"/>
      <c r="AQ452" s="37"/>
      <c r="AR452" s="37"/>
      <c r="AS452" s="37"/>
      <c r="AT452" s="37"/>
      <c r="AU452" s="37"/>
      <c r="AV452" s="37"/>
      <c r="AW452" s="37"/>
      <c r="AX452" s="37"/>
      <c r="AY452" s="37"/>
      <c r="AZ452" s="37"/>
      <c r="BA452" s="37"/>
      <c r="BB452" s="37"/>
      <c r="BC452" s="37"/>
      <c r="BD452" s="37"/>
      <c r="BE452" s="37"/>
      <c r="BF452" s="40"/>
      <c r="BG452" s="37"/>
      <c r="BH452" s="37"/>
      <c r="BI452" s="37"/>
      <c r="BJ452" s="37"/>
      <c r="BK452" s="37"/>
      <c r="BL452" s="37"/>
      <c r="BM452" s="37"/>
      <c r="BN452" s="37"/>
      <c r="BO452" s="37"/>
      <c r="BP452" s="37"/>
      <c r="BQ452" s="37"/>
      <c r="BR452" s="37"/>
      <c r="BS452" s="37"/>
      <c r="BT452" s="37"/>
      <c r="BU452" s="37"/>
      <c r="BV452" s="37"/>
      <c r="BW452" s="37"/>
      <c r="BX452" s="37"/>
      <c r="BY452" s="37"/>
      <c r="BZ452" s="37"/>
      <c r="CA452" s="37"/>
      <c r="CB452" s="37"/>
      <c r="CC452" s="37"/>
      <c r="CD452" s="37"/>
      <c r="CE452" s="37"/>
      <c r="CF452" s="37"/>
      <c r="CG452" s="37"/>
      <c r="CH452" s="37"/>
      <c r="CI452" s="37"/>
      <c r="CJ452" s="37"/>
      <c r="CK452" s="37"/>
      <c r="CL452" s="37"/>
      <c r="CM452" s="37"/>
      <c r="CN452" s="37"/>
      <c r="CO452" s="37"/>
      <c r="CP452" s="37"/>
      <c r="CQ452" s="37"/>
      <c r="CR452" s="37"/>
      <c r="CS452" s="37"/>
      <c r="CT452" s="37"/>
      <c r="CU452" s="37"/>
      <c r="CV452" s="37"/>
      <c r="CW452" s="37"/>
      <c r="CX452" s="37"/>
      <c r="CY452" s="37"/>
      <c r="CZ452" s="37"/>
      <c r="DA452" s="37"/>
      <c r="DB452" s="37"/>
      <c r="DC452" s="37"/>
      <c r="DD452" s="37"/>
      <c r="DE452" s="37"/>
      <c r="DF452" s="37"/>
      <c r="DG452" s="37"/>
      <c r="DH452" s="37"/>
      <c r="DI452" s="37"/>
      <c r="DJ452" s="37"/>
      <c r="DK452" s="37"/>
      <c r="DL452" s="37"/>
      <c r="DM452" s="37"/>
      <c r="DN452" s="37"/>
      <c r="DO452" s="37"/>
      <c r="DP452" s="37"/>
      <c r="DQ452" s="37"/>
      <c r="DR452" s="37"/>
      <c r="DS452" s="37"/>
      <c r="DT452" s="37"/>
    </row>
    <row r="453" spans="1:124" s="31" customFormat="1" ht="16.5">
      <c r="A453" s="37">
        <v>321</v>
      </c>
      <c r="B453" s="36" t="s">
        <v>3413</v>
      </c>
      <c r="C453" s="36" t="s">
        <v>3412</v>
      </c>
      <c r="D453" s="37" t="s">
        <v>3411</v>
      </c>
      <c r="E453" s="37" t="s">
        <v>3391</v>
      </c>
      <c r="F453" s="37" t="str">
        <f>IF(ISERROR(FIND('ヒアリングシート（記入例あり）'!$C$22,物質リスト!D453)),"",ROW())</f>
        <v/>
      </c>
      <c r="G453" s="37" t="e" cm="1">
        <f t="array" ref="G453">INDEX(D:D,SMALL(F:F,ROW(D453)))</f>
        <v>#NUM!</v>
      </c>
      <c r="H453" s="38" t="s">
        <v>10744</v>
      </c>
      <c r="I453" s="37" t="s">
        <v>407</v>
      </c>
      <c r="J453" s="37" t="s">
        <v>406</v>
      </c>
      <c r="K453" s="37" t="s">
        <v>221</v>
      </c>
      <c r="L453" s="37" t="s">
        <v>3410</v>
      </c>
      <c r="M453" s="37">
        <v>82.94</v>
      </c>
      <c r="N453" s="37" t="s">
        <v>3409</v>
      </c>
      <c r="O453" s="36"/>
      <c r="P453" s="37" t="s">
        <v>259</v>
      </c>
      <c r="Q453" s="36"/>
      <c r="R453" s="37" t="s">
        <v>3408</v>
      </c>
      <c r="S453" s="36"/>
      <c r="T453" s="36"/>
      <c r="U453" s="36"/>
      <c r="V453" s="37"/>
      <c r="W453" s="37"/>
      <c r="X453" s="36"/>
      <c r="Y453" s="36"/>
      <c r="Z453" s="36" t="s">
        <v>3407</v>
      </c>
      <c r="AA453" s="37"/>
      <c r="AB453" s="37"/>
      <c r="AC453" s="37"/>
      <c r="AD453" s="37" t="s">
        <v>540</v>
      </c>
      <c r="AE453" s="37"/>
      <c r="AF453" s="37" t="s">
        <v>540</v>
      </c>
      <c r="AG453" s="37" t="s">
        <v>540</v>
      </c>
      <c r="AH453" s="37" t="s">
        <v>540</v>
      </c>
      <c r="AI453" s="37" t="s">
        <v>540</v>
      </c>
      <c r="AJ453" s="37" t="s">
        <v>3406</v>
      </c>
      <c r="AK453" s="37" t="s">
        <v>3406</v>
      </c>
      <c r="AL453" s="37"/>
      <c r="AM453" s="37"/>
      <c r="AN453" s="37"/>
      <c r="AO453" s="37"/>
      <c r="AP453" s="37"/>
      <c r="AQ453" s="37" t="s">
        <v>3405</v>
      </c>
      <c r="AR453" s="37"/>
      <c r="AS453" s="37"/>
      <c r="AT453" s="37"/>
      <c r="AU453" s="37"/>
      <c r="AV453" s="37"/>
      <c r="AW453" s="37"/>
      <c r="AX453" s="37"/>
      <c r="AY453" s="37"/>
      <c r="AZ453" s="37"/>
      <c r="BA453" s="37"/>
      <c r="BB453" s="37"/>
      <c r="BC453" s="37"/>
      <c r="BD453" s="37"/>
      <c r="BE453" s="37"/>
      <c r="BF453" s="40"/>
      <c r="BG453" s="37"/>
      <c r="BH453" s="37"/>
      <c r="BI453" s="37"/>
      <c r="BJ453" s="37"/>
      <c r="BK453" s="37"/>
      <c r="BL453" s="37"/>
      <c r="BM453" s="37"/>
      <c r="BN453" s="37"/>
      <c r="BO453" s="37"/>
      <c r="BP453" s="37"/>
      <c r="BQ453" s="37"/>
      <c r="BR453" s="37"/>
      <c r="BS453" s="37"/>
      <c r="BT453" s="37"/>
      <c r="BU453" s="37"/>
      <c r="BV453" s="37"/>
      <c r="BW453" s="37"/>
      <c r="BX453" s="37"/>
      <c r="BY453" s="37"/>
      <c r="BZ453" s="37"/>
      <c r="CA453" s="37"/>
      <c r="CB453" s="37"/>
      <c r="CC453" s="37"/>
      <c r="CD453" s="37"/>
      <c r="CE453" s="37"/>
      <c r="CF453" s="37"/>
      <c r="CG453" s="37"/>
      <c r="CH453" s="37"/>
      <c r="CI453" s="37"/>
      <c r="CJ453" s="37"/>
      <c r="CK453" s="37"/>
      <c r="CL453" s="37"/>
      <c r="CM453" s="37"/>
      <c r="CN453" s="37"/>
      <c r="CO453" s="37"/>
      <c r="CP453" s="37"/>
      <c r="CQ453" s="37"/>
      <c r="CR453" s="37"/>
      <c r="CS453" s="37"/>
      <c r="CT453" s="37"/>
      <c r="CU453" s="37"/>
      <c r="CV453" s="37"/>
      <c r="CW453" s="37"/>
      <c r="CX453" s="37"/>
      <c r="CY453" s="37"/>
      <c r="CZ453" s="37"/>
      <c r="DA453" s="37"/>
      <c r="DB453" s="37"/>
      <c r="DC453" s="37"/>
      <c r="DD453" s="37"/>
      <c r="DE453" s="37"/>
      <c r="DF453" s="37"/>
      <c r="DG453" s="37"/>
      <c r="DH453" s="37"/>
      <c r="DI453" s="37"/>
      <c r="DJ453" s="37"/>
      <c r="DK453" s="37"/>
      <c r="DL453" s="37"/>
      <c r="DM453" s="37"/>
      <c r="DN453" s="37"/>
      <c r="DO453" s="37"/>
      <c r="DP453" s="37"/>
      <c r="DQ453" s="37"/>
      <c r="DR453" s="37"/>
      <c r="DS453" s="37"/>
      <c r="DT453" s="37"/>
    </row>
    <row r="454" spans="1:124" s="31" customFormat="1" ht="16.5">
      <c r="A454" s="37">
        <v>321</v>
      </c>
      <c r="B454" s="36" t="s">
        <v>3404</v>
      </c>
      <c r="C454" s="36" t="s">
        <v>3403</v>
      </c>
      <c r="D454" s="37" t="s">
        <v>3402</v>
      </c>
      <c r="E454" s="37" t="s">
        <v>3401</v>
      </c>
      <c r="F454" s="37" t="str">
        <f>IF(ISERROR(FIND('ヒアリングシート（記入例あり）'!$C$22,物質リスト!D454)),"",ROW())</f>
        <v/>
      </c>
      <c r="G454" s="37" t="e" cm="1">
        <f t="array" ref="G454">INDEX(D:D,SMALL(F:F,ROW(D454)))</f>
        <v>#NUM!</v>
      </c>
      <c r="H454" s="38" t="s">
        <v>10744</v>
      </c>
      <c r="I454" s="37" t="s">
        <v>407</v>
      </c>
      <c r="J454" s="37" t="s">
        <v>406</v>
      </c>
      <c r="K454" s="37" t="s">
        <v>221</v>
      </c>
      <c r="L454" s="37" t="s">
        <v>3400</v>
      </c>
      <c r="M454" s="37">
        <v>157.30000000000001</v>
      </c>
      <c r="N454" s="37" t="s">
        <v>3399</v>
      </c>
      <c r="O454" s="36"/>
      <c r="P454" s="37" t="s">
        <v>259</v>
      </c>
      <c r="Q454" s="36"/>
      <c r="R454" s="37" t="s">
        <v>3398</v>
      </c>
      <c r="S454" s="36"/>
      <c r="T454" s="36"/>
      <c r="U454" s="36"/>
      <c r="V454" s="37"/>
      <c r="W454" s="37"/>
      <c r="X454" s="36"/>
      <c r="Y454" s="36"/>
      <c r="Z454" s="36" t="s">
        <v>3397</v>
      </c>
      <c r="AA454" s="37" t="s">
        <v>3396</v>
      </c>
      <c r="AB454" s="37"/>
      <c r="AC454" s="37"/>
      <c r="AD454" s="37" t="s">
        <v>540</v>
      </c>
      <c r="AE454" s="37"/>
      <c r="AF454" s="37"/>
      <c r="AG454" s="37"/>
      <c r="AH454" s="37"/>
      <c r="AI454" s="37"/>
      <c r="AJ454" s="37" t="s">
        <v>3395</v>
      </c>
      <c r="AK454" s="37" t="s">
        <v>2417</v>
      </c>
      <c r="AL454" s="37"/>
      <c r="AM454" s="37"/>
      <c r="AN454" s="37"/>
      <c r="AO454" s="37"/>
      <c r="AP454" s="37"/>
      <c r="AQ454" s="37"/>
      <c r="AR454" s="37"/>
      <c r="AS454" s="37"/>
      <c r="AT454" s="37" t="s">
        <v>3394</v>
      </c>
      <c r="AU454" s="37"/>
      <c r="AV454" s="37"/>
      <c r="AW454" s="37"/>
      <c r="AX454" s="37"/>
      <c r="AY454" s="37"/>
      <c r="AZ454" s="37"/>
      <c r="BA454" s="37"/>
      <c r="BB454" s="37"/>
      <c r="BC454" s="37"/>
      <c r="BD454" s="37"/>
      <c r="BE454" s="37"/>
      <c r="BF454" s="40"/>
      <c r="BG454" s="37"/>
      <c r="BH454" s="37"/>
      <c r="BI454" s="37"/>
      <c r="BJ454" s="37"/>
      <c r="BK454" s="37"/>
      <c r="BL454" s="37"/>
      <c r="BM454" s="37"/>
      <c r="BN454" s="37"/>
      <c r="BO454" s="37"/>
      <c r="BP454" s="37"/>
      <c r="BQ454" s="37"/>
      <c r="BR454" s="37"/>
      <c r="BS454" s="37"/>
      <c r="BT454" s="37"/>
      <c r="BU454" s="37"/>
      <c r="BV454" s="37"/>
      <c r="BW454" s="37"/>
      <c r="BX454" s="37"/>
      <c r="BY454" s="37"/>
      <c r="BZ454" s="37"/>
      <c r="CA454" s="37"/>
      <c r="CB454" s="37"/>
      <c r="CC454" s="37"/>
      <c r="CD454" s="37"/>
      <c r="CE454" s="37"/>
      <c r="CF454" s="37"/>
      <c r="CG454" s="37"/>
      <c r="CH454" s="37"/>
      <c r="CI454" s="37"/>
      <c r="CJ454" s="37"/>
      <c r="CK454" s="37"/>
      <c r="CL454" s="37"/>
      <c r="CM454" s="37"/>
      <c r="CN454" s="37"/>
      <c r="CO454" s="37"/>
      <c r="CP454" s="37"/>
      <c r="CQ454" s="37"/>
      <c r="CR454" s="37"/>
      <c r="CS454" s="37"/>
      <c r="CT454" s="37"/>
      <c r="CU454" s="37"/>
      <c r="CV454" s="37"/>
      <c r="CW454" s="37"/>
      <c r="CX454" s="37"/>
      <c r="CY454" s="37"/>
      <c r="CZ454" s="37"/>
      <c r="DA454" s="37"/>
      <c r="DB454" s="37"/>
      <c r="DC454" s="37"/>
      <c r="DD454" s="37"/>
      <c r="DE454" s="37"/>
      <c r="DF454" s="37"/>
      <c r="DG454" s="37"/>
      <c r="DH454" s="37"/>
      <c r="DI454" s="37"/>
      <c r="DJ454" s="37"/>
      <c r="DK454" s="37"/>
      <c r="DL454" s="37"/>
      <c r="DM454" s="37"/>
      <c r="DN454" s="37"/>
      <c r="DO454" s="37"/>
      <c r="DP454" s="37"/>
      <c r="DQ454" s="37"/>
      <c r="DR454" s="37"/>
      <c r="DS454" s="37"/>
      <c r="DT454" s="37"/>
    </row>
    <row r="455" spans="1:124" s="31" customFormat="1" ht="16.5">
      <c r="A455" s="37">
        <v>321</v>
      </c>
      <c r="B455" s="36" t="s">
        <v>3393</v>
      </c>
      <c r="C455" s="36" t="s">
        <v>1221</v>
      </c>
      <c r="D455" s="37" t="s">
        <v>3392</v>
      </c>
      <c r="E455" s="37" t="s">
        <v>3391</v>
      </c>
      <c r="F455" s="37" t="str">
        <f>IF(ISERROR(FIND('ヒアリングシート（記入例あり）'!$C$22,物質リスト!D455)),"",ROW())</f>
        <v/>
      </c>
      <c r="G455" s="37" t="e" cm="1">
        <f t="array" ref="G455">INDEX(D:D,SMALL(F:F,ROW(D455)))</f>
        <v>#NUM!</v>
      </c>
      <c r="H455" s="38" t="s">
        <v>10744</v>
      </c>
      <c r="I455" s="37" t="s">
        <v>407</v>
      </c>
      <c r="J455" s="37"/>
      <c r="K455" s="37"/>
      <c r="L455" s="37" t="s">
        <v>3390</v>
      </c>
      <c r="M455" s="37">
        <v>513.64</v>
      </c>
      <c r="N455" s="37"/>
      <c r="O455" s="36"/>
      <c r="P455" s="37" t="s">
        <v>259</v>
      </c>
      <c r="Q455" s="36"/>
      <c r="R455" s="37"/>
      <c r="S455" s="36"/>
      <c r="T455" s="36"/>
      <c r="U455" s="36"/>
      <c r="V455" s="37"/>
      <c r="W455" s="37"/>
      <c r="X455" s="36"/>
      <c r="Y455" s="36"/>
      <c r="Z455" s="36"/>
      <c r="AA455" s="37"/>
      <c r="AB455" s="37"/>
      <c r="AC455" s="37"/>
      <c r="AD455" s="37"/>
      <c r="AE455" s="37"/>
      <c r="AF455" s="37"/>
      <c r="AG455" s="37"/>
      <c r="AH455" s="37"/>
      <c r="AI455" s="37"/>
      <c r="AJ455" s="37"/>
      <c r="AK455" s="37"/>
      <c r="AL455" s="37"/>
      <c r="AM455" s="37"/>
      <c r="AN455" s="37"/>
      <c r="AO455" s="37"/>
      <c r="AP455" s="37"/>
      <c r="AQ455" s="37"/>
      <c r="AR455" s="37"/>
      <c r="AS455" s="37"/>
      <c r="AT455" s="37"/>
      <c r="AU455" s="37"/>
      <c r="AV455" s="37"/>
      <c r="AW455" s="37"/>
      <c r="AX455" s="37"/>
      <c r="AY455" s="37"/>
      <c r="AZ455" s="37"/>
      <c r="BA455" s="37"/>
      <c r="BB455" s="37"/>
      <c r="BC455" s="37"/>
      <c r="BD455" s="37"/>
      <c r="BE455" s="37"/>
      <c r="BF455" s="40"/>
      <c r="BG455" s="37"/>
      <c r="BH455" s="37"/>
      <c r="BI455" s="37"/>
      <c r="BJ455" s="37"/>
      <c r="BK455" s="37"/>
      <c r="BL455" s="37"/>
      <c r="BM455" s="37"/>
      <c r="BN455" s="37"/>
      <c r="BO455" s="37"/>
      <c r="BP455" s="37"/>
      <c r="BQ455" s="37"/>
      <c r="BR455" s="37"/>
      <c r="BS455" s="37"/>
      <c r="BT455" s="37"/>
      <c r="BU455" s="37"/>
      <c r="BV455" s="37"/>
      <c r="BW455" s="37"/>
      <c r="BX455" s="37"/>
      <c r="BY455" s="37"/>
      <c r="BZ455" s="37"/>
      <c r="CA455" s="37"/>
      <c r="CB455" s="37"/>
      <c r="CC455" s="37"/>
      <c r="CD455" s="37"/>
      <c r="CE455" s="37"/>
      <c r="CF455" s="37"/>
      <c r="CG455" s="37"/>
      <c r="CH455" s="37"/>
      <c r="CI455" s="37"/>
      <c r="CJ455" s="37"/>
      <c r="CK455" s="37"/>
      <c r="CL455" s="37"/>
      <c r="CM455" s="37"/>
      <c r="CN455" s="37"/>
      <c r="CO455" s="37"/>
      <c r="CP455" s="37"/>
      <c r="CQ455" s="37"/>
      <c r="CR455" s="37"/>
      <c r="CS455" s="37"/>
      <c r="CT455" s="37"/>
      <c r="CU455" s="37"/>
      <c r="CV455" s="37"/>
      <c r="CW455" s="37"/>
      <c r="CX455" s="37"/>
      <c r="CY455" s="37"/>
      <c r="CZ455" s="37"/>
      <c r="DA455" s="37"/>
      <c r="DB455" s="37"/>
      <c r="DC455" s="37"/>
      <c r="DD455" s="37"/>
      <c r="DE455" s="37"/>
      <c r="DF455" s="37"/>
      <c r="DG455" s="37"/>
      <c r="DH455" s="37"/>
      <c r="DI455" s="37"/>
      <c r="DJ455" s="37"/>
      <c r="DK455" s="37"/>
      <c r="DL455" s="37"/>
      <c r="DM455" s="37"/>
      <c r="DN455" s="37"/>
      <c r="DO455" s="37"/>
      <c r="DP455" s="37"/>
      <c r="DQ455" s="37"/>
      <c r="DR455" s="37"/>
      <c r="DS455" s="37"/>
      <c r="DT455" s="37"/>
    </row>
    <row r="456" spans="1:124" s="31" customFormat="1" ht="16.5">
      <c r="A456" s="37">
        <v>322</v>
      </c>
      <c r="B456" s="36" t="s">
        <v>3389</v>
      </c>
      <c r="C456" s="36" t="s">
        <v>453</v>
      </c>
      <c r="D456" s="37" t="s">
        <v>3388</v>
      </c>
      <c r="E456" s="37" t="s">
        <v>3387</v>
      </c>
      <c r="F456" s="37" t="str">
        <f>IF(ISERROR(FIND('ヒアリングシート（記入例あり）'!$C$22,物質リスト!D456)),"",ROW())</f>
        <v/>
      </c>
      <c r="G456" s="37" t="e" cm="1">
        <f t="array" ref="G456">INDEX(D:D,SMALL(F:F,ROW(D456)))</f>
        <v>#NUM!</v>
      </c>
      <c r="H456" s="38" t="s">
        <v>10797</v>
      </c>
      <c r="I456" s="37" t="s">
        <v>223</v>
      </c>
      <c r="J456" s="37"/>
      <c r="K456" s="37" t="s">
        <v>221</v>
      </c>
      <c r="L456" s="37" t="s">
        <v>3386</v>
      </c>
      <c r="M456" s="37">
        <v>625.38900000000001</v>
      </c>
      <c r="N456" s="37" t="s">
        <v>3385</v>
      </c>
      <c r="O456" s="36" t="s">
        <v>3384</v>
      </c>
      <c r="P456" s="37" t="s">
        <v>259</v>
      </c>
      <c r="Q456" s="36" t="s">
        <v>3383</v>
      </c>
      <c r="R456" s="37"/>
      <c r="S456" s="36" t="s">
        <v>3382</v>
      </c>
      <c r="T456" s="36"/>
      <c r="U456" s="36" t="s">
        <v>3381</v>
      </c>
      <c r="V456" s="37">
        <v>5.04</v>
      </c>
      <c r="W456" s="37">
        <v>2</v>
      </c>
      <c r="X456" s="36"/>
      <c r="Y456" s="36"/>
      <c r="Z456" s="36" t="s">
        <v>3380</v>
      </c>
      <c r="AA456" s="37" t="s">
        <v>3379</v>
      </c>
      <c r="AB456" s="37" t="s">
        <v>209</v>
      </c>
      <c r="AC456" s="37" t="s">
        <v>209</v>
      </c>
      <c r="AD456" s="37" t="s">
        <v>203</v>
      </c>
      <c r="AE456" s="37" t="s">
        <v>201</v>
      </c>
      <c r="AF456" s="37" t="s">
        <v>206</v>
      </c>
      <c r="AG456" s="37" t="s">
        <v>201</v>
      </c>
      <c r="AH456" s="37" t="s">
        <v>201</v>
      </c>
      <c r="AI456" s="37" t="s">
        <v>206</v>
      </c>
      <c r="AJ456" s="37" t="s">
        <v>201</v>
      </c>
      <c r="AK456" s="37" t="s">
        <v>201</v>
      </c>
      <c r="AL456" s="37" t="s">
        <v>201</v>
      </c>
      <c r="AM456" s="37" t="s">
        <v>201</v>
      </c>
      <c r="AN456" s="37" t="s">
        <v>201</v>
      </c>
      <c r="AO456" s="37" t="s">
        <v>201</v>
      </c>
      <c r="AP456" s="37" t="s">
        <v>201</v>
      </c>
      <c r="AQ456" s="37" t="s">
        <v>201</v>
      </c>
      <c r="AR456" s="37" t="s">
        <v>201</v>
      </c>
      <c r="AS456" s="37" t="s">
        <v>201</v>
      </c>
      <c r="AT456" s="37" t="s">
        <v>209</v>
      </c>
      <c r="AU456" s="37" t="s">
        <v>209</v>
      </c>
      <c r="AV456" s="37" t="s">
        <v>209</v>
      </c>
      <c r="AW456" s="37"/>
      <c r="AX456" s="37"/>
      <c r="AY456" s="37"/>
      <c r="AZ456" s="37"/>
      <c r="BA456" s="37"/>
      <c r="BB456" s="37"/>
      <c r="BC456" s="37"/>
      <c r="BD456" s="37"/>
      <c r="BE456" s="37">
        <v>314</v>
      </c>
      <c r="BF456" s="37">
        <v>4275</v>
      </c>
      <c r="BG456" s="37">
        <v>4589</v>
      </c>
      <c r="BH456" s="37" t="s">
        <v>3378</v>
      </c>
      <c r="BI456" s="37">
        <v>2</v>
      </c>
      <c r="BJ456" s="37">
        <v>0</v>
      </c>
      <c r="BK456" s="37">
        <v>40</v>
      </c>
      <c r="BL456" s="37">
        <v>0</v>
      </c>
      <c r="BM456" s="37">
        <v>0</v>
      </c>
      <c r="BN456" s="37">
        <v>60.2</v>
      </c>
      <c r="BO456" s="37">
        <v>0</v>
      </c>
      <c r="BP456" s="37">
        <v>0</v>
      </c>
      <c r="BQ456" s="37">
        <v>1600</v>
      </c>
      <c r="BR456" s="37">
        <v>1600</v>
      </c>
      <c r="BS456" s="37">
        <v>40</v>
      </c>
      <c r="BT456" s="37">
        <v>60.2</v>
      </c>
      <c r="BU456" s="37">
        <v>3200</v>
      </c>
      <c r="BV456" s="37">
        <v>2</v>
      </c>
      <c r="BW456" s="37">
        <v>0</v>
      </c>
      <c r="BX456" s="37">
        <v>77</v>
      </c>
      <c r="BY456" s="37">
        <v>0</v>
      </c>
      <c r="BZ456" s="37">
        <v>0</v>
      </c>
      <c r="CA456" s="37">
        <v>77</v>
      </c>
      <c r="CB456" s="37">
        <v>3900</v>
      </c>
      <c r="CC456" s="37"/>
      <c r="CD456" s="37"/>
      <c r="CE456" s="37"/>
      <c r="CF456" s="37"/>
      <c r="CG456" s="37"/>
      <c r="CH456" s="37"/>
      <c r="CI456" s="37"/>
      <c r="CJ456" s="37">
        <v>0</v>
      </c>
      <c r="CK456" s="37">
        <v>0</v>
      </c>
      <c r="CL456" s="37">
        <v>0</v>
      </c>
      <c r="CM456" s="37">
        <v>0</v>
      </c>
      <c r="CN456" s="37">
        <v>0</v>
      </c>
      <c r="CO456" s="37">
        <v>0</v>
      </c>
      <c r="CP456" s="37">
        <v>0</v>
      </c>
      <c r="CQ456" s="37"/>
      <c r="CR456" s="37"/>
      <c r="CS456" s="37"/>
      <c r="CT456" s="37"/>
      <c r="CU456" s="37"/>
      <c r="CV456" s="37"/>
      <c r="CW456" s="37"/>
      <c r="CX456" s="37"/>
      <c r="CY456" s="37"/>
      <c r="CZ456" s="37"/>
      <c r="DA456" s="37"/>
      <c r="DB456" s="37"/>
      <c r="DC456" s="37"/>
      <c r="DD456" s="37"/>
      <c r="DE456" s="37"/>
      <c r="DF456" s="37"/>
      <c r="DG456" s="37"/>
      <c r="DH456" s="37"/>
      <c r="DI456" s="37"/>
      <c r="DJ456" s="37"/>
      <c r="DK456" s="37"/>
      <c r="DL456" s="37"/>
      <c r="DM456" s="37"/>
      <c r="DN456" s="37"/>
      <c r="DO456" s="37"/>
      <c r="DP456" s="37"/>
      <c r="DQ456" s="37"/>
      <c r="DR456" s="37"/>
      <c r="DS456" s="37"/>
      <c r="DT456" s="37"/>
    </row>
    <row r="457" spans="1:124" s="31" customFormat="1" ht="16.5">
      <c r="A457" s="37">
        <v>323</v>
      </c>
      <c r="B457" s="36" t="s">
        <v>3377</v>
      </c>
      <c r="C457" s="36" t="s">
        <v>453</v>
      </c>
      <c r="D457" s="37" t="s">
        <v>3376</v>
      </c>
      <c r="E457" s="37" t="s">
        <v>3375</v>
      </c>
      <c r="F457" s="37" t="str">
        <f>IF(ISERROR(FIND('ヒアリングシート（記入例あり）'!$C$22,物質リスト!D457)),"",ROW())</f>
        <v/>
      </c>
      <c r="G457" s="37" t="e" cm="1">
        <f t="array" ref="G457">INDEX(D:D,SMALL(F:F,ROW(D457)))</f>
        <v>#NUM!</v>
      </c>
      <c r="H457" s="38" t="s">
        <v>10796</v>
      </c>
      <c r="I457" s="37" t="s">
        <v>223</v>
      </c>
      <c r="J457" s="37"/>
      <c r="K457" s="37" t="s">
        <v>221</v>
      </c>
      <c r="L457" s="37" t="s">
        <v>3374</v>
      </c>
      <c r="M457" s="37">
        <v>213.303</v>
      </c>
      <c r="N457" s="37" t="s">
        <v>3373</v>
      </c>
      <c r="O457" s="36" t="s">
        <v>3372</v>
      </c>
      <c r="P457" s="37" t="s">
        <v>259</v>
      </c>
      <c r="Q457" s="36"/>
      <c r="R457" s="37">
        <v>1.19</v>
      </c>
      <c r="S457" s="36" t="s">
        <v>3371</v>
      </c>
      <c r="T457" s="36"/>
      <c r="U457" s="36" t="s">
        <v>3370</v>
      </c>
      <c r="V457" s="37">
        <v>2.8</v>
      </c>
      <c r="W457" s="37">
        <v>1</v>
      </c>
      <c r="X457" s="36"/>
      <c r="Y457" s="36"/>
      <c r="Z457" s="36" t="s">
        <v>3369</v>
      </c>
      <c r="AA457" s="37" t="s">
        <v>3368</v>
      </c>
      <c r="AB457" s="37" t="s">
        <v>3367</v>
      </c>
      <c r="AC457" s="37" t="s">
        <v>3366</v>
      </c>
      <c r="AD457" s="37" t="s">
        <v>207</v>
      </c>
      <c r="AE457" s="37" t="s">
        <v>203</v>
      </c>
      <c r="AF457" s="37" t="s">
        <v>206</v>
      </c>
      <c r="AG457" s="37" t="s">
        <v>201</v>
      </c>
      <c r="AH457" s="37" t="s">
        <v>201</v>
      </c>
      <c r="AI457" s="37" t="s">
        <v>206</v>
      </c>
      <c r="AJ457" s="37" t="s">
        <v>378</v>
      </c>
      <c r="AK457" s="37" t="s">
        <v>203</v>
      </c>
      <c r="AL457" s="37" t="s">
        <v>201</v>
      </c>
      <c r="AM457" s="37" t="s">
        <v>203</v>
      </c>
      <c r="AN457" s="37" t="s">
        <v>203</v>
      </c>
      <c r="AO457" s="37" t="s">
        <v>203</v>
      </c>
      <c r="AP457" s="37" t="s">
        <v>203</v>
      </c>
      <c r="AQ457" s="37" t="s">
        <v>989</v>
      </c>
      <c r="AR457" s="37" t="s">
        <v>3365</v>
      </c>
      <c r="AS457" s="37" t="s">
        <v>201</v>
      </c>
      <c r="AT457" s="37" t="s">
        <v>323</v>
      </c>
      <c r="AU457" s="37" t="s">
        <v>3364</v>
      </c>
      <c r="AV457" s="37" t="s">
        <v>582</v>
      </c>
      <c r="AW457" s="37"/>
      <c r="AX457" s="37"/>
      <c r="AY457" s="37"/>
      <c r="AZ457" s="37"/>
      <c r="BA457" s="37"/>
      <c r="BB457" s="37"/>
      <c r="BC457" s="37"/>
      <c r="BD457" s="37"/>
      <c r="BE457" s="37">
        <v>0</v>
      </c>
      <c r="BF457" s="37">
        <v>53</v>
      </c>
      <c r="BG457" s="37">
        <v>53</v>
      </c>
      <c r="BH457" s="37" t="s">
        <v>3363</v>
      </c>
      <c r="BI457" s="37"/>
      <c r="BJ457" s="37"/>
      <c r="BK457" s="37"/>
      <c r="BL457" s="37"/>
      <c r="BM457" s="37"/>
      <c r="BN457" s="37"/>
      <c r="BO457" s="37"/>
      <c r="BP457" s="37"/>
      <c r="BQ457" s="37"/>
      <c r="BR457" s="37"/>
      <c r="BS457" s="37"/>
      <c r="BT457" s="37"/>
      <c r="BU457" s="37"/>
      <c r="BV457" s="37">
        <v>0</v>
      </c>
      <c r="BW457" s="37">
        <v>0</v>
      </c>
      <c r="BX457" s="37">
        <v>0</v>
      </c>
      <c r="BY457" s="37">
        <v>0</v>
      </c>
      <c r="BZ457" s="37">
        <v>0</v>
      </c>
      <c r="CA457" s="37">
        <v>0</v>
      </c>
      <c r="CB457" s="37">
        <v>0</v>
      </c>
      <c r="CC457" s="37"/>
      <c r="CD457" s="37"/>
      <c r="CE457" s="37"/>
      <c r="CF457" s="37"/>
      <c r="CG457" s="37"/>
      <c r="CH457" s="37"/>
      <c r="CI457" s="37"/>
      <c r="CJ457" s="37">
        <v>0</v>
      </c>
      <c r="CK457" s="37">
        <v>0</v>
      </c>
      <c r="CL457" s="37">
        <v>0</v>
      </c>
      <c r="CM457" s="37">
        <v>0</v>
      </c>
      <c r="CN457" s="37">
        <v>0</v>
      </c>
      <c r="CO457" s="37">
        <v>0</v>
      </c>
      <c r="CP457" s="37">
        <v>0</v>
      </c>
      <c r="CQ457" s="37"/>
      <c r="CR457" s="37"/>
      <c r="CS457" s="37"/>
      <c r="CT457" s="37"/>
      <c r="CU457" s="37"/>
      <c r="CV457" s="37"/>
      <c r="CW457" s="37"/>
      <c r="CX457" s="37"/>
      <c r="CY457" s="37"/>
      <c r="CZ457" s="37"/>
      <c r="DA457" s="37"/>
      <c r="DB457" s="37"/>
      <c r="DC457" s="37"/>
      <c r="DD457" s="37"/>
      <c r="DE457" s="37"/>
      <c r="DF457" s="37"/>
      <c r="DG457" s="37"/>
      <c r="DH457" s="37"/>
      <c r="DI457" s="37"/>
      <c r="DJ457" s="37"/>
      <c r="DK457" s="37"/>
      <c r="DL457" s="37"/>
      <c r="DM457" s="37"/>
      <c r="DN457" s="37"/>
      <c r="DO457" s="37"/>
      <c r="DP457" s="37"/>
      <c r="DQ457" s="37"/>
      <c r="DR457" s="37"/>
      <c r="DS457" s="37"/>
      <c r="DT457" s="37"/>
    </row>
    <row r="458" spans="1:124" s="31" customFormat="1" ht="18">
      <c r="A458" s="37">
        <v>324</v>
      </c>
      <c r="B458" s="36" t="s">
        <v>3362</v>
      </c>
      <c r="C458" s="36" t="s">
        <v>3361</v>
      </c>
      <c r="D458" s="37" t="s">
        <v>3360</v>
      </c>
      <c r="E458" s="37" t="s">
        <v>3359</v>
      </c>
      <c r="F458" s="37" t="str">
        <f>IF(ISERROR(FIND('ヒアリングシート（記入例あり）'!$C$22,物質リスト!D458)),"",ROW())</f>
        <v/>
      </c>
      <c r="G458" s="37" t="e" cm="1">
        <f t="array" ref="G458">INDEX(D:D,SMALL(F:F,ROW(D458)))</f>
        <v>#NUM!</v>
      </c>
      <c r="H458" s="38" t="s">
        <v>10796</v>
      </c>
      <c r="I458" s="37" t="s">
        <v>223</v>
      </c>
      <c r="J458" s="37"/>
      <c r="K458" s="37" t="s">
        <v>221</v>
      </c>
      <c r="L458" s="37" t="s">
        <v>2791</v>
      </c>
      <c r="M458" s="37">
        <v>222.24</v>
      </c>
      <c r="N458" s="37" t="s">
        <v>3358</v>
      </c>
      <c r="O458" s="36" t="s">
        <v>3357</v>
      </c>
      <c r="P458" s="37" t="s">
        <v>259</v>
      </c>
      <c r="Q458" s="36"/>
      <c r="R458" s="37" t="s">
        <v>3356</v>
      </c>
      <c r="S458" s="36" t="s">
        <v>3355</v>
      </c>
      <c r="T458" s="36" t="s">
        <v>3354</v>
      </c>
      <c r="U458" s="36" t="s">
        <v>3305</v>
      </c>
      <c r="V458" s="37">
        <v>1.23</v>
      </c>
      <c r="W458" s="37">
        <v>1</v>
      </c>
      <c r="X458" s="36"/>
      <c r="Y458" s="36"/>
      <c r="Z458" s="36" t="s">
        <v>10986</v>
      </c>
      <c r="AA458" s="37" t="s">
        <v>3353</v>
      </c>
      <c r="AB458" s="37" t="s">
        <v>209</v>
      </c>
      <c r="AC458" s="37" t="s">
        <v>209</v>
      </c>
      <c r="AD458" s="41" t="s">
        <v>251</v>
      </c>
      <c r="AE458" s="41" t="s">
        <v>201</v>
      </c>
      <c r="AF458" s="41" t="s">
        <v>206</v>
      </c>
      <c r="AG458" s="41" t="s">
        <v>201</v>
      </c>
      <c r="AH458" s="41" t="s">
        <v>201</v>
      </c>
      <c r="AI458" s="41" t="s">
        <v>201</v>
      </c>
      <c r="AJ458" s="41" t="s">
        <v>205</v>
      </c>
      <c r="AK458" s="41" t="s">
        <v>204</v>
      </c>
      <c r="AL458" s="41" t="s">
        <v>201</v>
      </c>
      <c r="AM458" s="41" t="s">
        <v>377</v>
      </c>
      <c r="AN458" s="41" t="s">
        <v>205</v>
      </c>
      <c r="AO458" s="41" t="s">
        <v>205</v>
      </c>
      <c r="AP458" s="41" t="s">
        <v>201</v>
      </c>
      <c r="AQ458" s="41" t="s">
        <v>713</v>
      </c>
      <c r="AR458" s="41" t="s">
        <v>203</v>
      </c>
      <c r="AS458" s="41" t="s">
        <v>201</v>
      </c>
      <c r="AT458" s="37" t="s">
        <v>1789</v>
      </c>
      <c r="AU458" s="37" t="s">
        <v>3352</v>
      </c>
      <c r="AV458" s="37" t="s">
        <v>248</v>
      </c>
      <c r="AW458" s="37" t="s">
        <v>3351</v>
      </c>
      <c r="AX458" s="37"/>
      <c r="AY458" s="37"/>
      <c r="AZ458" s="37"/>
      <c r="BA458" s="37"/>
      <c r="BB458" s="37"/>
      <c r="BC458" s="37"/>
      <c r="BD458" s="37"/>
      <c r="BE458" s="37">
        <v>0</v>
      </c>
      <c r="BF458" s="37">
        <v>0</v>
      </c>
      <c r="BG458" s="37">
        <v>0</v>
      </c>
      <c r="BH458" s="37"/>
      <c r="BI458" s="37"/>
      <c r="BJ458" s="37"/>
      <c r="BK458" s="37"/>
      <c r="BL458" s="37"/>
      <c r="BM458" s="37"/>
      <c r="BN458" s="37"/>
      <c r="BO458" s="37"/>
      <c r="BP458" s="37"/>
      <c r="BQ458" s="37"/>
      <c r="BR458" s="37"/>
      <c r="BS458" s="37"/>
      <c r="BT458" s="37"/>
      <c r="BU458" s="37"/>
      <c r="BV458" s="37">
        <v>0</v>
      </c>
      <c r="BW458" s="37">
        <v>0</v>
      </c>
      <c r="BX458" s="37">
        <v>0</v>
      </c>
      <c r="BY458" s="37">
        <v>0</v>
      </c>
      <c r="BZ458" s="37">
        <v>0</v>
      </c>
      <c r="CA458" s="37">
        <v>0</v>
      </c>
      <c r="CB458" s="37">
        <v>0</v>
      </c>
      <c r="CC458" s="37"/>
      <c r="CD458" s="37"/>
      <c r="CE458" s="37"/>
      <c r="CF458" s="37"/>
      <c r="CG458" s="37"/>
      <c r="CH458" s="37"/>
      <c r="CI458" s="37"/>
      <c r="CJ458" s="37">
        <v>0</v>
      </c>
      <c r="CK458" s="37">
        <v>0</v>
      </c>
      <c r="CL458" s="37">
        <v>0</v>
      </c>
      <c r="CM458" s="37">
        <v>0</v>
      </c>
      <c r="CN458" s="37">
        <v>0</v>
      </c>
      <c r="CO458" s="37">
        <v>0</v>
      </c>
      <c r="CP458" s="37">
        <v>0</v>
      </c>
      <c r="CQ458" s="37"/>
      <c r="CR458" s="37"/>
      <c r="CS458" s="37"/>
      <c r="CT458" s="37"/>
      <c r="CU458" s="37"/>
      <c r="CV458" s="37"/>
      <c r="CW458" s="37"/>
      <c r="CX458" s="37"/>
      <c r="CY458" s="37"/>
      <c r="CZ458" s="37"/>
      <c r="DA458" s="37"/>
      <c r="DB458" s="37"/>
      <c r="DC458" s="37"/>
      <c r="DD458" s="37"/>
      <c r="DE458" s="37"/>
      <c r="DF458" s="37"/>
      <c r="DG458" s="37"/>
      <c r="DH458" s="37"/>
      <c r="DI458" s="37"/>
      <c r="DJ458" s="37"/>
      <c r="DK458" s="37"/>
      <c r="DL458" s="37"/>
      <c r="DM458" s="37"/>
      <c r="DN458" s="37"/>
      <c r="DO458" s="37"/>
      <c r="DP458" s="37"/>
      <c r="DQ458" s="37"/>
      <c r="DR458" s="37"/>
      <c r="DS458" s="37"/>
      <c r="DT458" s="37"/>
    </row>
    <row r="459" spans="1:124" s="31" customFormat="1" ht="18">
      <c r="A459" s="37">
        <v>325</v>
      </c>
      <c r="B459" s="36" t="s">
        <v>3350</v>
      </c>
      <c r="C459" s="36" t="s">
        <v>1828</v>
      </c>
      <c r="D459" s="37" t="s">
        <v>3349</v>
      </c>
      <c r="E459" s="37" t="s">
        <v>3348</v>
      </c>
      <c r="F459" s="37" t="str">
        <f>IF(ISERROR(FIND('ヒアリングシート（記入例あり）'!$C$22,物質リスト!D459)),"",ROW())</f>
        <v/>
      </c>
      <c r="G459" s="37" t="e" cm="1">
        <f t="array" ref="G459">INDEX(D:D,SMALL(F:F,ROW(D459)))</f>
        <v>#NUM!</v>
      </c>
      <c r="H459" s="38" t="s">
        <v>10796</v>
      </c>
      <c r="I459" s="37" t="s">
        <v>223</v>
      </c>
      <c r="J459" s="37"/>
      <c r="K459" s="37" t="s">
        <v>221</v>
      </c>
      <c r="L459" s="37" t="s">
        <v>3347</v>
      </c>
      <c r="M459" s="37">
        <v>351.9</v>
      </c>
      <c r="N459" s="37" t="s">
        <v>3346</v>
      </c>
      <c r="O459" s="36" t="s">
        <v>403</v>
      </c>
      <c r="P459" s="37" t="s">
        <v>259</v>
      </c>
      <c r="Q459" s="36"/>
      <c r="R459" s="37" t="s">
        <v>3345</v>
      </c>
      <c r="S459" s="36" t="s">
        <v>10987</v>
      </c>
      <c r="T459" s="36"/>
      <c r="U459" s="36" t="s">
        <v>3344</v>
      </c>
      <c r="V459" s="37">
        <v>2.46</v>
      </c>
      <c r="W459" s="37">
        <v>1</v>
      </c>
      <c r="X459" s="36"/>
      <c r="Y459" s="36"/>
      <c r="Z459" s="36" t="s">
        <v>3343</v>
      </c>
      <c r="AA459" s="37" t="s">
        <v>3342</v>
      </c>
      <c r="AB459" s="37" t="s">
        <v>3341</v>
      </c>
      <c r="AC459" s="37" t="s">
        <v>3340</v>
      </c>
      <c r="AD459" s="41" t="s">
        <v>207</v>
      </c>
      <c r="AE459" s="41" t="s">
        <v>203</v>
      </c>
      <c r="AF459" s="41" t="s">
        <v>206</v>
      </c>
      <c r="AG459" s="41" t="s">
        <v>201</v>
      </c>
      <c r="AH459" s="41" t="s">
        <v>201</v>
      </c>
      <c r="AI459" s="41" t="s">
        <v>201</v>
      </c>
      <c r="AJ459" s="41" t="s">
        <v>201</v>
      </c>
      <c r="AK459" s="41" t="s">
        <v>250</v>
      </c>
      <c r="AL459" s="41" t="s">
        <v>201</v>
      </c>
      <c r="AM459" s="41" t="s">
        <v>203</v>
      </c>
      <c r="AN459" s="41" t="s">
        <v>203</v>
      </c>
      <c r="AO459" s="41" t="s">
        <v>203</v>
      </c>
      <c r="AP459" s="41" t="s">
        <v>203</v>
      </c>
      <c r="AQ459" s="41" t="s">
        <v>3339</v>
      </c>
      <c r="AR459" s="41" t="s">
        <v>201</v>
      </c>
      <c r="AS459" s="41" t="s">
        <v>201</v>
      </c>
      <c r="AT459" s="37"/>
      <c r="AU459" s="37"/>
      <c r="AV459" s="37"/>
      <c r="AW459" s="37"/>
      <c r="AX459" s="37"/>
      <c r="AY459" s="37"/>
      <c r="AZ459" s="37"/>
      <c r="BA459" s="37" t="s">
        <v>3338</v>
      </c>
      <c r="BB459" s="37"/>
      <c r="BC459" s="37">
        <v>12.27</v>
      </c>
      <c r="BD459" s="37"/>
      <c r="BE459" s="37">
        <v>0</v>
      </c>
      <c r="BF459" s="37">
        <v>1547</v>
      </c>
      <c r="BG459" s="37">
        <v>1547</v>
      </c>
      <c r="BH459" s="37" t="s">
        <v>3337</v>
      </c>
      <c r="BI459" s="37"/>
      <c r="BJ459" s="37"/>
      <c r="BK459" s="37"/>
      <c r="BL459" s="37"/>
      <c r="BM459" s="37"/>
      <c r="BN459" s="37"/>
      <c r="BO459" s="37"/>
      <c r="BP459" s="37"/>
      <c r="BQ459" s="37"/>
      <c r="BR459" s="37"/>
      <c r="BS459" s="37"/>
      <c r="BT459" s="37"/>
      <c r="BU459" s="37"/>
      <c r="BV459" s="37">
        <v>0</v>
      </c>
      <c r="BW459" s="37">
        <v>0</v>
      </c>
      <c r="BX459" s="37">
        <v>0</v>
      </c>
      <c r="BY459" s="37">
        <v>0</v>
      </c>
      <c r="BZ459" s="37">
        <v>0</v>
      </c>
      <c r="CA459" s="37">
        <v>0</v>
      </c>
      <c r="CB459" s="37">
        <v>0</v>
      </c>
      <c r="CC459" s="37">
        <v>1</v>
      </c>
      <c r="CD459" s="37">
        <v>0</v>
      </c>
      <c r="CE459" s="37">
        <v>0</v>
      </c>
      <c r="CF459" s="37">
        <v>0</v>
      </c>
      <c r="CG459" s="37">
        <v>0</v>
      </c>
      <c r="CH459" s="37">
        <v>0</v>
      </c>
      <c r="CI459" s="37">
        <v>5000</v>
      </c>
      <c r="CJ459" s="37">
        <v>0</v>
      </c>
      <c r="CK459" s="37">
        <v>0</v>
      </c>
      <c r="CL459" s="37">
        <v>0</v>
      </c>
      <c r="CM459" s="37">
        <v>0</v>
      </c>
      <c r="CN459" s="37">
        <v>0</v>
      </c>
      <c r="CO459" s="37">
        <v>0</v>
      </c>
      <c r="CP459" s="37">
        <v>0</v>
      </c>
      <c r="CQ459" s="37">
        <v>0</v>
      </c>
      <c r="CR459" s="37">
        <v>3.4</v>
      </c>
      <c r="CS459" s="37">
        <v>85.7</v>
      </c>
      <c r="CT459" s="37">
        <v>10.9</v>
      </c>
      <c r="CU459" s="37"/>
      <c r="CV459" s="37"/>
      <c r="CW459" s="37"/>
      <c r="CX459" s="37"/>
      <c r="CY459" s="37"/>
      <c r="CZ459" s="37"/>
      <c r="DA459" s="37" t="s">
        <v>3336</v>
      </c>
      <c r="DB459" s="37"/>
      <c r="DC459" s="37"/>
      <c r="DD459" s="37"/>
      <c r="DE459" s="37"/>
      <c r="DF459" s="37"/>
      <c r="DG459" s="37"/>
      <c r="DH459" s="37"/>
      <c r="DI459" s="37" t="s">
        <v>3335</v>
      </c>
      <c r="DJ459" s="37"/>
      <c r="DK459" s="37"/>
      <c r="DL459" s="37"/>
      <c r="DM459" s="37"/>
      <c r="DN459" s="37"/>
      <c r="DO459" s="37"/>
      <c r="DP459" s="37"/>
      <c r="DQ459" s="37"/>
      <c r="DR459" s="37"/>
      <c r="DS459" s="37"/>
      <c r="DT459" s="37"/>
    </row>
    <row r="460" spans="1:124" s="31" customFormat="1" ht="16.5">
      <c r="A460" s="37">
        <v>326</v>
      </c>
      <c r="B460" s="36" t="s">
        <v>3334</v>
      </c>
      <c r="C460" s="36" t="s">
        <v>410</v>
      </c>
      <c r="D460" s="37" t="s">
        <v>3333</v>
      </c>
      <c r="E460" s="37" t="s">
        <v>3332</v>
      </c>
      <c r="F460" s="37" t="str">
        <f>IF(ISERROR(FIND('ヒアリングシート（記入例あり）'!$C$22,物質リスト!D460)),"",ROW())</f>
        <v/>
      </c>
      <c r="G460" s="37" t="e" cm="1">
        <f t="array" ref="G460">INDEX(D:D,SMALL(F:F,ROW(D460)))</f>
        <v>#NUM!</v>
      </c>
      <c r="H460" s="38" t="s">
        <v>10797</v>
      </c>
      <c r="I460" s="37" t="s">
        <v>223</v>
      </c>
      <c r="J460" s="37"/>
      <c r="K460" s="37" t="s">
        <v>221</v>
      </c>
      <c r="L460" s="37" t="s">
        <v>3331</v>
      </c>
      <c r="M460" s="37">
        <v>303.14999999999998</v>
      </c>
      <c r="N460" s="37" t="s">
        <v>3330</v>
      </c>
      <c r="O460" s="36" t="s">
        <v>403</v>
      </c>
      <c r="P460" s="37" t="s">
        <v>259</v>
      </c>
      <c r="Q460" s="36" t="s">
        <v>209</v>
      </c>
      <c r="R460" s="37"/>
      <c r="S460" s="36" t="s">
        <v>3329</v>
      </c>
      <c r="T460" s="36"/>
      <c r="U460" s="36" t="s">
        <v>3328</v>
      </c>
      <c r="V460" s="37">
        <v>3.1</v>
      </c>
      <c r="W460" s="37">
        <v>2</v>
      </c>
      <c r="X460" s="36"/>
      <c r="Y460" s="36"/>
      <c r="Z460" s="36" t="s">
        <v>3327</v>
      </c>
      <c r="AA460" s="37" t="s">
        <v>3326</v>
      </c>
      <c r="AB460" s="37" t="s">
        <v>209</v>
      </c>
      <c r="AC460" s="37" t="s">
        <v>209</v>
      </c>
      <c r="AD460" s="41" t="s">
        <v>203</v>
      </c>
      <c r="AE460" s="41" t="s">
        <v>201</v>
      </c>
      <c r="AF460" s="41" t="s">
        <v>206</v>
      </c>
      <c r="AG460" s="41" t="s">
        <v>206</v>
      </c>
      <c r="AH460" s="41" t="s">
        <v>201</v>
      </c>
      <c r="AI460" s="41" t="s">
        <v>201</v>
      </c>
      <c r="AJ460" s="41" t="s">
        <v>203</v>
      </c>
      <c r="AK460" s="41" t="s">
        <v>250</v>
      </c>
      <c r="AL460" s="41" t="s">
        <v>201</v>
      </c>
      <c r="AM460" s="41" t="s">
        <v>203</v>
      </c>
      <c r="AN460" s="41" t="s">
        <v>201</v>
      </c>
      <c r="AO460" s="41" t="s">
        <v>205</v>
      </c>
      <c r="AP460" s="41" t="s">
        <v>203</v>
      </c>
      <c r="AQ460" s="41" t="s">
        <v>201</v>
      </c>
      <c r="AR460" s="41" t="s">
        <v>729</v>
      </c>
      <c r="AS460" s="41" t="s">
        <v>201</v>
      </c>
      <c r="AT460" s="37" t="s">
        <v>1505</v>
      </c>
      <c r="AU460" s="37" t="s">
        <v>3325</v>
      </c>
      <c r="AV460" s="37" t="s">
        <v>582</v>
      </c>
      <c r="AW460" s="37"/>
      <c r="AX460" s="37"/>
      <c r="AY460" s="37"/>
      <c r="AZ460" s="37"/>
      <c r="BA460" s="37"/>
      <c r="BB460" s="37"/>
      <c r="BC460" s="37"/>
      <c r="BD460" s="37"/>
      <c r="BE460" s="37">
        <v>0</v>
      </c>
      <c r="BF460" s="37">
        <v>0</v>
      </c>
      <c r="BG460" s="37">
        <v>0</v>
      </c>
      <c r="BH460" s="37" t="s">
        <v>3324</v>
      </c>
      <c r="BI460" s="37"/>
      <c r="BJ460" s="37"/>
      <c r="BK460" s="37"/>
      <c r="BL460" s="37"/>
      <c r="BM460" s="37"/>
      <c r="BN460" s="37"/>
      <c r="BO460" s="37"/>
      <c r="BP460" s="37"/>
      <c r="BQ460" s="37"/>
      <c r="BR460" s="37"/>
      <c r="BS460" s="37"/>
      <c r="BT460" s="37"/>
      <c r="BU460" s="37"/>
      <c r="BV460" s="37">
        <v>0</v>
      </c>
      <c r="BW460" s="37">
        <v>0</v>
      </c>
      <c r="BX460" s="37">
        <v>0</v>
      </c>
      <c r="BY460" s="37">
        <v>0</v>
      </c>
      <c r="BZ460" s="37">
        <v>0</v>
      </c>
      <c r="CA460" s="37">
        <v>0</v>
      </c>
      <c r="CB460" s="37">
        <v>0</v>
      </c>
      <c r="CC460" s="37"/>
      <c r="CD460" s="37"/>
      <c r="CE460" s="37"/>
      <c r="CF460" s="37"/>
      <c r="CG460" s="37"/>
      <c r="CH460" s="37"/>
      <c r="CI460" s="37"/>
      <c r="CJ460" s="37">
        <v>0</v>
      </c>
      <c r="CK460" s="37">
        <v>0</v>
      </c>
      <c r="CL460" s="37">
        <v>0</v>
      </c>
      <c r="CM460" s="37">
        <v>0</v>
      </c>
      <c r="CN460" s="37">
        <v>0</v>
      </c>
      <c r="CO460" s="37">
        <v>0</v>
      </c>
      <c r="CP460" s="37">
        <v>0</v>
      </c>
      <c r="CQ460" s="37"/>
      <c r="CR460" s="37"/>
      <c r="CS460" s="37"/>
      <c r="CT460" s="37"/>
      <c r="CU460" s="37"/>
      <c r="CV460" s="37"/>
      <c r="CW460" s="37"/>
      <c r="CX460" s="37"/>
      <c r="CY460" s="37"/>
      <c r="CZ460" s="37"/>
      <c r="DA460" s="37"/>
      <c r="DB460" s="37"/>
      <c r="DC460" s="37"/>
      <c r="DD460" s="37"/>
      <c r="DE460" s="37"/>
      <c r="DF460" s="37"/>
      <c r="DG460" s="37"/>
      <c r="DH460" s="37"/>
      <c r="DI460" s="37"/>
      <c r="DJ460" s="37"/>
      <c r="DK460" s="37"/>
      <c r="DL460" s="37"/>
      <c r="DM460" s="37"/>
      <c r="DN460" s="37"/>
      <c r="DO460" s="37"/>
      <c r="DP460" s="37"/>
      <c r="DQ460" s="37"/>
      <c r="DR460" s="37"/>
      <c r="DS460" s="37"/>
      <c r="DT460" s="37"/>
    </row>
    <row r="461" spans="1:124" s="31" customFormat="1" ht="16.5">
      <c r="A461" s="37">
        <v>327</v>
      </c>
      <c r="B461" s="36" t="s">
        <v>3323</v>
      </c>
      <c r="C461" s="36" t="s">
        <v>3322</v>
      </c>
      <c r="D461" s="37" t="s">
        <v>3321</v>
      </c>
      <c r="E461" s="37" t="s">
        <v>3320</v>
      </c>
      <c r="F461" s="37" t="str">
        <f>IF(ISERROR(FIND('ヒアリングシート（記入例あり）'!$C$22,物質リスト!D461)),"",ROW())</f>
        <v/>
      </c>
      <c r="G461" s="37" t="e" cm="1">
        <f t="array" ref="G461">INDEX(D:D,SMALL(F:F,ROW(D461)))</f>
        <v>#NUM!</v>
      </c>
      <c r="H461" s="38" t="s">
        <v>10797</v>
      </c>
      <c r="I461" s="37" t="s">
        <v>223</v>
      </c>
      <c r="J461" s="37"/>
      <c r="K461" s="37" t="s">
        <v>221</v>
      </c>
      <c r="L461" s="37" t="s">
        <v>3319</v>
      </c>
      <c r="M461" s="37">
        <v>253.13</v>
      </c>
      <c r="N461" s="37" t="s">
        <v>3318</v>
      </c>
      <c r="O461" s="36" t="s">
        <v>3317</v>
      </c>
      <c r="P461" s="37" t="s">
        <v>259</v>
      </c>
      <c r="Q461" s="36"/>
      <c r="R461" s="37" t="s">
        <v>3316</v>
      </c>
      <c r="S461" s="36" t="s">
        <v>3315</v>
      </c>
      <c r="T461" s="36"/>
      <c r="U461" s="36" t="s">
        <v>3314</v>
      </c>
      <c r="V461" s="37">
        <v>4.34</v>
      </c>
      <c r="W461" s="37">
        <v>2</v>
      </c>
      <c r="X461" s="36"/>
      <c r="Y461" s="36"/>
      <c r="Z461" s="36" t="s">
        <v>3313</v>
      </c>
      <c r="AA461" s="37" t="s">
        <v>209</v>
      </c>
      <c r="AB461" s="37" t="s">
        <v>209</v>
      </c>
      <c r="AC461" s="37" t="s">
        <v>209</v>
      </c>
      <c r="AD461" s="37" t="s">
        <v>201</v>
      </c>
      <c r="AE461" s="37" t="s">
        <v>201</v>
      </c>
      <c r="AF461" s="37" t="s">
        <v>206</v>
      </c>
      <c r="AG461" s="37" t="s">
        <v>201</v>
      </c>
      <c r="AH461" s="37" t="s">
        <v>201</v>
      </c>
      <c r="AI461" s="37" t="s">
        <v>206</v>
      </c>
      <c r="AJ461" s="37" t="s">
        <v>201</v>
      </c>
      <c r="AK461" s="37" t="s">
        <v>201</v>
      </c>
      <c r="AL461" s="37" t="s">
        <v>201</v>
      </c>
      <c r="AM461" s="37" t="s">
        <v>201</v>
      </c>
      <c r="AN461" s="37" t="s">
        <v>201</v>
      </c>
      <c r="AO461" s="37" t="s">
        <v>201</v>
      </c>
      <c r="AP461" s="37" t="s">
        <v>201</v>
      </c>
      <c r="AQ461" s="37" t="s">
        <v>201</v>
      </c>
      <c r="AR461" s="37" t="s">
        <v>201</v>
      </c>
      <c r="AS461" s="37" t="s">
        <v>201</v>
      </c>
      <c r="AT461" s="37" t="s">
        <v>209</v>
      </c>
      <c r="AU461" s="37" t="s">
        <v>209</v>
      </c>
      <c r="AV461" s="37" t="s">
        <v>209</v>
      </c>
      <c r="AW461" s="37"/>
      <c r="AX461" s="37"/>
      <c r="AY461" s="37"/>
      <c r="AZ461" s="37"/>
      <c r="BA461" s="37"/>
      <c r="BB461" s="37"/>
      <c r="BC461" s="37"/>
      <c r="BD461" s="37"/>
      <c r="BE461" s="37">
        <v>0</v>
      </c>
      <c r="BF461" s="37">
        <v>0</v>
      </c>
      <c r="BG461" s="37">
        <v>0</v>
      </c>
      <c r="BH461" s="37" t="s">
        <v>209</v>
      </c>
      <c r="BI461" s="37"/>
      <c r="BJ461" s="37"/>
      <c r="BK461" s="37"/>
      <c r="BL461" s="37"/>
      <c r="BM461" s="37"/>
      <c r="BN461" s="37"/>
      <c r="BO461" s="37"/>
      <c r="BP461" s="37"/>
      <c r="BQ461" s="37"/>
      <c r="BR461" s="37"/>
      <c r="BS461" s="37"/>
      <c r="BT461" s="37"/>
      <c r="BU461" s="37"/>
      <c r="BV461" s="37">
        <v>0</v>
      </c>
      <c r="BW461" s="37">
        <v>0</v>
      </c>
      <c r="BX461" s="37">
        <v>0</v>
      </c>
      <c r="BY461" s="37">
        <v>0</v>
      </c>
      <c r="BZ461" s="37">
        <v>0</v>
      </c>
      <c r="CA461" s="37">
        <v>0</v>
      </c>
      <c r="CB461" s="37">
        <v>0</v>
      </c>
      <c r="CC461" s="37"/>
      <c r="CD461" s="37"/>
      <c r="CE461" s="37"/>
      <c r="CF461" s="37"/>
      <c r="CG461" s="37"/>
      <c r="CH461" s="37"/>
      <c r="CI461" s="37"/>
      <c r="CJ461" s="37">
        <v>0</v>
      </c>
      <c r="CK461" s="37">
        <v>0</v>
      </c>
      <c r="CL461" s="37">
        <v>0</v>
      </c>
      <c r="CM461" s="37">
        <v>0</v>
      </c>
      <c r="CN461" s="37">
        <v>0</v>
      </c>
      <c r="CO461" s="37">
        <v>0</v>
      </c>
      <c r="CP461" s="37">
        <v>0</v>
      </c>
      <c r="CQ461" s="37"/>
      <c r="CR461" s="37"/>
      <c r="CS461" s="37"/>
      <c r="CT461" s="37"/>
      <c r="CU461" s="37"/>
      <c r="CV461" s="37"/>
      <c r="CW461" s="37"/>
      <c r="CX461" s="37"/>
      <c r="CY461" s="37"/>
      <c r="CZ461" s="37"/>
      <c r="DA461" s="37"/>
      <c r="DB461" s="37"/>
      <c r="DC461" s="37"/>
      <c r="DD461" s="37"/>
      <c r="DE461" s="37"/>
      <c r="DF461" s="37"/>
      <c r="DG461" s="37"/>
      <c r="DH461" s="37"/>
      <c r="DI461" s="37"/>
      <c r="DJ461" s="37"/>
      <c r="DK461" s="37"/>
      <c r="DL461" s="37"/>
      <c r="DM461" s="37"/>
      <c r="DN461" s="37"/>
      <c r="DO461" s="37"/>
      <c r="DP461" s="37"/>
      <c r="DQ461" s="37"/>
      <c r="DR461" s="37"/>
      <c r="DS461" s="37"/>
      <c r="DT461" s="37"/>
    </row>
    <row r="462" spans="1:124" s="31" customFormat="1" ht="18">
      <c r="A462" s="37">
        <v>328</v>
      </c>
      <c r="B462" s="36" t="s">
        <v>3312</v>
      </c>
      <c r="C462" s="36" t="s">
        <v>809</v>
      </c>
      <c r="D462" s="37" t="s">
        <v>3311</v>
      </c>
      <c r="E462" s="37" t="s">
        <v>3310</v>
      </c>
      <c r="F462" s="37" t="str">
        <f>IF(ISERROR(FIND('ヒアリングシート（記入例あり）'!$C$22,物質リスト!D462)),"",ROW())</f>
        <v/>
      </c>
      <c r="G462" s="37" t="e" cm="1">
        <f t="array" ref="G462">INDEX(D:D,SMALL(F:F,ROW(D462)))</f>
        <v>#NUM!</v>
      </c>
      <c r="H462" s="38" t="s">
        <v>10796</v>
      </c>
      <c r="I462" s="37" t="s">
        <v>223</v>
      </c>
      <c r="J462" s="37"/>
      <c r="K462" s="37" t="s">
        <v>221</v>
      </c>
      <c r="L462" s="37" t="s">
        <v>3309</v>
      </c>
      <c r="M462" s="37">
        <v>305.8</v>
      </c>
      <c r="N462" s="37" t="s">
        <v>3308</v>
      </c>
      <c r="O462" s="36" t="s">
        <v>403</v>
      </c>
      <c r="P462" s="37" t="s">
        <v>259</v>
      </c>
      <c r="Q462" s="36" t="s">
        <v>3307</v>
      </c>
      <c r="R462" s="37"/>
      <c r="S462" s="36" t="s">
        <v>10988</v>
      </c>
      <c r="T462" s="36" t="s">
        <v>3306</v>
      </c>
      <c r="U462" s="36" t="s">
        <v>3305</v>
      </c>
      <c r="V462" s="37">
        <v>1.23</v>
      </c>
      <c r="W462" s="37">
        <v>1</v>
      </c>
      <c r="X462" s="36"/>
      <c r="Y462" s="36"/>
      <c r="Z462" s="36" t="s">
        <v>10989</v>
      </c>
      <c r="AA462" s="37" t="s">
        <v>3304</v>
      </c>
      <c r="AB462" s="37" t="s">
        <v>2077</v>
      </c>
      <c r="AC462" s="37" t="s">
        <v>3303</v>
      </c>
      <c r="AD462" s="41" t="s">
        <v>207</v>
      </c>
      <c r="AE462" s="41" t="s">
        <v>203</v>
      </c>
      <c r="AF462" s="41" t="s">
        <v>206</v>
      </c>
      <c r="AG462" s="41" t="s">
        <v>201</v>
      </c>
      <c r="AH462" s="41" t="s">
        <v>205</v>
      </c>
      <c r="AI462" s="41" t="s">
        <v>205</v>
      </c>
      <c r="AJ462" s="41" t="s">
        <v>378</v>
      </c>
      <c r="AK462" s="41" t="s">
        <v>204</v>
      </c>
      <c r="AL462" s="41" t="s">
        <v>201</v>
      </c>
      <c r="AM462" s="41" t="s">
        <v>201</v>
      </c>
      <c r="AN462" s="41" t="s">
        <v>291</v>
      </c>
      <c r="AO462" s="41" t="s">
        <v>203</v>
      </c>
      <c r="AP462" s="41" t="s">
        <v>205</v>
      </c>
      <c r="AQ462" s="41" t="s">
        <v>3302</v>
      </c>
      <c r="AR462" s="41" t="s">
        <v>3301</v>
      </c>
      <c r="AS462" s="41" t="s">
        <v>201</v>
      </c>
      <c r="AT462" s="37" t="s">
        <v>3300</v>
      </c>
      <c r="AU462" s="37" t="s">
        <v>3299</v>
      </c>
      <c r="AV462" s="37" t="s">
        <v>3298</v>
      </c>
      <c r="AW462" s="37" t="s">
        <v>3297</v>
      </c>
      <c r="AX462" s="37"/>
      <c r="AY462" s="37"/>
      <c r="AZ462" s="37"/>
      <c r="BA462" s="37"/>
      <c r="BB462" s="37"/>
      <c r="BC462" s="37"/>
      <c r="BD462" s="37"/>
      <c r="BE462" s="37">
        <v>2</v>
      </c>
      <c r="BF462" s="37">
        <v>10631</v>
      </c>
      <c r="BG462" s="37">
        <v>10633</v>
      </c>
      <c r="BH462" s="37" t="s">
        <v>3296</v>
      </c>
      <c r="BI462" s="37"/>
      <c r="BJ462" s="37"/>
      <c r="BK462" s="37"/>
      <c r="BL462" s="37"/>
      <c r="BM462" s="37"/>
      <c r="BN462" s="37"/>
      <c r="BO462" s="37"/>
      <c r="BP462" s="37"/>
      <c r="BQ462" s="37"/>
      <c r="BR462" s="37"/>
      <c r="BS462" s="37"/>
      <c r="BT462" s="37"/>
      <c r="BU462" s="37"/>
      <c r="BV462" s="37">
        <v>0</v>
      </c>
      <c r="BW462" s="37">
        <v>0</v>
      </c>
      <c r="BX462" s="37">
        <v>0</v>
      </c>
      <c r="BY462" s="37">
        <v>0</v>
      </c>
      <c r="BZ462" s="37">
        <v>0</v>
      </c>
      <c r="CA462" s="37">
        <v>0</v>
      </c>
      <c r="CB462" s="37">
        <v>4500</v>
      </c>
      <c r="CC462" s="37">
        <v>4</v>
      </c>
      <c r="CD462" s="37">
        <v>0</v>
      </c>
      <c r="CE462" s="37">
        <v>1</v>
      </c>
      <c r="CF462" s="37">
        <v>0</v>
      </c>
      <c r="CG462" s="37">
        <v>0</v>
      </c>
      <c r="CH462" s="37">
        <v>1</v>
      </c>
      <c r="CI462" s="37">
        <v>47000</v>
      </c>
      <c r="CJ462" s="37">
        <v>0</v>
      </c>
      <c r="CK462" s="37">
        <v>0</v>
      </c>
      <c r="CL462" s="37">
        <v>0</v>
      </c>
      <c r="CM462" s="37">
        <v>0</v>
      </c>
      <c r="CN462" s="37">
        <v>0</v>
      </c>
      <c r="CO462" s="37">
        <v>0</v>
      </c>
      <c r="CP462" s="37">
        <v>0</v>
      </c>
      <c r="CQ462" s="37"/>
      <c r="CR462" s="37"/>
      <c r="CS462" s="37"/>
      <c r="CT462" s="37"/>
      <c r="CU462" s="37"/>
      <c r="CV462" s="37"/>
      <c r="CW462" s="37"/>
      <c r="CX462" s="37"/>
      <c r="CY462" s="37"/>
      <c r="CZ462" s="37"/>
      <c r="DA462" s="37"/>
      <c r="DB462" s="37"/>
      <c r="DC462" s="37"/>
      <c r="DD462" s="37"/>
      <c r="DE462" s="37"/>
      <c r="DF462" s="37"/>
      <c r="DG462" s="37"/>
      <c r="DH462" s="37"/>
      <c r="DI462" s="37"/>
      <c r="DJ462" s="37"/>
      <c r="DK462" s="37"/>
      <c r="DL462" s="37"/>
      <c r="DM462" s="37"/>
      <c r="DN462" s="37"/>
      <c r="DO462" s="37"/>
      <c r="DP462" s="37"/>
      <c r="DQ462" s="37"/>
      <c r="DR462" s="37"/>
      <c r="DS462" s="37"/>
      <c r="DT462" s="37"/>
    </row>
    <row r="463" spans="1:124" s="31" customFormat="1" ht="16.5">
      <c r="A463" s="37">
        <v>329</v>
      </c>
      <c r="B463" s="36" t="s">
        <v>3295</v>
      </c>
      <c r="C463" s="36" t="s">
        <v>3294</v>
      </c>
      <c r="D463" s="37" t="s">
        <v>3293</v>
      </c>
      <c r="E463" s="37" t="s">
        <v>3292</v>
      </c>
      <c r="F463" s="37" t="str">
        <f>IF(ISERROR(FIND('ヒアリングシート（記入例あり）'!$C$22,物質リスト!D463)),"",ROW())</f>
        <v/>
      </c>
      <c r="G463" s="37" t="e" cm="1">
        <f t="array" ref="G463">INDEX(D:D,SMALL(F:F,ROW(D463)))</f>
        <v>#NUM!</v>
      </c>
      <c r="H463" s="38" t="s">
        <v>10801</v>
      </c>
      <c r="I463" s="37" t="s">
        <v>223</v>
      </c>
      <c r="J463" s="37"/>
      <c r="K463" s="37"/>
      <c r="L463" s="37" t="s">
        <v>3291</v>
      </c>
      <c r="M463" s="37">
        <v>581.58000000000004</v>
      </c>
      <c r="N463" s="37" t="s">
        <v>209</v>
      </c>
      <c r="O463" s="36" t="s">
        <v>403</v>
      </c>
      <c r="P463" s="37" t="s">
        <v>259</v>
      </c>
      <c r="Q463" s="36" t="s">
        <v>209</v>
      </c>
      <c r="R463" s="37"/>
      <c r="S463" s="36" t="s">
        <v>209</v>
      </c>
      <c r="T463" s="36"/>
      <c r="U463" s="36" t="s">
        <v>3290</v>
      </c>
      <c r="V463" s="37">
        <v>1</v>
      </c>
      <c r="W463" s="37">
        <v>1</v>
      </c>
      <c r="X463" s="36"/>
      <c r="Y463" s="36"/>
      <c r="Z463" s="36" t="s">
        <v>3289</v>
      </c>
      <c r="AA463" s="37" t="s">
        <v>3288</v>
      </c>
      <c r="AB463" s="37" t="s">
        <v>1032</v>
      </c>
      <c r="AC463" s="37" t="s">
        <v>3287</v>
      </c>
      <c r="AD463" s="37" t="s">
        <v>207</v>
      </c>
      <c r="AE463" s="37" t="s">
        <v>203</v>
      </c>
      <c r="AF463" s="37" t="s">
        <v>206</v>
      </c>
      <c r="AG463" s="37" t="s">
        <v>201</v>
      </c>
      <c r="AH463" s="37" t="s">
        <v>205</v>
      </c>
      <c r="AI463" s="37" t="s">
        <v>206</v>
      </c>
      <c r="AJ463" s="37" t="s">
        <v>203</v>
      </c>
      <c r="AK463" s="37" t="s">
        <v>377</v>
      </c>
      <c r="AL463" s="37" t="s">
        <v>201</v>
      </c>
      <c r="AM463" s="37" t="s">
        <v>203</v>
      </c>
      <c r="AN463" s="37" t="s">
        <v>203</v>
      </c>
      <c r="AO463" s="37" t="s">
        <v>203</v>
      </c>
      <c r="AP463" s="37" t="s">
        <v>203</v>
      </c>
      <c r="AQ463" s="37" t="s">
        <v>1126</v>
      </c>
      <c r="AR463" s="37" t="s">
        <v>201</v>
      </c>
      <c r="AS463" s="37" t="s">
        <v>201</v>
      </c>
      <c r="AT463" s="37" t="s">
        <v>3286</v>
      </c>
      <c r="AU463" s="37" t="s">
        <v>3285</v>
      </c>
      <c r="AV463" s="37" t="s">
        <v>582</v>
      </c>
      <c r="AW463" s="37"/>
      <c r="AX463" s="37"/>
      <c r="AY463" s="37"/>
      <c r="AZ463" s="37"/>
      <c r="BA463" s="37"/>
      <c r="BB463" s="37"/>
      <c r="BC463" s="37"/>
      <c r="BD463" s="37"/>
      <c r="BE463" s="37">
        <v>0</v>
      </c>
      <c r="BF463" s="37">
        <v>2734</v>
      </c>
      <c r="BG463" s="37">
        <v>2734</v>
      </c>
      <c r="BH463" s="37" t="s">
        <v>3284</v>
      </c>
      <c r="BI463" s="37"/>
      <c r="BJ463" s="37"/>
      <c r="BK463" s="37"/>
      <c r="BL463" s="37"/>
      <c r="BM463" s="37"/>
      <c r="BN463" s="37"/>
      <c r="BO463" s="37"/>
      <c r="BP463" s="37"/>
      <c r="BQ463" s="37"/>
      <c r="BR463" s="37"/>
      <c r="BS463" s="37"/>
      <c r="BT463" s="37"/>
      <c r="BU463" s="37"/>
      <c r="BV463" s="37">
        <v>0</v>
      </c>
      <c r="BW463" s="37">
        <v>0</v>
      </c>
      <c r="BX463" s="37">
        <v>0</v>
      </c>
      <c r="BY463" s="37">
        <v>0</v>
      </c>
      <c r="BZ463" s="37">
        <v>0</v>
      </c>
      <c r="CA463" s="37">
        <v>0</v>
      </c>
      <c r="CB463" s="37">
        <v>0</v>
      </c>
      <c r="CC463" s="37"/>
      <c r="CD463" s="37"/>
      <c r="CE463" s="37"/>
      <c r="CF463" s="37"/>
      <c r="CG463" s="37"/>
      <c r="CH463" s="37"/>
      <c r="CI463" s="37"/>
      <c r="CJ463" s="37">
        <v>1</v>
      </c>
      <c r="CK463" s="37">
        <v>0</v>
      </c>
      <c r="CL463" s="37">
        <v>0</v>
      </c>
      <c r="CM463" s="37">
        <v>0</v>
      </c>
      <c r="CN463" s="37">
        <v>0</v>
      </c>
      <c r="CO463" s="37">
        <v>0</v>
      </c>
      <c r="CP463" s="37">
        <v>12000</v>
      </c>
      <c r="CQ463" s="37"/>
      <c r="CR463" s="37"/>
      <c r="CS463" s="37"/>
      <c r="CT463" s="37"/>
      <c r="CU463" s="37"/>
      <c r="CV463" s="37"/>
      <c r="CW463" s="37"/>
      <c r="CX463" s="37"/>
      <c r="CY463" s="37"/>
      <c r="CZ463" s="37"/>
      <c r="DA463" s="37"/>
      <c r="DB463" s="37"/>
      <c r="DC463" s="37"/>
      <c r="DD463" s="37"/>
      <c r="DE463" s="37"/>
      <c r="DF463" s="37"/>
      <c r="DG463" s="37"/>
      <c r="DH463" s="37"/>
      <c r="DI463" s="37"/>
      <c r="DJ463" s="37"/>
      <c r="DK463" s="37"/>
      <c r="DL463" s="37"/>
      <c r="DM463" s="37"/>
      <c r="DN463" s="37"/>
      <c r="DO463" s="37"/>
      <c r="DP463" s="37"/>
      <c r="DQ463" s="37"/>
      <c r="DR463" s="37"/>
      <c r="DS463" s="37"/>
      <c r="DT463" s="37"/>
    </row>
    <row r="464" spans="1:124" s="31" customFormat="1" ht="18">
      <c r="A464" s="37">
        <v>330</v>
      </c>
      <c r="B464" s="36" t="s">
        <v>3283</v>
      </c>
      <c r="C464" s="36" t="s">
        <v>3282</v>
      </c>
      <c r="D464" s="37" t="s">
        <v>3281</v>
      </c>
      <c r="E464" s="37" t="s">
        <v>3280</v>
      </c>
      <c r="F464" s="37" t="str">
        <f>IF(ISERROR(FIND('ヒアリングシート（記入例あり）'!$C$22,物質リスト!D464)),"",ROW())</f>
        <v/>
      </c>
      <c r="G464" s="37" t="e" cm="1">
        <f t="array" ref="G464">INDEX(D:D,SMALL(F:F,ROW(D464)))</f>
        <v>#NUM!</v>
      </c>
      <c r="H464" s="38" t="s">
        <v>10797</v>
      </c>
      <c r="I464" s="37" t="s">
        <v>223</v>
      </c>
      <c r="J464" s="37"/>
      <c r="K464" s="37" t="s">
        <v>221</v>
      </c>
      <c r="L464" s="37" t="s">
        <v>3279</v>
      </c>
      <c r="M464" s="37">
        <v>270.37</v>
      </c>
      <c r="N464" s="37" t="s">
        <v>3278</v>
      </c>
      <c r="O464" s="36" t="s">
        <v>3277</v>
      </c>
      <c r="P464" s="37" t="s">
        <v>259</v>
      </c>
      <c r="Q464" s="36"/>
      <c r="R464" s="37" t="s">
        <v>3276</v>
      </c>
      <c r="S464" s="36" t="s">
        <v>10990</v>
      </c>
      <c r="T464" s="36" t="s">
        <v>3275</v>
      </c>
      <c r="U464" s="36" t="s">
        <v>3274</v>
      </c>
      <c r="V464" s="37">
        <v>5.5</v>
      </c>
      <c r="W464" s="37">
        <v>2</v>
      </c>
      <c r="X464" s="36"/>
      <c r="Y464" s="36"/>
      <c r="Z464" s="36" t="s">
        <v>3273</v>
      </c>
      <c r="AA464" s="37" t="s">
        <v>3272</v>
      </c>
      <c r="AB464" s="37" t="s">
        <v>209</v>
      </c>
      <c r="AC464" s="37" t="s">
        <v>3271</v>
      </c>
      <c r="AD464" s="41" t="s">
        <v>203</v>
      </c>
      <c r="AE464" s="41" t="s">
        <v>201</v>
      </c>
      <c r="AF464" s="41" t="s">
        <v>206</v>
      </c>
      <c r="AG464" s="41" t="s">
        <v>201</v>
      </c>
      <c r="AH464" s="41" t="s">
        <v>201</v>
      </c>
      <c r="AI464" s="41" t="s">
        <v>201</v>
      </c>
      <c r="AJ464" s="41" t="s">
        <v>203</v>
      </c>
      <c r="AK464" s="41" t="s">
        <v>250</v>
      </c>
      <c r="AL464" s="41" t="s">
        <v>201</v>
      </c>
      <c r="AM464" s="41" t="s">
        <v>203</v>
      </c>
      <c r="AN464" s="41" t="s">
        <v>201</v>
      </c>
      <c r="AO464" s="41" t="s">
        <v>201</v>
      </c>
      <c r="AP464" s="41" t="s">
        <v>201</v>
      </c>
      <c r="AQ464" s="41" t="s">
        <v>713</v>
      </c>
      <c r="AR464" s="41" t="s">
        <v>3270</v>
      </c>
      <c r="AS464" s="41" t="s">
        <v>201</v>
      </c>
      <c r="AT464" s="37" t="s">
        <v>1789</v>
      </c>
      <c r="AU464" s="37" t="s">
        <v>2399</v>
      </c>
      <c r="AV464" s="37" t="s">
        <v>248</v>
      </c>
      <c r="AW464" s="37" t="s">
        <v>3269</v>
      </c>
      <c r="AX464" s="37"/>
      <c r="AY464" s="37"/>
      <c r="AZ464" s="37"/>
      <c r="BA464" s="37" t="s">
        <v>3268</v>
      </c>
      <c r="BB464" s="37" t="s">
        <v>3267</v>
      </c>
      <c r="BC464" s="37" t="s">
        <v>3266</v>
      </c>
      <c r="BD464" s="40">
        <v>320000</v>
      </c>
      <c r="BE464" s="37">
        <v>37</v>
      </c>
      <c r="BF464" s="37">
        <v>19435</v>
      </c>
      <c r="BG464" s="37">
        <v>19473</v>
      </c>
      <c r="BH464" s="37" t="s">
        <v>3265</v>
      </c>
      <c r="BI464" s="37">
        <v>1</v>
      </c>
      <c r="BJ464" s="37">
        <v>0</v>
      </c>
      <c r="BK464" s="37">
        <v>0</v>
      </c>
      <c r="BL464" s="37">
        <v>0</v>
      </c>
      <c r="BM464" s="37">
        <v>0</v>
      </c>
      <c r="BN464" s="37">
        <v>0</v>
      </c>
      <c r="BO464" s="37">
        <v>850</v>
      </c>
      <c r="BP464" s="37">
        <v>0</v>
      </c>
      <c r="BQ464" s="37">
        <v>20000</v>
      </c>
      <c r="BR464" s="37">
        <v>0</v>
      </c>
      <c r="BS464" s="37">
        <v>0</v>
      </c>
      <c r="BT464" s="37">
        <v>850</v>
      </c>
      <c r="BU464" s="37">
        <v>20000</v>
      </c>
      <c r="BV464" s="37">
        <v>10</v>
      </c>
      <c r="BW464" s="37">
        <v>0</v>
      </c>
      <c r="BX464" s="37">
        <v>0</v>
      </c>
      <c r="BY464" s="37">
        <v>0</v>
      </c>
      <c r="BZ464" s="37">
        <v>0</v>
      </c>
      <c r="CA464" s="37">
        <v>0</v>
      </c>
      <c r="CB464" s="37">
        <v>2022500</v>
      </c>
      <c r="CC464" s="37">
        <v>1</v>
      </c>
      <c r="CD464" s="37">
        <v>0</v>
      </c>
      <c r="CE464" s="37">
        <v>0</v>
      </c>
      <c r="CF464" s="37">
        <v>0</v>
      </c>
      <c r="CG464" s="37">
        <v>0</v>
      </c>
      <c r="CH464" s="37">
        <v>0</v>
      </c>
      <c r="CI464" s="37">
        <v>4150</v>
      </c>
      <c r="CJ464" s="37">
        <v>2</v>
      </c>
      <c r="CK464" s="37">
        <v>0</v>
      </c>
      <c r="CL464" s="37">
        <v>0</v>
      </c>
      <c r="CM464" s="37">
        <v>0</v>
      </c>
      <c r="CN464" s="37">
        <v>0</v>
      </c>
      <c r="CO464" s="37">
        <v>0</v>
      </c>
      <c r="CP464" s="37">
        <v>3076</v>
      </c>
      <c r="CQ464" s="37">
        <v>0</v>
      </c>
      <c r="CR464" s="37">
        <v>0</v>
      </c>
      <c r="CS464" s="37">
        <v>99.3</v>
      </c>
      <c r="CT464" s="37">
        <v>0.6</v>
      </c>
      <c r="CU464" s="37"/>
      <c r="CV464" s="37"/>
      <c r="CW464" s="37"/>
      <c r="CX464" s="37"/>
      <c r="CY464" s="37"/>
      <c r="CZ464" s="37"/>
      <c r="DA464" s="37" t="s">
        <v>3264</v>
      </c>
      <c r="DB464" s="37" t="s">
        <v>3264</v>
      </c>
      <c r="DC464" s="37"/>
      <c r="DD464" s="37"/>
      <c r="DE464" s="37"/>
      <c r="DF464" s="37"/>
      <c r="DG464" s="37"/>
      <c r="DH464" s="37"/>
      <c r="DI464" s="37" t="s">
        <v>3263</v>
      </c>
      <c r="DJ464" s="37"/>
      <c r="DK464" s="37"/>
      <c r="DL464" s="37"/>
      <c r="DM464" s="37"/>
      <c r="DN464" s="37"/>
      <c r="DO464" s="37"/>
      <c r="DP464" s="37"/>
      <c r="DQ464" s="37"/>
      <c r="DR464" s="37"/>
      <c r="DS464" s="37"/>
      <c r="DT464" s="37"/>
    </row>
    <row r="465" spans="1:124" s="31" customFormat="1" ht="16.5">
      <c r="A465" s="37">
        <v>331</v>
      </c>
      <c r="B465" s="36" t="s">
        <v>3262</v>
      </c>
      <c r="C465" s="36" t="s">
        <v>453</v>
      </c>
      <c r="D465" s="37" t="s">
        <v>3261</v>
      </c>
      <c r="E465" s="37" t="s">
        <v>3260</v>
      </c>
      <c r="F465" s="37" t="str">
        <f>IF(ISERROR(FIND('ヒアリングシート（記入例あり）'!$C$22,物質リスト!D465)),"",ROW())</f>
        <v/>
      </c>
      <c r="G465" s="37" t="e" cm="1">
        <f t="array" ref="G465">INDEX(D:D,SMALL(F:F,ROW(D465)))</f>
        <v>#NUM!</v>
      </c>
      <c r="H465" s="38" t="s">
        <v>10797</v>
      </c>
      <c r="I465" s="37" t="s">
        <v>223</v>
      </c>
      <c r="J465" s="37"/>
      <c r="K465" s="37" t="s">
        <v>221</v>
      </c>
      <c r="L465" s="37" t="s">
        <v>3259</v>
      </c>
      <c r="M465" s="37">
        <v>270.38600000000002</v>
      </c>
      <c r="N465" s="37" t="s">
        <v>2463</v>
      </c>
      <c r="O465" s="36" t="s">
        <v>3258</v>
      </c>
      <c r="P465" s="37" t="s">
        <v>217</v>
      </c>
      <c r="Q465" s="36"/>
      <c r="R465" s="37" t="s">
        <v>3257</v>
      </c>
      <c r="S465" s="36" t="s">
        <v>3256</v>
      </c>
      <c r="T465" s="36"/>
      <c r="U465" s="36" t="s">
        <v>3255</v>
      </c>
      <c r="V465" s="37">
        <v>3.9</v>
      </c>
      <c r="W465" s="37">
        <v>2</v>
      </c>
      <c r="X465" s="36"/>
      <c r="Y465" s="36"/>
      <c r="Z465" s="36" t="s">
        <v>3254</v>
      </c>
      <c r="AA465" s="37" t="s">
        <v>3253</v>
      </c>
      <c r="AB465" s="37" t="s">
        <v>3252</v>
      </c>
      <c r="AC465" s="37" t="s">
        <v>3251</v>
      </c>
      <c r="AD465" s="37" t="s">
        <v>205</v>
      </c>
      <c r="AE465" s="37" t="s">
        <v>377</v>
      </c>
      <c r="AF465" s="37" t="s">
        <v>206</v>
      </c>
      <c r="AG465" s="37" t="s">
        <v>201</v>
      </c>
      <c r="AH465" s="37" t="s">
        <v>206</v>
      </c>
      <c r="AI465" s="37" t="s">
        <v>377</v>
      </c>
      <c r="AJ465" s="37" t="s">
        <v>203</v>
      </c>
      <c r="AK465" s="37" t="s">
        <v>203</v>
      </c>
      <c r="AL465" s="37" t="s">
        <v>201</v>
      </c>
      <c r="AM465" s="37" t="s">
        <v>377</v>
      </c>
      <c r="AN465" s="37" t="s">
        <v>203</v>
      </c>
      <c r="AO465" s="37" t="s">
        <v>203</v>
      </c>
      <c r="AP465" s="37" t="s">
        <v>203</v>
      </c>
      <c r="AQ465" s="37" t="s">
        <v>3250</v>
      </c>
      <c r="AR465" s="37" t="s">
        <v>3249</v>
      </c>
      <c r="AS465" s="37" t="s">
        <v>201</v>
      </c>
      <c r="AT465" s="37" t="s">
        <v>3248</v>
      </c>
      <c r="AU465" s="37" t="s">
        <v>3247</v>
      </c>
      <c r="AV465" s="37" t="s">
        <v>582</v>
      </c>
      <c r="AW465" s="37"/>
      <c r="AX465" s="37"/>
      <c r="AY465" s="37"/>
      <c r="AZ465" s="37"/>
      <c r="BA465" s="37"/>
      <c r="BB465" s="37"/>
      <c r="BC465" s="37"/>
      <c r="BD465" s="37"/>
      <c r="BE465" s="37">
        <v>0</v>
      </c>
      <c r="BF465" s="37">
        <v>27</v>
      </c>
      <c r="BG465" s="37">
        <v>27</v>
      </c>
      <c r="BH465" s="37" t="s">
        <v>744</v>
      </c>
      <c r="BI465" s="37"/>
      <c r="BJ465" s="37"/>
      <c r="BK465" s="37"/>
      <c r="BL465" s="37"/>
      <c r="BM465" s="37"/>
      <c r="BN465" s="37"/>
      <c r="BO465" s="37"/>
      <c r="BP465" s="37"/>
      <c r="BQ465" s="37"/>
      <c r="BR465" s="37"/>
      <c r="BS465" s="37"/>
      <c r="BT465" s="37"/>
      <c r="BU465" s="37"/>
      <c r="BV465" s="37">
        <v>0</v>
      </c>
      <c r="BW465" s="37">
        <v>0</v>
      </c>
      <c r="BX465" s="37">
        <v>0</v>
      </c>
      <c r="BY465" s="37">
        <v>0</v>
      </c>
      <c r="BZ465" s="37">
        <v>0</v>
      </c>
      <c r="CA465" s="37">
        <v>0</v>
      </c>
      <c r="CB465" s="37">
        <v>0</v>
      </c>
      <c r="CC465" s="37">
        <v>1</v>
      </c>
      <c r="CD465" s="37">
        <v>0</v>
      </c>
      <c r="CE465" s="37">
        <v>0</v>
      </c>
      <c r="CF465" s="37">
        <v>0</v>
      </c>
      <c r="CG465" s="37">
        <v>0</v>
      </c>
      <c r="CH465" s="37">
        <v>0</v>
      </c>
      <c r="CI465" s="37">
        <v>3100</v>
      </c>
      <c r="CJ465" s="37">
        <v>0</v>
      </c>
      <c r="CK465" s="37">
        <v>0</v>
      </c>
      <c r="CL465" s="37">
        <v>0</v>
      </c>
      <c r="CM465" s="37">
        <v>0</v>
      </c>
      <c r="CN465" s="37">
        <v>0</v>
      </c>
      <c r="CO465" s="37">
        <v>0</v>
      </c>
      <c r="CP465" s="37">
        <v>0</v>
      </c>
      <c r="CQ465" s="37"/>
      <c r="CR465" s="37"/>
      <c r="CS465" s="37"/>
      <c r="CT465" s="37"/>
      <c r="CU465" s="37"/>
      <c r="CV465" s="37"/>
      <c r="CW465" s="37"/>
      <c r="CX465" s="37"/>
      <c r="CY465" s="37"/>
      <c r="CZ465" s="37"/>
      <c r="DA465" s="37"/>
      <c r="DB465" s="37"/>
      <c r="DC465" s="37"/>
      <c r="DD465" s="37"/>
      <c r="DE465" s="37"/>
      <c r="DF465" s="37"/>
      <c r="DG465" s="37"/>
      <c r="DH465" s="37"/>
      <c r="DI465" s="37"/>
      <c r="DJ465" s="37"/>
      <c r="DK465" s="37"/>
      <c r="DL465" s="37"/>
      <c r="DM465" s="37"/>
      <c r="DN465" s="37"/>
      <c r="DO465" s="37"/>
      <c r="DP465" s="37"/>
      <c r="DQ465" s="37"/>
      <c r="DR465" s="37"/>
      <c r="DS465" s="37"/>
      <c r="DT465" s="37"/>
    </row>
    <row r="466" spans="1:124" s="32" customFormat="1" ht="16.5">
      <c r="A466" s="37">
        <v>332</v>
      </c>
      <c r="B466" s="36" t="s">
        <v>1455</v>
      </c>
      <c r="C466" s="36"/>
      <c r="D466" s="37" t="s">
        <v>3246</v>
      </c>
      <c r="E466" s="37" t="s">
        <v>3245</v>
      </c>
      <c r="F466" s="37" t="str">
        <f>IF(ISERROR(FIND('ヒアリングシート（記入例あり）'!$C$22,物質リスト!D466)),"",ROW())</f>
        <v/>
      </c>
      <c r="G466" s="37" t="e" cm="1">
        <f t="array" ref="G466">INDEX(D:D,SMALL(F:F,ROW(D466)))</f>
        <v>#NUM!</v>
      </c>
      <c r="H466" s="38" t="s">
        <v>10744</v>
      </c>
      <c r="I466" s="37" t="s">
        <v>407</v>
      </c>
      <c r="J466" s="37"/>
      <c r="K466" s="37"/>
      <c r="L466" s="37"/>
      <c r="M466" s="37"/>
      <c r="N466" s="37"/>
      <c r="O466" s="36"/>
      <c r="P466" s="37"/>
      <c r="Q466" s="36"/>
      <c r="R466" s="37"/>
      <c r="S466" s="36"/>
      <c r="T466" s="36"/>
      <c r="U466" s="36"/>
      <c r="V466" s="37"/>
      <c r="W466" s="37"/>
      <c r="X466" s="36"/>
      <c r="Y466" s="36"/>
      <c r="Z466" s="36"/>
      <c r="AA466" s="37"/>
      <c r="AB466" s="37"/>
      <c r="AC466" s="37"/>
      <c r="AD466" s="37"/>
      <c r="AE466" s="37"/>
      <c r="AF466" s="37"/>
      <c r="AG466" s="37"/>
      <c r="AH466" s="37"/>
      <c r="AI466" s="37"/>
      <c r="AJ466" s="37"/>
      <c r="AK466" s="37"/>
      <c r="AL466" s="37"/>
      <c r="AM466" s="37"/>
      <c r="AN466" s="37"/>
      <c r="AO466" s="37"/>
      <c r="AP466" s="37"/>
      <c r="AQ466" s="37"/>
      <c r="AR466" s="37"/>
      <c r="AS466" s="37"/>
      <c r="AT466" s="37"/>
      <c r="AU466" s="37"/>
      <c r="AV466" s="37"/>
      <c r="AW466" s="37"/>
      <c r="AX466" s="37"/>
      <c r="AY466" s="37"/>
      <c r="AZ466" s="37"/>
      <c r="BA466" s="37"/>
      <c r="BB466" s="37"/>
      <c r="BC466" s="37"/>
      <c r="BD466" s="37"/>
      <c r="BE466" s="37">
        <v>1018872</v>
      </c>
      <c r="BF466" s="37">
        <v>181912</v>
      </c>
      <c r="BG466" s="37">
        <v>1200783</v>
      </c>
      <c r="BH466" s="37"/>
      <c r="BI466" s="37">
        <v>2</v>
      </c>
      <c r="BJ466" s="37">
        <v>0.4</v>
      </c>
      <c r="BK466" s="37">
        <v>0</v>
      </c>
      <c r="BL466" s="37">
        <v>0</v>
      </c>
      <c r="BM466" s="37">
        <v>0</v>
      </c>
      <c r="BN466" s="37">
        <v>3</v>
      </c>
      <c r="BO466" s="37">
        <v>111</v>
      </c>
      <c r="BP466" s="37">
        <v>0</v>
      </c>
      <c r="BQ466" s="37">
        <v>27900</v>
      </c>
      <c r="BR466" s="37">
        <v>0</v>
      </c>
      <c r="BS466" s="37">
        <v>0.4</v>
      </c>
      <c r="BT466" s="37">
        <v>114</v>
      </c>
      <c r="BU466" s="37">
        <v>27900</v>
      </c>
      <c r="BV466" s="37">
        <v>7</v>
      </c>
      <c r="BW466" s="37">
        <v>0.3</v>
      </c>
      <c r="BX466" s="37">
        <v>0.3</v>
      </c>
      <c r="BY466" s="37">
        <v>0</v>
      </c>
      <c r="BZ466" s="37">
        <v>0</v>
      </c>
      <c r="CA466" s="37">
        <v>0.6</v>
      </c>
      <c r="CB466" s="37">
        <v>2730</v>
      </c>
      <c r="CC466" s="37">
        <v>65</v>
      </c>
      <c r="CD466" s="37">
        <v>0</v>
      </c>
      <c r="CE466" s="37">
        <v>126</v>
      </c>
      <c r="CF466" s="37">
        <v>0</v>
      </c>
      <c r="CG466" s="37">
        <v>0</v>
      </c>
      <c r="CH466" s="37">
        <v>126</v>
      </c>
      <c r="CI466" s="37">
        <v>13500</v>
      </c>
      <c r="CJ466" s="37">
        <v>0</v>
      </c>
      <c r="CK466" s="37">
        <v>0</v>
      </c>
      <c r="CL466" s="37">
        <v>0</v>
      </c>
      <c r="CM466" s="37">
        <v>0</v>
      </c>
      <c r="CN466" s="37">
        <v>0</v>
      </c>
      <c r="CO466" s="37">
        <v>0</v>
      </c>
      <c r="CP466" s="37">
        <v>0</v>
      </c>
      <c r="CQ466" s="37"/>
      <c r="CR466" s="37"/>
      <c r="CS466" s="37"/>
      <c r="CT466" s="37"/>
      <c r="CU466" s="37"/>
      <c r="CV466" s="37"/>
      <c r="CW466" s="37"/>
      <c r="CX466" s="37"/>
      <c r="CY466" s="37"/>
      <c r="CZ466" s="37"/>
      <c r="DA466" s="37"/>
      <c r="DB466" s="37"/>
      <c r="DC466" s="37"/>
      <c r="DD466" s="37"/>
      <c r="DE466" s="37"/>
      <c r="DF466" s="37"/>
      <c r="DG466" s="37"/>
      <c r="DH466" s="37"/>
      <c r="DI466" s="37"/>
      <c r="DJ466" s="37"/>
      <c r="DK466" s="37"/>
      <c r="DL466" s="37"/>
      <c r="DM466" s="37"/>
      <c r="DN466" s="37"/>
      <c r="DO466" s="37"/>
      <c r="DP466" s="37"/>
      <c r="DQ466" s="37"/>
      <c r="DR466" s="37"/>
      <c r="DS466" s="37"/>
      <c r="DT466" s="37"/>
    </row>
    <row r="467" spans="1:124" s="31" customFormat="1" ht="16.5">
      <c r="A467" s="37">
        <v>333</v>
      </c>
      <c r="B467" s="36" t="s">
        <v>3244</v>
      </c>
      <c r="C467" s="36" t="s">
        <v>339</v>
      </c>
      <c r="D467" s="37" t="s">
        <v>3243</v>
      </c>
      <c r="E467" s="37" t="s">
        <v>3242</v>
      </c>
      <c r="F467" s="37" t="str">
        <f>IF(ISERROR(FIND('ヒアリングシート（記入例あり）'!$C$22,物質リスト!D467)),"",ROW())</f>
        <v/>
      </c>
      <c r="G467" s="37" t="e" cm="1">
        <f t="array" ref="G467">INDEX(D:D,SMALL(F:F,ROW(D467)))</f>
        <v>#NUM!</v>
      </c>
      <c r="H467" s="38" t="s">
        <v>10744</v>
      </c>
      <c r="I467" s="37" t="s">
        <v>407</v>
      </c>
      <c r="J467" s="37"/>
      <c r="K467" s="37" t="s">
        <v>360</v>
      </c>
      <c r="L467" s="37" t="s">
        <v>3241</v>
      </c>
      <c r="M467" s="37">
        <v>32</v>
      </c>
      <c r="N467" s="37" t="s">
        <v>3240</v>
      </c>
      <c r="O467" s="36" t="s">
        <v>3239</v>
      </c>
      <c r="P467" s="37" t="s">
        <v>217</v>
      </c>
      <c r="Q467" s="36" t="s">
        <v>3238</v>
      </c>
      <c r="R467" s="37"/>
      <c r="S467" s="36" t="s">
        <v>3237</v>
      </c>
      <c r="T467" s="36" t="s">
        <v>3236</v>
      </c>
      <c r="U467" s="36" t="s">
        <v>3235</v>
      </c>
      <c r="V467" s="37">
        <v>-1.37</v>
      </c>
      <c r="W467" s="37">
        <v>1</v>
      </c>
      <c r="X467" s="36" t="s">
        <v>432</v>
      </c>
      <c r="Y467" s="36" t="s">
        <v>3234</v>
      </c>
      <c r="Z467" s="36" t="s">
        <v>2353</v>
      </c>
      <c r="AA467" s="37" t="s">
        <v>3233</v>
      </c>
      <c r="AB467" s="37" t="s">
        <v>3232</v>
      </c>
      <c r="AC467" s="37" t="s">
        <v>3231</v>
      </c>
      <c r="AD467" s="41" t="s">
        <v>378</v>
      </c>
      <c r="AE467" s="41" t="s">
        <v>205</v>
      </c>
      <c r="AF467" s="41" t="s">
        <v>206</v>
      </c>
      <c r="AG467" s="41" t="s">
        <v>378</v>
      </c>
      <c r="AH467" s="41" t="s">
        <v>201</v>
      </c>
      <c r="AI467" s="41" t="s">
        <v>201</v>
      </c>
      <c r="AJ467" s="41" t="s">
        <v>377</v>
      </c>
      <c r="AK467" s="41" t="s">
        <v>377</v>
      </c>
      <c r="AL467" s="41" t="s">
        <v>201</v>
      </c>
      <c r="AM467" s="41" t="s">
        <v>377</v>
      </c>
      <c r="AN467" s="41" t="s">
        <v>205</v>
      </c>
      <c r="AO467" s="41" t="s">
        <v>291</v>
      </c>
      <c r="AP467" s="41" t="s">
        <v>205</v>
      </c>
      <c r="AQ467" s="41" t="s">
        <v>3230</v>
      </c>
      <c r="AR467" s="41" t="s">
        <v>3229</v>
      </c>
      <c r="AS467" s="41" t="s">
        <v>201</v>
      </c>
      <c r="AT467" s="37" t="s">
        <v>3228</v>
      </c>
      <c r="AU467" s="37" t="s">
        <v>3227</v>
      </c>
      <c r="AV467" s="37" t="s">
        <v>2948</v>
      </c>
      <c r="AW467" s="37" t="s">
        <v>3226</v>
      </c>
      <c r="AX467" s="37"/>
      <c r="AY467" s="37" t="s">
        <v>321</v>
      </c>
      <c r="AZ467" s="37" t="s">
        <v>320</v>
      </c>
      <c r="BA467" s="37" t="s">
        <v>3225</v>
      </c>
      <c r="BB467" s="37" t="s">
        <v>3224</v>
      </c>
      <c r="BC467" s="37" t="s">
        <v>3223</v>
      </c>
      <c r="BD467" s="37"/>
      <c r="BE467" s="40">
        <v>11329</v>
      </c>
      <c r="BF467" s="37">
        <v>124093</v>
      </c>
      <c r="BG467" s="37">
        <v>135422</v>
      </c>
      <c r="BH467" s="37" t="s">
        <v>3222</v>
      </c>
      <c r="BI467" s="37">
        <v>4</v>
      </c>
      <c r="BJ467" s="37">
        <v>0.2</v>
      </c>
      <c r="BK467" s="37">
        <v>19.2</v>
      </c>
      <c r="BL467" s="37">
        <v>0</v>
      </c>
      <c r="BM467" s="37">
        <v>0</v>
      </c>
      <c r="BN467" s="37">
        <v>6.2</v>
      </c>
      <c r="BO467" s="37">
        <v>0</v>
      </c>
      <c r="BP467" s="37">
        <v>0</v>
      </c>
      <c r="BQ467" s="37">
        <v>9700</v>
      </c>
      <c r="BR467" s="37">
        <v>0</v>
      </c>
      <c r="BS467" s="37">
        <v>19.399999999999999</v>
      </c>
      <c r="BT467" s="37">
        <v>6.2</v>
      </c>
      <c r="BU467" s="37">
        <v>9700</v>
      </c>
      <c r="BV467" s="37">
        <v>2</v>
      </c>
      <c r="BW467" s="37">
        <v>171.1</v>
      </c>
      <c r="BX467" s="37">
        <v>0</v>
      </c>
      <c r="BY467" s="37">
        <v>0</v>
      </c>
      <c r="BZ467" s="37">
        <v>0</v>
      </c>
      <c r="CA467" s="37">
        <v>171.1</v>
      </c>
      <c r="CB467" s="37">
        <v>378600</v>
      </c>
      <c r="CC467" s="37">
        <v>8</v>
      </c>
      <c r="CD467" s="37">
        <v>0</v>
      </c>
      <c r="CE467" s="37">
        <v>0</v>
      </c>
      <c r="CF467" s="37">
        <v>0</v>
      </c>
      <c r="CG467" s="37">
        <v>0</v>
      </c>
      <c r="CH467" s="37">
        <v>0</v>
      </c>
      <c r="CI467" s="37">
        <v>76970</v>
      </c>
      <c r="CJ467" s="37">
        <v>7</v>
      </c>
      <c r="CK467" s="37">
        <v>1.5</v>
      </c>
      <c r="CL467" s="37">
        <v>0</v>
      </c>
      <c r="CM467" s="37">
        <v>0</v>
      </c>
      <c r="CN467" s="37">
        <v>0</v>
      </c>
      <c r="CO467" s="37">
        <v>1.5</v>
      </c>
      <c r="CP467" s="37">
        <v>51097</v>
      </c>
      <c r="CQ467" s="37">
        <v>46.2</v>
      </c>
      <c r="CR467" s="37">
        <v>14.7</v>
      </c>
      <c r="CS467" s="37">
        <v>24.6</v>
      </c>
      <c r="CT467" s="37">
        <v>14.5</v>
      </c>
      <c r="CU467" s="37"/>
      <c r="CV467" s="37"/>
      <c r="CW467" s="37" t="s">
        <v>3221</v>
      </c>
      <c r="CX467" s="37"/>
      <c r="CY467" s="37"/>
      <c r="CZ467" s="37"/>
      <c r="DA467" s="37"/>
      <c r="DB467" s="37"/>
      <c r="DC467" s="37"/>
      <c r="DD467" s="37"/>
      <c r="DE467" s="37"/>
      <c r="DF467" s="37"/>
      <c r="DG467" s="37"/>
      <c r="DH467" s="37"/>
      <c r="DI467" s="37" t="s">
        <v>3220</v>
      </c>
      <c r="DJ467" s="37" t="s">
        <v>3219</v>
      </c>
      <c r="DK467" s="37"/>
      <c r="DL467" s="37"/>
      <c r="DM467" s="37"/>
      <c r="DN467" s="37"/>
      <c r="DO467" s="37"/>
      <c r="DP467" s="37">
        <v>0.08</v>
      </c>
      <c r="DQ467" s="37">
        <v>2.4E-2</v>
      </c>
      <c r="DR467" s="37"/>
      <c r="DS467" s="37">
        <v>0.104</v>
      </c>
      <c r="DT467" s="37">
        <v>0.104</v>
      </c>
    </row>
    <row r="468" spans="1:124" s="31" customFormat="1" ht="16.5">
      <c r="A468" s="37">
        <v>334</v>
      </c>
      <c r="B468" s="36" t="s">
        <v>3218</v>
      </c>
      <c r="C468" s="36" t="s">
        <v>453</v>
      </c>
      <c r="D468" s="37" t="s">
        <v>3217</v>
      </c>
      <c r="E468" s="37" t="s">
        <v>3216</v>
      </c>
      <c r="F468" s="37" t="str">
        <f>IF(ISERROR(FIND('ヒアリングシート（記入例あり）'!$C$22,物質リスト!D468)),"",ROW())</f>
        <v/>
      </c>
      <c r="G468" s="37" t="e" cm="1">
        <f t="array" ref="G468">INDEX(D:D,SMALL(F:F,ROW(D468)))</f>
        <v>#NUM!</v>
      </c>
      <c r="H468" s="38" t="s">
        <v>10796</v>
      </c>
      <c r="I468" s="37" t="s">
        <v>223</v>
      </c>
      <c r="J468" s="37"/>
      <c r="K468" s="37" t="s">
        <v>221</v>
      </c>
      <c r="L468" s="37" t="s">
        <v>3215</v>
      </c>
      <c r="M468" s="37">
        <v>152.15</v>
      </c>
      <c r="N468" s="37" t="s">
        <v>3214</v>
      </c>
      <c r="O468" s="36" t="s">
        <v>3213</v>
      </c>
      <c r="P468" s="37" t="s">
        <v>259</v>
      </c>
      <c r="Q468" s="36"/>
      <c r="R468" s="37" t="s">
        <v>3212</v>
      </c>
      <c r="S468" s="36" t="s">
        <v>3211</v>
      </c>
      <c r="T468" s="36"/>
      <c r="U468" s="36" t="s">
        <v>3210</v>
      </c>
      <c r="V468" s="37">
        <v>1.96</v>
      </c>
      <c r="W468" s="37">
        <v>1</v>
      </c>
      <c r="X468" s="36"/>
      <c r="Y468" s="36"/>
      <c r="Z468" s="36" t="s">
        <v>3209</v>
      </c>
      <c r="AA468" s="37" t="s">
        <v>3208</v>
      </c>
      <c r="AB468" s="37" t="s">
        <v>209</v>
      </c>
      <c r="AC468" s="37" t="s">
        <v>209</v>
      </c>
      <c r="AD468" s="37" t="s">
        <v>203</v>
      </c>
      <c r="AE468" s="37" t="s">
        <v>201</v>
      </c>
      <c r="AF468" s="37" t="s">
        <v>206</v>
      </c>
      <c r="AG468" s="37" t="s">
        <v>201</v>
      </c>
      <c r="AH468" s="37" t="s">
        <v>201</v>
      </c>
      <c r="AI468" s="37" t="s">
        <v>206</v>
      </c>
      <c r="AJ468" s="37" t="s">
        <v>203</v>
      </c>
      <c r="AK468" s="37" t="s">
        <v>201</v>
      </c>
      <c r="AL468" s="37" t="s">
        <v>201</v>
      </c>
      <c r="AM468" s="37" t="s">
        <v>201</v>
      </c>
      <c r="AN468" s="37" t="s">
        <v>203</v>
      </c>
      <c r="AO468" s="37" t="s">
        <v>201</v>
      </c>
      <c r="AP468" s="37" t="s">
        <v>201</v>
      </c>
      <c r="AQ468" s="37" t="s">
        <v>201</v>
      </c>
      <c r="AR468" s="37" t="s">
        <v>201</v>
      </c>
      <c r="AS468" s="37" t="s">
        <v>201</v>
      </c>
      <c r="AT468" s="37" t="s">
        <v>761</v>
      </c>
      <c r="AU468" s="37" t="s">
        <v>248</v>
      </c>
      <c r="AV468" s="37" t="s">
        <v>209</v>
      </c>
      <c r="AW468" s="37"/>
      <c r="AX468" s="37"/>
      <c r="AY468" s="37"/>
      <c r="AZ468" s="37"/>
      <c r="BA468" s="37"/>
      <c r="BB468" s="37"/>
      <c r="BC468" s="37"/>
      <c r="BD468" s="37"/>
      <c r="BE468" s="37">
        <v>304</v>
      </c>
      <c r="BF468" s="37">
        <v>16852</v>
      </c>
      <c r="BG468" s="37">
        <v>17156</v>
      </c>
      <c r="BH468" s="37" t="s">
        <v>3207</v>
      </c>
      <c r="BI468" s="37">
        <v>4</v>
      </c>
      <c r="BJ468" s="37">
        <v>0</v>
      </c>
      <c r="BK468" s="37">
        <v>8</v>
      </c>
      <c r="BL468" s="37">
        <v>0</v>
      </c>
      <c r="BM468" s="37">
        <v>0</v>
      </c>
      <c r="BN468" s="37">
        <v>32.9</v>
      </c>
      <c r="BO468" s="37">
        <v>160</v>
      </c>
      <c r="BP468" s="37">
        <v>0</v>
      </c>
      <c r="BQ468" s="37">
        <v>45400</v>
      </c>
      <c r="BR468" s="37">
        <v>0</v>
      </c>
      <c r="BS468" s="37">
        <v>8</v>
      </c>
      <c r="BT468" s="37">
        <v>192.9</v>
      </c>
      <c r="BU468" s="37">
        <v>45400</v>
      </c>
      <c r="BV468" s="37">
        <v>1</v>
      </c>
      <c r="BW468" s="37">
        <v>0</v>
      </c>
      <c r="BX468" s="37">
        <v>7.4</v>
      </c>
      <c r="BY468" s="37">
        <v>0</v>
      </c>
      <c r="BZ468" s="37">
        <v>0</v>
      </c>
      <c r="CA468" s="37">
        <v>7.4</v>
      </c>
      <c r="CB468" s="37">
        <v>32300</v>
      </c>
      <c r="CC468" s="37">
        <v>4</v>
      </c>
      <c r="CD468" s="37">
        <v>0</v>
      </c>
      <c r="CE468" s="37">
        <v>0</v>
      </c>
      <c r="CF468" s="37">
        <v>0</v>
      </c>
      <c r="CG468" s="37">
        <v>0</v>
      </c>
      <c r="CH468" s="37">
        <v>0</v>
      </c>
      <c r="CI468" s="37">
        <v>26370</v>
      </c>
      <c r="CJ468" s="37">
        <v>3</v>
      </c>
      <c r="CK468" s="37">
        <v>0</v>
      </c>
      <c r="CL468" s="37">
        <v>0</v>
      </c>
      <c r="CM468" s="37">
        <v>0</v>
      </c>
      <c r="CN468" s="37">
        <v>0</v>
      </c>
      <c r="CO468" s="37">
        <v>0</v>
      </c>
      <c r="CP468" s="37">
        <v>19916</v>
      </c>
      <c r="CQ468" s="37"/>
      <c r="CR468" s="37"/>
      <c r="CS468" s="37"/>
      <c r="CT468" s="37"/>
      <c r="CU468" s="37"/>
      <c r="CV468" s="37"/>
      <c r="CW468" s="37"/>
      <c r="CX468" s="37"/>
      <c r="CY468" s="37"/>
      <c r="CZ468" s="37"/>
      <c r="DA468" s="37"/>
      <c r="DB468" s="37"/>
      <c r="DC468" s="37"/>
      <c r="DD468" s="37"/>
      <c r="DE468" s="37"/>
      <c r="DF468" s="37"/>
      <c r="DG468" s="37"/>
      <c r="DH468" s="37"/>
      <c r="DI468" s="37"/>
      <c r="DJ468" s="37"/>
      <c r="DK468" s="37"/>
      <c r="DL468" s="37"/>
      <c r="DM468" s="37"/>
      <c r="DN468" s="37"/>
      <c r="DO468" s="37"/>
      <c r="DP468" s="37"/>
      <c r="DQ468" s="37"/>
      <c r="DR468" s="37"/>
      <c r="DS468" s="37"/>
      <c r="DT468" s="37"/>
    </row>
    <row r="469" spans="1:124" s="31" customFormat="1" ht="16.5">
      <c r="A469" s="37">
        <v>335</v>
      </c>
      <c r="B469" s="36" t="s">
        <v>3206</v>
      </c>
      <c r="C469" s="36" t="s">
        <v>595</v>
      </c>
      <c r="D469" s="37" t="s">
        <v>3205</v>
      </c>
      <c r="E469" s="37" t="s">
        <v>3204</v>
      </c>
      <c r="F469" s="37" t="str">
        <f>IF(ISERROR(FIND('ヒアリングシート（記入例あり）'!$C$22,物質リスト!D469)),"",ROW())</f>
        <v/>
      </c>
      <c r="G469" s="37" t="e" cm="1">
        <f t="array" ref="G469">INDEX(D:D,SMALL(F:F,ROW(D469)))</f>
        <v>#NUM!</v>
      </c>
      <c r="H469" s="38" t="s">
        <v>10796</v>
      </c>
      <c r="I469" s="37" t="s">
        <v>223</v>
      </c>
      <c r="J469" s="37" t="s">
        <v>406</v>
      </c>
      <c r="K469" s="37" t="s">
        <v>221</v>
      </c>
      <c r="L469" s="37" t="s">
        <v>3203</v>
      </c>
      <c r="M469" s="37">
        <v>151.19999999999999</v>
      </c>
      <c r="N469" s="37" t="s">
        <v>3202</v>
      </c>
      <c r="O469" s="36" t="s">
        <v>3201</v>
      </c>
      <c r="P469" s="37" t="s">
        <v>259</v>
      </c>
      <c r="Q469" s="36"/>
      <c r="R469" s="37" t="s">
        <v>3200</v>
      </c>
      <c r="S469" s="36" t="s">
        <v>3199</v>
      </c>
      <c r="T469" s="36"/>
      <c r="U469" s="36" t="s">
        <v>3198</v>
      </c>
      <c r="V469" s="37">
        <v>0.49</v>
      </c>
      <c r="W469" s="37">
        <v>1</v>
      </c>
      <c r="X469" s="36"/>
      <c r="Y469" s="36" t="s">
        <v>3197</v>
      </c>
      <c r="Z469" s="36" t="s">
        <v>3196</v>
      </c>
      <c r="AA469" s="37" t="s">
        <v>3195</v>
      </c>
      <c r="AB469" s="37" t="s">
        <v>209</v>
      </c>
      <c r="AC469" s="37" t="s">
        <v>209</v>
      </c>
      <c r="AD469" s="37" t="s">
        <v>203</v>
      </c>
      <c r="AE469" s="37" t="s">
        <v>201</v>
      </c>
      <c r="AF469" s="37" t="s">
        <v>206</v>
      </c>
      <c r="AG469" s="37" t="s">
        <v>201</v>
      </c>
      <c r="AH469" s="37" t="s">
        <v>201</v>
      </c>
      <c r="AI469" s="37" t="s">
        <v>206</v>
      </c>
      <c r="AJ469" s="37" t="s">
        <v>201</v>
      </c>
      <c r="AK469" s="37" t="s">
        <v>201</v>
      </c>
      <c r="AL469" s="37" t="s">
        <v>201</v>
      </c>
      <c r="AM469" s="37" t="s">
        <v>201</v>
      </c>
      <c r="AN469" s="37" t="s">
        <v>205</v>
      </c>
      <c r="AO469" s="37" t="s">
        <v>203</v>
      </c>
      <c r="AP469" s="37" t="s">
        <v>201</v>
      </c>
      <c r="AQ469" s="37" t="s">
        <v>3194</v>
      </c>
      <c r="AR469" s="37" t="s">
        <v>3193</v>
      </c>
      <c r="AS469" s="37" t="s">
        <v>201</v>
      </c>
      <c r="AT469" s="37" t="s">
        <v>3192</v>
      </c>
      <c r="AU469" s="37" t="s">
        <v>3191</v>
      </c>
      <c r="AV469" s="37" t="s">
        <v>3190</v>
      </c>
      <c r="AW469" s="37"/>
      <c r="AX469" s="37"/>
      <c r="AY469" s="37"/>
      <c r="AZ469" s="37"/>
      <c r="BA469" s="37"/>
      <c r="BB469" s="37"/>
      <c r="BC469" s="37"/>
      <c r="BD469" s="37"/>
      <c r="BE469" s="37">
        <v>0</v>
      </c>
      <c r="BF469" s="37">
        <v>1572</v>
      </c>
      <c r="BG469" s="37">
        <v>1572</v>
      </c>
      <c r="BH469" s="37" t="s">
        <v>3189</v>
      </c>
      <c r="BI469" s="37"/>
      <c r="BJ469" s="37"/>
      <c r="BK469" s="37"/>
      <c r="BL469" s="37"/>
      <c r="BM469" s="37"/>
      <c r="BN469" s="37"/>
      <c r="BO469" s="37"/>
      <c r="BP469" s="37"/>
      <c r="BQ469" s="37"/>
      <c r="BR469" s="37"/>
      <c r="BS469" s="37"/>
      <c r="BT469" s="37"/>
      <c r="BU469" s="37"/>
      <c r="BV469" s="37">
        <v>0</v>
      </c>
      <c r="BW469" s="37">
        <v>0</v>
      </c>
      <c r="BX469" s="37">
        <v>0</v>
      </c>
      <c r="BY469" s="37">
        <v>0</v>
      </c>
      <c r="BZ469" s="37">
        <v>0</v>
      </c>
      <c r="CA469" s="37">
        <v>0</v>
      </c>
      <c r="CB469" s="37">
        <v>0</v>
      </c>
      <c r="CC469" s="37"/>
      <c r="CD469" s="37"/>
      <c r="CE469" s="37"/>
      <c r="CF469" s="37"/>
      <c r="CG469" s="37"/>
      <c r="CH469" s="37"/>
      <c r="CI469" s="37"/>
      <c r="CJ469" s="37">
        <v>1</v>
      </c>
      <c r="CK469" s="37">
        <v>0</v>
      </c>
      <c r="CL469" s="37">
        <v>0</v>
      </c>
      <c r="CM469" s="37">
        <v>0</v>
      </c>
      <c r="CN469" s="37">
        <v>0</v>
      </c>
      <c r="CO469" s="37">
        <v>0</v>
      </c>
      <c r="CP469" s="37">
        <v>15653</v>
      </c>
      <c r="CQ469" s="37"/>
      <c r="CR469" s="37"/>
      <c r="CS469" s="37"/>
      <c r="CT469" s="37"/>
      <c r="CU469" s="37"/>
      <c r="CV469" s="37"/>
      <c r="CW469" s="37"/>
      <c r="CX469" s="37"/>
      <c r="CY469" s="37"/>
      <c r="CZ469" s="37"/>
      <c r="DA469" s="37"/>
      <c r="DB469" s="37"/>
      <c r="DC469" s="37"/>
      <c r="DD469" s="37"/>
      <c r="DE469" s="37"/>
      <c r="DF469" s="37"/>
      <c r="DG469" s="37"/>
      <c r="DH469" s="37"/>
      <c r="DI469" s="37"/>
      <c r="DJ469" s="37"/>
      <c r="DK469" s="37"/>
      <c r="DL469" s="37"/>
      <c r="DM469" s="37"/>
      <c r="DN469" s="37"/>
      <c r="DO469" s="37"/>
      <c r="DP469" s="37"/>
      <c r="DQ469" s="37"/>
      <c r="DR469" s="37"/>
      <c r="DS469" s="37"/>
      <c r="DT469" s="37"/>
    </row>
    <row r="470" spans="1:124" s="31" customFormat="1" ht="18">
      <c r="A470" s="37">
        <v>336</v>
      </c>
      <c r="B470" s="36" t="s">
        <v>3188</v>
      </c>
      <c r="C470" s="36" t="s">
        <v>473</v>
      </c>
      <c r="D470" s="37" t="s">
        <v>3187</v>
      </c>
      <c r="E470" s="37" t="s">
        <v>3186</v>
      </c>
      <c r="F470" s="37" t="str">
        <f>IF(ISERROR(FIND('ヒアリングシート（記入例あり）'!$C$22,物質リスト!D470)),"",ROW())</f>
        <v/>
      </c>
      <c r="G470" s="37" t="e" cm="1">
        <f t="array" ref="G470">INDEX(D:D,SMALL(F:F,ROW(D470)))</f>
        <v>#NUM!</v>
      </c>
      <c r="H470" s="38" t="s">
        <v>10796</v>
      </c>
      <c r="I470" s="37" t="s">
        <v>223</v>
      </c>
      <c r="J470" s="37" t="s">
        <v>222</v>
      </c>
      <c r="K470" s="37" t="s">
        <v>221</v>
      </c>
      <c r="L470" s="37" t="s">
        <v>3185</v>
      </c>
      <c r="M470" s="37">
        <v>110.11</v>
      </c>
      <c r="N470" s="37" t="s">
        <v>3184</v>
      </c>
      <c r="O470" s="36" t="s">
        <v>3183</v>
      </c>
      <c r="P470" s="37" t="s">
        <v>259</v>
      </c>
      <c r="Q470" s="36">
        <v>1.3320000000000001</v>
      </c>
      <c r="R470" s="37" t="s">
        <v>3182</v>
      </c>
      <c r="S470" s="36" t="s">
        <v>10991</v>
      </c>
      <c r="T470" s="36" t="s">
        <v>2295</v>
      </c>
      <c r="U470" s="36" t="s">
        <v>3181</v>
      </c>
      <c r="V470" s="37">
        <v>0.59</v>
      </c>
      <c r="W470" s="37">
        <v>1</v>
      </c>
      <c r="X470" s="36" t="s">
        <v>432</v>
      </c>
      <c r="Y470" s="36" t="s">
        <v>3180</v>
      </c>
      <c r="Z470" s="36" t="s">
        <v>10815</v>
      </c>
      <c r="AA470" s="37" t="s">
        <v>3179</v>
      </c>
      <c r="AB470" s="37" t="s">
        <v>3178</v>
      </c>
      <c r="AC470" s="37" t="s">
        <v>209</v>
      </c>
      <c r="AD470" s="41" t="s">
        <v>207</v>
      </c>
      <c r="AE470" s="41" t="s">
        <v>203</v>
      </c>
      <c r="AF470" s="41" t="s">
        <v>206</v>
      </c>
      <c r="AG470" s="41" t="s">
        <v>201</v>
      </c>
      <c r="AH470" s="41" t="s">
        <v>201</v>
      </c>
      <c r="AI470" s="41" t="s">
        <v>201</v>
      </c>
      <c r="AJ470" s="41" t="s">
        <v>203</v>
      </c>
      <c r="AK470" s="41" t="s">
        <v>377</v>
      </c>
      <c r="AL470" s="41" t="s">
        <v>201</v>
      </c>
      <c r="AM470" s="41" t="s">
        <v>377</v>
      </c>
      <c r="AN470" s="41" t="s">
        <v>291</v>
      </c>
      <c r="AO470" s="41" t="s">
        <v>205</v>
      </c>
      <c r="AP470" s="41" t="s">
        <v>203</v>
      </c>
      <c r="AQ470" s="41" t="s">
        <v>2151</v>
      </c>
      <c r="AR470" s="41" t="s">
        <v>3177</v>
      </c>
      <c r="AS470" s="41" t="s">
        <v>201</v>
      </c>
      <c r="AT470" s="37" t="s">
        <v>3176</v>
      </c>
      <c r="AU470" s="37"/>
      <c r="AV470" s="37" t="s">
        <v>2096</v>
      </c>
      <c r="AW470" s="37">
        <v>1.5</v>
      </c>
      <c r="AX470" s="37"/>
      <c r="AY470" s="37" t="s">
        <v>245</v>
      </c>
      <c r="AZ470" s="37" t="s">
        <v>3175</v>
      </c>
      <c r="BA470" s="37" t="s">
        <v>3174</v>
      </c>
      <c r="BB470" s="37" t="s">
        <v>3173</v>
      </c>
      <c r="BC470" s="37" t="s">
        <v>3172</v>
      </c>
      <c r="BD470" s="37">
        <v>240</v>
      </c>
      <c r="BE470" s="40">
        <v>3639</v>
      </c>
      <c r="BF470" s="42">
        <v>81734</v>
      </c>
      <c r="BG470" s="37">
        <v>85373</v>
      </c>
      <c r="BH470" s="37" t="s">
        <v>3171</v>
      </c>
      <c r="BI470" s="37">
        <v>3</v>
      </c>
      <c r="BJ470" s="37">
        <v>0</v>
      </c>
      <c r="BK470" s="37">
        <v>0</v>
      </c>
      <c r="BL470" s="37">
        <v>0</v>
      </c>
      <c r="BM470" s="37">
        <v>0</v>
      </c>
      <c r="BN470" s="37">
        <v>0</v>
      </c>
      <c r="BO470" s="37">
        <v>8000</v>
      </c>
      <c r="BP470" s="37">
        <v>0</v>
      </c>
      <c r="BQ470" s="37">
        <v>38600</v>
      </c>
      <c r="BR470" s="37">
        <v>0</v>
      </c>
      <c r="BS470" s="37">
        <v>0</v>
      </c>
      <c r="BT470" s="37">
        <v>8000</v>
      </c>
      <c r="BU470" s="37">
        <v>38600</v>
      </c>
      <c r="BV470" s="37">
        <v>3</v>
      </c>
      <c r="BW470" s="37">
        <v>8.1999999999999993</v>
      </c>
      <c r="BX470" s="37">
        <v>0</v>
      </c>
      <c r="BY470" s="37">
        <v>0</v>
      </c>
      <c r="BZ470" s="37">
        <v>0</v>
      </c>
      <c r="CA470" s="37">
        <v>8.1999999999999993</v>
      </c>
      <c r="CB470" s="37">
        <v>60000</v>
      </c>
      <c r="CC470" s="37">
        <v>4</v>
      </c>
      <c r="CD470" s="37">
        <v>55</v>
      </c>
      <c r="CE470" s="37">
        <v>0</v>
      </c>
      <c r="CF470" s="37">
        <v>0</v>
      </c>
      <c r="CG470" s="37">
        <v>0</v>
      </c>
      <c r="CH470" s="37">
        <v>55</v>
      </c>
      <c r="CI470" s="37">
        <v>1383800</v>
      </c>
      <c r="CJ470" s="37">
        <v>4</v>
      </c>
      <c r="CK470" s="37">
        <v>0</v>
      </c>
      <c r="CL470" s="37">
        <v>0</v>
      </c>
      <c r="CM470" s="37">
        <v>0</v>
      </c>
      <c r="CN470" s="37">
        <v>0</v>
      </c>
      <c r="CO470" s="37">
        <v>0</v>
      </c>
      <c r="CP470" s="37">
        <v>119705</v>
      </c>
      <c r="CQ470" s="37">
        <v>0</v>
      </c>
      <c r="CR470" s="37">
        <v>91.7</v>
      </c>
      <c r="CS470" s="37">
        <v>2.2999999999999998</v>
      </c>
      <c r="CT470" s="37">
        <v>6.1</v>
      </c>
      <c r="CU470" s="37"/>
      <c r="CV470" s="37"/>
      <c r="CW470" s="37"/>
      <c r="CX470" s="37"/>
      <c r="CY470" s="37"/>
      <c r="CZ470" s="37"/>
      <c r="DA470" s="37" t="s">
        <v>3170</v>
      </c>
      <c r="DB470" s="37" t="s">
        <v>3169</v>
      </c>
      <c r="DC470" s="37" t="s">
        <v>3168</v>
      </c>
      <c r="DD470" s="37" t="s">
        <v>3167</v>
      </c>
      <c r="DE470" s="37"/>
      <c r="DF470" s="37"/>
      <c r="DG470" s="37"/>
      <c r="DH470" s="37"/>
      <c r="DI470" s="37" t="s">
        <v>3166</v>
      </c>
      <c r="DJ470" s="37"/>
      <c r="DK470" s="37"/>
      <c r="DL470" s="37"/>
      <c r="DM470" s="37"/>
      <c r="DN470" s="37"/>
      <c r="DO470" s="37"/>
      <c r="DP470" s="37">
        <v>1.8E-3</v>
      </c>
      <c r="DQ470" s="37"/>
      <c r="DR470" s="37"/>
      <c r="DS470" s="37">
        <v>1.8E-3</v>
      </c>
      <c r="DT470" s="37">
        <v>1.8E-3</v>
      </c>
    </row>
    <row r="471" spans="1:124" s="31" customFormat="1" ht="16.5">
      <c r="A471" s="37">
        <v>337</v>
      </c>
      <c r="B471" s="36" t="s">
        <v>3165</v>
      </c>
      <c r="C471" s="36" t="s">
        <v>1221</v>
      </c>
      <c r="D471" s="37" t="s">
        <v>3164</v>
      </c>
      <c r="E471" s="37" t="s">
        <v>3163</v>
      </c>
      <c r="F471" s="37" t="str">
        <f>IF(ISERROR(FIND('ヒアリングシート（記入例あり）'!$C$22,物質リスト!D471)),"",ROW())</f>
        <v/>
      </c>
      <c r="G471" s="37" t="e" cm="1">
        <f t="array" ref="G471">INDEX(D:D,SMALL(F:F,ROW(D471)))</f>
        <v>#NUM!</v>
      </c>
      <c r="H471" s="38" t="s">
        <v>10800</v>
      </c>
      <c r="I471" s="37" t="s">
        <v>223</v>
      </c>
      <c r="J471" s="37" t="s">
        <v>360</v>
      </c>
      <c r="K471" s="37" t="s">
        <v>360</v>
      </c>
      <c r="L471" s="37" t="s">
        <v>3162</v>
      </c>
      <c r="M471" s="37">
        <v>108.18</v>
      </c>
      <c r="N471" s="37" t="s">
        <v>3161</v>
      </c>
      <c r="O471" s="36" t="s">
        <v>3160</v>
      </c>
      <c r="P471" s="37" t="s">
        <v>217</v>
      </c>
      <c r="Q471" s="36"/>
      <c r="R471" s="37" t="s">
        <v>3159</v>
      </c>
      <c r="S471" s="36" t="s">
        <v>3158</v>
      </c>
      <c r="T471" s="36" t="s">
        <v>3157</v>
      </c>
      <c r="U471" s="36" t="s">
        <v>3156</v>
      </c>
      <c r="V471" s="37">
        <v>3.93</v>
      </c>
      <c r="W471" s="37">
        <v>2</v>
      </c>
      <c r="X471" s="36" t="s">
        <v>432</v>
      </c>
      <c r="Y471" s="36" t="s">
        <v>212</v>
      </c>
      <c r="Z471" s="36" t="s">
        <v>3155</v>
      </c>
      <c r="AA471" s="37" t="s">
        <v>3154</v>
      </c>
      <c r="AB471" s="37" t="s">
        <v>3153</v>
      </c>
      <c r="AC471" s="37" t="s">
        <v>209</v>
      </c>
      <c r="AD471" s="41" t="s">
        <v>251</v>
      </c>
      <c r="AE471" s="41" t="s">
        <v>203</v>
      </c>
      <c r="AF471" s="41" t="s">
        <v>206</v>
      </c>
      <c r="AG471" s="41" t="s">
        <v>201</v>
      </c>
      <c r="AH471" s="41" t="s">
        <v>201</v>
      </c>
      <c r="AI471" s="41" t="s">
        <v>201</v>
      </c>
      <c r="AJ471" s="41" t="s">
        <v>205</v>
      </c>
      <c r="AK471" s="41" t="s">
        <v>377</v>
      </c>
      <c r="AL471" s="41" t="s">
        <v>201</v>
      </c>
      <c r="AM471" s="41" t="s">
        <v>201</v>
      </c>
      <c r="AN471" s="41" t="s">
        <v>201</v>
      </c>
      <c r="AO471" s="41" t="s">
        <v>205</v>
      </c>
      <c r="AP471" s="41" t="s">
        <v>205</v>
      </c>
      <c r="AQ471" s="41" t="s">
        <v>201</v>
      </c>
      <c r="AR471" s="41" t="s">
        <v>3152</v>
      </c>
      <c r="AS471" s="41" t="s">
        <v>201</v>
      </c>
      <c r="AT471" s="37" t="s">
        <v>200</v>
      </c>
      <c r="AU471" s="37" t="s">
        <v>3151</v>
      </c>
      <c r="AV471" s="37" t="s">
        <v>527</v>
      </c>
      <c r="AW471" s="37" t="s">
        <v>3150</v>
      </c>
      <c r="AX471" s="37" t="s">
        <v>3149</v>
      </c>
      <c r="AY471" s="37"/>
      <c r="AZ471" s="37"/>
      <c r="BA471" s="37" t="s">
        <v>3148</v>
      </c>
      <c r="BB471" s="37" t="s">
        <v>3147</v>
      </c>
      <c r="BC471" s="37" t="s">
        <v>3146</v>
      </c>
      <c r="BD471" s="37">
        <v>450</v>
      </c>
      <c r="BE471" s="37">
        <v>811</v>
      </c>
      <c r="BF471" s="37">
        <v>115190</v>
      </c>
      <c r="BG471" s="37">
        <v>116001</v>
      </c>
      <c r="BH471" s="37" t="s">
        <v>3145</v>
      </c>
      <c r="BI471" s="37"/>
      <c r="BJ471" s="37"/>
      <c r="BK471" s="37"/>
      <c r="BL471" s="37"/>
      <c r="BM471" s="37"/>
      <c r="BN471" s="37"/>
      <c r="BO471" s="37"/>
      <c r="BP471" s="37"/>
      <c r="BQ471" s="37"/>
      <c r="BR471" s="37"/>
      <c r="BS471" s="37"/>
      <c r="BT471" s="37"/>
      <c r="BU471" s="37"/>
      <c r="BV471" s="37">
        <v>0</v>
      </c>
      <c r="BW471" s="37">
        <v>0</v>
      </c>
      <c r="BX471" s="37">
        <v>0</v>
      </c>
      <c r="BY471" s="37">
        <v>0</v>
      </c>
      <c r="BZ471" s="37">
        <v>0</v>
      </c>
      <c r="CA471" s="37">
        <v>0</v>
      </c>
      <c r="CB471" s="37">
        <v>0</v>
      </c>
      <c r="CC471" s="37"/>
      <c r="CD471" s="37"/>
      <c r="CE471" s="37"/>
      <c r="CF471" s="37"/>
      <c r="CG471" s="37"/>
      <c r="CH471" s="37"/>
      <c r="CI471" s="37"/>
      <c r="CJ471" s="37">
        <v>0</v>
      </c>
      <c r="CK471" s="37">
        <v>0</v>
      </c>
      <c r="CL471" s="37">
        <v>0</v>
      </c>
      <c r="CM471" s="37">
        <v>0</v>
      </c>
      <c r="CN471" s="37">
        <v>0</v>
      </c>
      <c r="CO471" s="37">
        <v>0</v>
      </c>
      <c r="CP471" s="37">
        <v>0</v>
      </c>
      <c r="CQ471" s="37">
        <v>99.8</v>
      </c>
      <c r="CR471" s="37">
        <v>0.1</v>
      </c>
      <c r="CS471" s="37">
        <v>0.1</v>
      </c>
      <c r="CT471" s="37">
        <v>0</v>
      </c>
      <c r="CU471" s="37" t="s">
        <v>3144</v>
      </c>
      <c r="CV471" s="37"/>
      <c r="CW471" s="37"/>
      <c r="CX471" s="37"/>
      <c r="CY471" s="37"/>
      <c r="CZ471" s="37"/>
      <c r="DA471" s="37"/>
      <c r="DB471" s="37"/>
      <c r="DC471" s="37"/>
      <c r="DD471" s="37"/>
      <c r="DE471" s="37" t="s">
        <v>3143</v>
      </c>
      <c r="DF471" s="37"/>
      <c r="DG471" s="37"/>
      <c r="DH471" s="37"/>
      <c r="DI471" s="37"/>
      <c r="DJ471" s="37"/>
      <c r="DK471" s="37"/>
      <c r="DL471" s="37">
        <v>8.6999999999999994E-3</v>
      </c>
      <c r="DM471" s="37"/>
      <c r="DN471" s="37"/>
      <c r="DO471" s="37"/>
      <c r="DP471" s="37"/>
      <c r="DQ471" s="37"/>
      <c r="DR471" s="37"/>
      <c r="DS471" s="37">
        <v>8.6999999999999994E-3</v>
      </c>
      <c r="DT471" s="37">
        <v>8.6999999999999994E-3</v>
      </c>
    </row>
    <row r="472" spans="1:124" s="31" customFormat="1" ht="18">
      <c r="A472" s="37">
        <v>338</v>
      </c>
      <c r="B472" s="36" t="s">
        <v>3142</v>
      </c>
      <c r="C472" s="36" t="s">
        <v>226</v>
      </c>
      <c r="D472" s="37" t="s">
        <v>3141</v>
      </c>
      <c r="E472" s="37" t="s">
        <v>3140</v>
      </c>
      <c r="F472" s="37" t="str">
        <f>IF(ISERROR(FIND('ヒアリングシート（記入例あり）'!$C$22,物質リスト!D472)),"",ROW())</f>
        <v/>
      </c>
      <c r="G472" s="37" t="e" cm="1">
        <f t="array" ref="G472">INDEX(D:D,SMALL(F:F,ROW(D472)))</f>
        <v>#NUM!</v>
      </c>
      <c r="H472" s="38" t="s">
        <v>10796</v>
      </c>
      <c r="I472" s="37" t="s">
        <v>223</v>
      </c>
      <c r="J472" s="37" t="s">
        <v>360</v>
      </c>
      <c r="K472" s="37" t="s">
        <v>221</v>
      </c>
      <c r="L472" s="37" t="s">
        <v>3139</v>
      </c>
      <c r="M472" s="37">
        <v>105.14</v>
      </c>
      <c r="N472" s="37" t="s">
        <v>3138</v>
      </c>
      <c r="O472" s="36" t="s">
        <v>3137</v>
      </c>
      <c r="P472" s="37" t="s">
        <v>217</v>
      </c>
      <c r="Q472" s="36"/>
      <c r="R472" s="37" t="s">
        <v>3136</v>
      </c>
      <c r="S472" s="36" t="s">
        <v>3135</v>
      </c>
      <c r="T472" s="36" t="s">
        <v>3134</v>
      </c>
      <c r="U472" s="36" t="s">
        <v>3133</v>
      </c>
      <c r="V472" s="37">
        <v>1.54</v>
      </c>
      <c r="W472" s="37">
        <v>1</v>
      </c>
      <c r="X472" s="36"/>
      <c r="Y472" s="36" t="s">
        <v>3132</v>
      </c>
      <c r="Z472" s="36" t="s">
        <v>10992</v>
      </c>
      <c r="AA472" s="37" t="s">
        <v>3131</v>
      </c>
      <c r="AB472" s="37" t="s">
        <v>3130</v>
      </c>
      <c r="AC472" s="37" t="s">
        <v>209</v>
      </c>
      <c r="AD472" s="41" t="s">
        <v>378</v>
      </c>
      <c r="AE472" s="41" t="s">
        <v>378</v>
      </c>
      <c r="AF472" s="41" t="s">
        <v>206</v>
      </c>
      <c r="AG472" s="41" t="s">
        <v>201</v>
      </c>
      <c r="AH472" s="41" t="s">
        <v>201</v>
      </c>
      <c r="AI472" s="41" t="s">
        <v>201</v>
      </c>
      <c r="AJ472" s="41" t="s">
        <v>377</v>
      </c>
      <c r="AK472" s="41" t="s">
        <v>377</v>
      </c>
      <c r="AL472" s="41" t="s">
        <v>201</v>
      </c>
      <c r="AM472" s="41" t="s">
        <v>377</v>
      </c>
      <c r="AN472" s="41" t="s">
        <v>201</v>
      </c>
      <c r="AO472" s="41" t="s">
        <v>201</v>
      </c>
      <c r="AP472" s="41" t="s">
        <v>205</v>
      </c>
      <c r="AQ472" s="41" t="s">
        <v>3129</v>
      </c>
      <c r="AR472" s="41" t="s">
        <v>201</v>
      </c>
      <c r="AS472" s="41" t="s">
        <v>201</v>
      </c>
      <c r="AT472" s="37" t="s">
        <v>3128</v>
      </c>
      <c r="AU472" s="37" t="s">
        <v>3127</v>
      </c>
      <c r="AV472" s="37" t="s">
        <v>432</v>
      </c>
      <c r="AW472" s="37" t="s">
        <v>2397</v>
      </c>
      <c r="AX472" s="37"/>
      <c r="AY472" s="37"/>
      <c r="AZ472" s="37"/>
      <c r="BA472" s="37" t="s">
        <v>3126</v>
      </c>
      <c r="BB472" s="37" t="s">
        <v>3125</v>
      </c>
      <c r="BC472" s="37"/>
      <c r="BD472" s="37">
        <v>100</v>
      </c>
      <c r="BE472" s="40">
        <v>1107</v>
      </c>
      <c r="BF472" s="37">
        <v>2598</v>
      </c>
      <c r="BG472" s="37">
        <v>3705</v>
      </c>
      <c r="BH472" s="37" t="s">
        <v>3124</v>
      </c>
      <c r="BI472" s="37"/>
      <c r="BJ472" s="37"/>
      <c r="BK472" s="37"/>
      <c r="BL472" s="37"/>
      <c r="BM472" s="37"/>
      <c r="BN472" s="37"/>
      <c r="BO472" s="37"/>
      <c r="BP472" s="37"/>
      <c r="BQ472" s="37"/>
      <c r="BR472" s="37"/>
      <c r="BS472" s="37"/>
      <c r="BT472" s="37"/>
      <c r="BU472" s="37"/>
      <c r="BV472" s="37">
        <v>0</v>
      </c>
      <c r="BW472" s="37">
        <v>0</v>
      </c>
      <c r="BX472" s="37">
        <v>0</v>
      </c>
      <c r="BY472" s="37">
        <v>0</v>
      </c>
      <c r="BZ472" s="37">
        <v>0</v>
      </c>
      <c r="CA472" s="37">
        <v>0</v>
      </c>
      <c r="CB472" s="37">
        <v>0</v>
      </c>
      <c r="CC472" s="37"/>
      <c r="CD472" s="37"/>
      <c r="CE472" s="37"/>
      <c r="CF472" s="37"/>
      <c r="CG472" s="37"/>
      <c r="CH472" s="37"/>
      <c r="CI472" s="37"/>
      <c r="CJ472" s="37">
        <v>0</v>
      </c>
      <c r="CK472" s="37">
        <v>0</v>
      </c>
      <c r="CL472" s="37">
        <v>0</v>
      </c>
      <c r="CM472" s="37">
        <v>0</v>
      </c>
      <c r="CN472" s="37">
        <v>0</v>
      </c>
      <c r="CO472" s="37">
        <v>0</v>
      </c>
      <c r="CP472" s="37">
        <v>0</v>
      </c>
      <c r="CQ472" s="37">
        <v>0.2</v>
      </c>
      <c r="CR472" s="37">
        <v>99.6</v>
      </c>
      <c r="CS472" s="37">
        <v>0</v>
      </c>
      <c r="CT472" s="37">
        <v>0.2</v>
      </c>
      <c r="CU472" s="37" t="s">
        <v>3123</v>
      </c>
      <c r="CV472" s="37"/>
      <c r="CW472" s="37" t="s">
        <v>3122</v>
      </c>
      <c r="CX472" s="37"/>
      <c r="CY472" s="37"/>
      <c r="CZ472" s="37"/>
      <c r="DA472" s="37"/>
      <c r="DB472" s="37"/>
      <c r="DC472" s="37"/>
      <c r="DD472" s="37"/>
      <c r="DE472" s="37" t="s">
        <v>3121</v>
      </c>
      <c r="DF472" s="37"/>
      <c r="DG472" s="37"/>
      <c r="DH472" s="37"/>
      <c r="DI472" s="37"/>
      <c r="DJ472" s="37" t="s">
        <v>3120</v>
      </c>
      <c r="DK472" s="37"/>
      <c r="DL472" s="37">
        <v>6.0000000000000001E-3</v>
      </c>
      <c r="DM472" s="37"/>
      <c r="DN472" s="37"/>
      <c r="DO472" s="37"/>
      <c r="DP472" s="37"/>
      <c r="DQ472" s="37">
        <v>1.2</v>
      </c>
      <c r="DR472" s="37"/>
      <c r="DS472" s="37">
        <v>1.2</v>
      </c>
      <c r="DT472" s="37">
        <v>1.206</v>
      </c>
    </row>
    <row r="473" spans="1:124" s="31" customFormat="1" ht="16.5">
      <c r="A473" s="37">
        <v>339</v>
      </c>
      <c r="B473" s="36" t="s">
        <v>3119</v>
      </c>
      <c r="C473" s="36" t="s">
        <v>595</v>
      </c>
      <c r="D473" s="37" t="s">
        <v>3118</v>
      </c>
      <c r="E473" s="37" t="s">
        <v>3117</v>
      </c>
      <c r="F473" s="37" t="str">
        <f>IF(ISERROR(FIND('ヒアリングシート（記入例あり）'!$C$22,物質リスト!D473)),"",ROW())</f>
        <v/>
      </c>
      <c r="G473" s="37" t="e" cm="1">
        <f t="array" ref="G473">INDEX(D:D,SMALL(F:F,ROW(D473)))</f>
        <v>#NUM!</v>
      </c>
      <c r="H473" s="38" t="s">
        <v>10798</v>
      </c>
      <c r="I473" s="37" t="s">
        <v>223</v>
      </c>
      <c r="J473" s="37" t="s">
        <v>1158</v>
      </c>
      <c r="K473" s="37" t="s">
        <v>360</v>
      </c>
      <c r="L473" s="37" t="s">
        <v>3116</v>
      </c>
      <c r="M473" s="37">
        <v>111.14</v>
      </c>
      <c r="N473" s="37" t="s">
        <v>3115</v>
      </c>
      <c r="O473" s="36" t="s">
        <v>3114</v>
      </c>
      <c r="P473" s="37" t="s">
        <v>217</v>
      </c>
      <c r="Q473" s="36" t="s">
        <v>3113</v>
      </c>
      <c r="R473" s="37"/>
      <c r="S473" s="36" t="s">
        <v>3112</v>
      </c>
      <c r="T473" s="36"/>
      <c r="U473" s="36" t="s">
        <v>3111</v>
      </c>
      <c r="V473" s="37">
        <v>0.4</v>
      </c>
      <c r="W473" s="37">
        <v>1</v>
      </c>
      <c r="X473" s="36"/>
      <c r="Y473" s="36"/>
      <c r="Z473" s="36" t="s">
        <v>3110</v>
      </c>
      <c r="AA473" s="37" t="s">
        <v>3109</v>
      </c>
      <c r="AB473" s="37" t="s">
        <v>3108</v>
      </c>
      <c r="AC473" s="37" t="s">
        <v>3107</v>
      </c>
      <c r="AD473" s="41" t="s">
        <v>207</v>
      </c>
      <c r="AE473" s="41" t="s">
        <v>378</v>
      </c>
      <c r="AF473" s="41" t="s">
        <v>206</v>
      </c>
      <c r="AG473" s="41" t="s">
        <v>201</v>
      </c>
      <c r="AH473" s="41" t="s">
        <v>207</v>
      </c>
      <c r="AI473" s="41" t="s">
        <v>207</v>
      </c>
      <c r="AJ473" s="41" t="s">
        <v>203</v>
      </c>
      <c r="AK473" s="41" t="s">
        <v>377</v>
      </c>
      <c r="AL473" s="41" t="s">
        <v>201</v>
      </c>
      <c r="AM473" s="41" t="s">
        <v>203</v>
      </c>
      <c r="AN473" s="41" t="s">
        <v>201</v>
      </c>
      <c r="AO473" s="41" t="s">
        <v>205</v>
      </c>
      <c r="AP473" s="41" t="s">
        <v>201</v>
      </c>
      <c r="AQ473" s="41" t="s">
        <v>3106</v>
      </c>
      <c r="AR473" s="41" t="s">
        <v>3105</v>
      </c>
      <c r="AS473" s="41" t="s">
        <v>201</v>
      </c>
      <c r="AT473" s="37" t="s">
        <v>3104</v>
      </c>
      <c r="AU473" s="37" t="s">
        <v>3103</v>
      </c>
      <c r="AV473" s="37" t="s">
        <v>209</v>
      </c>
      <c r="AW473" s="37"/>
      <c r="AX473" s="37"/>
      <c r="AY473" s="37"/>
      <c r="AZ473" s="37"/>
      <c r="BA473" s="37"/>
      <c r="BB473" s="37"/>
      <c r="BC473" s="37"/>
      <c r="BD473" s="37"/>
      <c r="BE473" s="37">
        <v>8</v>
      </c>
      <c r="BF473" s="37">
        <v>1430</v>
      </c>
      <c r="BG473" s="37">
        <v>1438</v>
      </c>
      <c r="BH473" s="37" t="s">
        <v>3102</v>
      </c>
      <c r="BI473" s="37"/>
      <c r="BJ473" s="37"/>
      <c r="BK473" s="37"/>
      <c r="BL473" s="37"/>
      <c r="BM473" s="37"/>
      <c r="BN473" s="37"/>
      <c r="BO473" s="37"/>
      <c r="BP473" s="37"/>
      <c r="BQ473" s="37"/>
      <c r="BR473" s="37"/>
      <c r="BS473" s="37"/>
      <c r="BT473" s="37"/>
      <c r="BU473" s="37"/>
      <c r="BV473" s="37">
        <v>0</v>
      </c>
      <c r="BW473" s="37">
        <v>0</v>
      </c>
      <c r="BX473" s="37">
        <v>0</v>
      </c>
      <c r="BY473" s="37">
        <v>0</v>
      </c>
      <c r="BZ473" s="37">
        <v>0</v>
      </c>
      <c r="CA473" s="37">
        <v>0</v>
      </c>
      <c r="CB473" s="37">
        <v>0</v>
      </c>
      <c r="CC473" s="37">
        <v>2</v>
      </c>
      <c r="CD473" s="37">
        <v>5</v>
      </c>
      <c r="CE473" s="37">
        <v>0</v>
      </c>
      <c r="CF473" s="37">
        <v>0</v>
      </c>
      <c r="CG473" s="37">
        <v>0</v>
      </c>
      <c r="CH473" s="37">
        <v>5</v>
      </c>
      <c r="CI473" s="37">
        <v>3150</v>
      </c>
      <c r="CJ473" s="37">
        <v>0</v>
      </c>
      <c r="CK473" s="37">
        <v>0</v>
      </c>
      <c r="CL473" s="37">
        <v>0</v>
      </c>
      <c r="CM473" s="37">
        <v>0</v>
      </c>
      <c r="CN473" s="37">
        <v>0</v>
      </c>
      <c r="CO473" s="37">
        <v>0</v>
      </c>
      <c r="CP473" s="37">
        <v>0</v>
      </c>
      <c r="CQ473" s="37"/>
      <c r="CR473" s="37"/>
      <c r="CS473" s="37"/>
      <c r="CT473" s="37"/>
      <c r="CU473" s="37"/>
      <c r="CV473" s="37"/>
      <c r="CW473" s="37"/>
      <c r="CX473" s="37"/>
      <c r="CY473" s="37"/>
      <c r="CZ473" s="37"/>
      <c r="DA473" s="37"/>
      <c r="DB473" s="37"/>
      <c r="DC473" s="37"/>
      <c r="DD473" s="37"/>
      <c r="DE473" s="37"/>
      <c r="DF473" s="37"/>
      <c r="DG473" s="37"/>
      <c r="DH473" s="37"/>
      <c r="DI473" s="37"/>
      <c r="DJ473" s="37"/>
      <c r="DK473" s="37"/>
      <c r="DL473" s="37"/>
      <c r="DM473" s="37"/>
      <c r="DN473" s="37"/>
      <c r="DO473" s="37"/>
      <c r="DP473" s="37"/>
      <c r="DQ473" s="37"/>
      <c r="DR473" s="37"/>
      <c r="DS473" s="37"/>
      <c r="DT473" s="37"/>
    </row>
    <row r="474" spans="1:124" s="31" customFormat="1" ht="18">
      <c r="A474" s="37">
        <v>340</v>
      </c>
      <c r="B474" s="36" t="s">
        <v>3101</v>
      </c>
      <c r="C474" s="36" t="s">
        <v>339</v>
      </c>
      <c r="D474" s="37" t="s">
        <v>3100</v>
      </c>
      <c r="E474" s="37" t="s">
        <v>3099</v>
      </c>
      <c r="F474" s="37" t="str">
        <f>IF(ISERROR(FIND('ヒアリングシート（記入例あり）'!$C$22,物質リスト!D474)),"",ROW())</f>
        <v/>
      </c>
      <c r="G474" s="37" t="e" cm="1">
        <f t="array" ref="G474">INDEX(D:D,SMALL(F:F,ROW(D474)))</f>
        <v>#NUM!</v>
      </c>
      <c r="H474" s="38" t="s">
        <v>10797</v>
      </c>
      <c r="I474" s="37" t="s">
        <v>223</v>
      </c>
      <c r="J474" s="37" t="s">
        <v>222</v>
      </c>
      <c r="K474" s="37" t="s">
        <v>221</v>
      </c>
      <c r="L474" s="37" t="s">
        <v>3098</v>
      </c>
      <c r="M474" s="37">
        <v>154.19999999999999</v>
      </c>
      <c r="N474" s="37" t="s">
        <v>3097</v>
      </c>
      <c r="O474" s="36" t="s">
        <v>3096</v>
      </c>
      <c r="P474" s="37" t="s">
        <v>259</v>
      </c>
      <c r="Q474" s="36" t="s">
        <v>3095</v>
      </c>
      <c r="R474" s="37"/>
      <c r="S474" s="36" t="s">
        <v>10993</v>
      </c>
      <c r="T474" s="36" t="s">
        <v>3094</v>
      </c>
      <c r="U474" s="36" t="s">
        <v>3093</v>
      </c>
      <c r="V474" s="37">
        <v>4.01</v>
      </c>
      <c r="W474" s="37">
        <v>2</v>
      </c>
      <c r="X474" s="36" t="s">
        <v>432</v>
      </c>
      <c r="Y474" s="36" t="s">
        <v>212</v>
      </c>
      <c r="Z474" s="36" t="s">
        <v>3092</v>
      </c>
      <c r="AA474" s="37" t="s">
        <v>3091</v>
      </c>
      <c r="AB474" s="37" t="s">
        <v>3090</v>
      </c>
      <c r="AC474" s="37" t="s">
        <v>3089</v>
      </c>
      <c r="AD474" s="41" t="s">
        <v>203</v>
      </c>
      <c r="AE474" s="41" t="s">
        <v>203</v>
      </c>
      <c r="AF474" s="41" t="s">
        <v>206</v>
      </c>
      <c r="AG474" s="41" t="s">
        <v>201</v>
      </c>
      <c r="AH474" s="41" t="s">
        <v>201</v>
      </c>
      <c r="AI474" s="41" t="s">
        <v>201</v>
      </c>
      <c r="AJ474" s="41" t="s">
        <v>201</v>
      </c>
      <c r="AK474" s="41" t="s">
        <v>250</v>
      </c>
      <c r="AL474" s="41" t="s">
        <v>201</v>
      </c>
      <c r="AM474" s="41" t="s">
        <v>203</v>
      </c>
      <c r="AN474" s="41" t="s">
        <v>203</v>
      </c>
      <c r="AO474" s="41" t="s">
        <v>205</v>
      </c>
      <c r="AP474" s="41" t="s">
        <v>203</v>
      </c>
      <c r="AQ474" s="41" t="s">
        <v>201</v>
      </c>
      <c r="AR474" s="41" t="s">
        <v>3088</v>
      </c>
      <c r="AS474" s="41" t="s">
        <v>201</v>
      </c>
      <c r="AT474" s="37" t="s">
        <v>3087</v>
      </c>
      <c r="AU474" s="37" t="s">
        <v>322</v>
      </c>
      <c r="AV474" s="37" t="s">
        <v>248</v>
      </c>
      <c r="AW474" s="37" t="s">
        <v>3086</v>
      </c>
      <c r="AX474" s="37"/>
      <c r="AY474" s="37" t="s">
        <v>245</v>
      </c>
      <c r="AZ474" s="37" t="s">
        <v>320</v>
      </c>
      <c r="BA474" s="37" t="s">
        <v>3085</v>
      </c>
      <c r="BB474" s="37" t="s">
        <v>3084</v>
      </c>
      <c r="BC474" s="37" t="s">
        <v>3083</v>
      </c>
      <c r="BD474" s="37"/>
      <c r="BE474" s="40">
        <v>570</v>
      </c>
      <c r="BF474" s="37">
        <v>128355</v>
      </c>
      <c r="BG474" s="37">
        <v>128925</v>
      </c>
      <c r="BH474" s="37" t="s">
        <v>3082</v>
      </c>
      <c r="BI474" s="37">
        <v>2</v>
      </c>
      <c r="BJ474" s="37">
        <v>1</v>
      </c>
      <c r="BK474" s="37">
        <v>0</v>
      </c>
      <c r="BL474" s="37">
        <v>0</v>
      </c>
      <c r="BM474" s="37">
        <v>0</v>
      </c>
      <c r="BN474" s="37">
        <v>0</v>
      </c>
      <c r="BO474" s="37">
        <v>110000</v>
      </c>
      <c r="BP474" s="37">
        <v>110000</v>
      </c>
      <c r="BQ474" s="37">
        <v>0</v>
      </c>
      <c r="BR474" s="37">
        <v>29000</v>
      </c>
      <c r="BS474" s="37">
        <v>1</v>
      </c>
      <c r="BT474" s="37">
        <v>110000</v>
      </c>
      <c r="BU474" s="37">
        <v>139000</v>
      </c>
      <c r="BV474" s="37">
        <v>1</v>
      </c>
      <c r="BW474" s="37">
        <v>1.2</v>
      </c>
      <c r="BX474" s="37">
        <v>0</v>
      </c>
      <c r="BY474" s="37">
        <v>0</v>
      </c>
      <c r="BZ474" s="37">
        <v>0</v>
      </c>
      <c r="CA474" s="37">
        <v>1.2</v>
      </c>
      <c r="CB474" s="37">
        <v>1432000</v>
      </c>
      <c r="CC474" s="37"/>
      <c r="CD474" s="37"/>
      <c r="CE474" s="37"/>
      <c r="CF474" s="37"/>
      <c r="CG474" s="37"/>
      <c r="CH474" s="37"/>
      <c r="CI474" s="37"/>
      <c r="CJ474" s="37">
        <v>0</v>
      </c>
      <c r="CK474" s="37">
        <v>0</v>
      </c>
      <c r="CL474" s="37">
        <v>0</v>
      </c>
      <c r="CM474" s="37">
        <v>0</v>
      </c>
      <c r="CN474" s="37">
        <v>0</v>
      </c>
      <c r="CO474" s="37">
        <v>0</v>
      </c>
      <c r="CP474" s="37">
        <v>0</v>
      </c>
      <c r="CQ474" s="37">
        <v>88</v>
      </c>
      <c r="CR474" s="37">
        <v>11.7</v>
      </c>
      <c r="CS474" s="37">
        <v>7.0000000000000007E-2</v>
      </c>
      <c r="CT474" s="37">
        <v>0.2</v>
      </c>
      <c r="CU474" s="37" t="s">
        <v>3081</v>
      </c>
      <c r="CV474" s="37"/>
      <c r="CW474" s="37"/>
      <c r="CX474" s="37"/>
      <c r="CY474" s="37"/>
      <c r="CZ474" s="37"/>
      <c r="DA474" s="37" t="s">
        <v>3080</v>
      </c>
      <c r="DB474" s="37"/>
      <c r="DC474" s="37" t="s">
        <v>3079</v>
      </c>
      <c r="DD474" s="37"/>
      <c r="DE474" s="37" t="s">
        <v>3078</v>
      </c>
      <c r="DF474" s="37"/>
      <c r="DG474" s="37"/>
      <c r="DH474" s="37"/>
      <c r="DI474" s="37" t="s">
        <v>3077</v>
      </c>
      <c r="DJ474" s="37" t="s">
        <v>1718</v>
      </c>
      <c r="DK474" s="37"/>
      <c r="DL474" s="37">
        <v>2.7E-4</v>
      </c>
      <c r="DM474" s="37"/>
      <c r="DN474" s="37"/>
      <c r="DO474" s="37"/>
      <c r="DP474" s="37">
        <v>2.8E-3</v>
      </c>
      <c r="DQ474" s="37">
        <v>0.4</v>
      </c>
      <c r="DR474" s="37"/>
      <c r="DS474" s="37">
        <v>0.40279999999999999</v>
      </c>
      <c r="DT474" s="37">
        <v>0.40306999999999998</v>
      </c>
    </row>
    <row r="475" spans="1:124" s="31" customFormat="1" ht="16.5">
      <c r="A475" s="37">
        <v>341</v>
      </c>
      <c r="B475" s="36" t="s">
        <v>3076</v>
      </c>
      <c r="C475" s="36" t="s">
        <v>3075</v>
      </c>
      <c r="D475" s="37" t="s">
        <v>3074</v>
      </c>
      <c r="E475" s="37" t="s">
        <v>3073</v>
      </c>
      <c r="F475" s="37" t="str">
        <f>IF(ISERROR(FIND('ヒアリングシート（記入例あり）'!$C$22,物質リスト!D475)),"",ROW())</f>
        <v/>
      </c>
      <c r="G475" s="37" t="e" cm="1">
        <f t="array" ref="G475">INDEX(D:D,SMALL(F:F,ROW(D475)))</f>
        <v>#NUM!</v>
      </c>
      <c r="H475" s="38" t="s">
        <v>10798</v>
      </c>
      <c r="I475" s="37" t="s">
        <v>223</v>
      </c>
      <c r="J475" s="37" t="s">
        <v>360</v>
      </c>
      <c r="K475" s="37" t="s">
        <v>360</v>
      </c>
      <c r="L475" s="37" t="s">
        <v>3072</v>
      </c>
      <c r="M475" s="37">
        <v>86.14</v>
      </c>
      <c r="N475" s="37" t="s">
        <v>3071</v>
      </c>
      <c r="O475" s="36" t="s">
        <v>3070</v>
      </c>
      <c r="P475" s="37" t="s">
        <v>259</v>
      </c>
      <c r="Q475" s="36"/>
      <c r="R475" s="37" t="s">
        <v>3069</v>
      </c>
      <c r="S475" s="36" t="s">
        <v>3068</v>
      </c>
      <c r="T475" s="36" t="s">
        <v>3067</v>
      </c>
      <c r="U475" s="36" t="s">
        <v>3066</v>
      </c>
      <c r="V475" s="37">
        <v>-1.5</v>
      </c>
      <c r="W475" s="37">
        <v>1</v>
      </c>
      <c r="X475" s="36"/>
      <c r="Y475" s="36" t="s">
        <v>3065</v>
      </c>
      <c r="Z475" s="36" t="s">
        <v>3039</v>
      </c>
      <c r="AA475" s="37" t="s">
        <v>3064</v>
      </c>
      <c r="AB475" s="37" t="s">
        <v>3063</v>
      </c>
      <c r="AC475" s="37" t="s">
        <v>209</v>
      </c>
      <c r="AD475" s="41" t="s">
        <v>3062</v>
      </c>
      <c r="AE475" s="41" t="s">
        <v>207</v>
      </c>
      <c r="AF475" s="41" t="s">
        <v>206</v>
      </c>
      <c r="AG475" s="41" t="s">
        <v>206</v>
      </c>
      <c r="AH475" s="41" t="s">
        <v>207</v>
      </c>
      <c r="AI475" s="41" t="s">
        <v>207</v>
      </c>
      <c r="AJ475" s="41" t="s">
        <v>377</v>
      </c>
      <c r="AK475" s="41" t="s">
        <v>377</v>
      </c>
      <c r="AL475" s="41" t="s">
        <v>377</v>
      </c>
      <c r="AM475" s="41" t="s">
        <v>377</v>
      </c>
      <c r="AN475" s="41" t="s">
        <v>201</v>
      </c>
      <c r="AO475" s="41" t="s">
        <v>201</v>
      </c>
      <c r="AP475" s="41" t="s">
        <v>205</v>
      </c>
      <c r="AQ475" s="41" t="s">
        <v>3061</v>
      </c>
      <c r="AR475" s="41" t="s">
        <v>1379</v>
      </c>
      <c r="AS475" s="41" t="s">
        <v>201</v>
      </c>
      <c r="AT475" s="37" t="s">
        <v>3060</v>
      </c>
      <c r="AU475" s="37" t="s">
        <v>3059</v>
      </c>
      <c r="AV475" s="37" t="s">
        <v>209</v>
      </c>
      <c r="AW475" s="37"/>
      <c r="AX475" s="37"/>
      <c r="AY475" s="37"/>
      <c r="AZ475" s="37"/>
      <c r="BA475" s="37" t="s">
        <v>3058</v>
      </c>
      <c r="BB475" s="37" t="s">
        <v>3057</v>
      </c>
      <c r="BC475" s="37" t="s">
        <v>3056</v>
      </c>
      <c r="BD475" s="37">
        <v>53</v>
      </c>
      <c r="BE475" s="37">
        <v>1983</v>
      </c>
      <c r="BF475" s="37">
        <v>15943</v>
      </c>
      <c r="BG475" s="37">
        <v>17927</v>
      </c>
      <c r="BH475" s="37" t="s">
        <v>3055</v>
      </c>
      <c r="BI475" s="37"/>
      <c r="BJ475" s="37"/>
      <c r="BK475" s="37"/>
      <c r="BL475" s="37"/>
      <c r="BM475" s="37"/>
      <c r="BN475" s="37"/>
      <c r="BO475" s="37"/>
      <c r="BP475" s="37"/>
      <c r="BQ475" s="37"/>
      <c r="BR475" s="37"/>
      <c r="BS475" s="37"/>
      <c r="BT475" s="37"/>
      <c r="BU475" s="37"/>
      <c r="BV475" s="37">
        <v>1</v>
      </c>
      <c r="BW475" s="37">
        <v>0</v>
      </c>
      <c r="BX475" s="37">
        <v>0</v>
      </c>
      <c r="BY475" s="37">
        <v>0</v>
      </c>
      <c r="BZ475" s="37">
        <v>0</v>
      </c>
      <c r="CA475" s="37">
        <v>0</v>
      </c>
      <c r="CB475" s="37">
        <v>170000</v>
      </c>
      <c r="CC475" s="37">
        <v>3</v>
      </c>
      <c r="CD475" s="37">
        <v>0</v>
      </c>
      <c r="CE475" s="37">
        <v>0</v>
      </c>
      <c r="CF475" s="37">
        <v>0</v>
      </c>
      <c r="CG475" s="37">
        <v>0</v>
      </c>
      <c r="CH475" s="37">
        <v>0</v>
      </c>
      <c r="CI475" s="37">
        <v>259100</v>
      </c>
      <c r="CJ475" s="37">
        <v>0</v>
      </c>
      <c r="CK475" s="37">
        <v>0</v>
      </c>
      <c r="CL475" s="37">
        <v>0</v>
      </c>
      <c r="CM475" s="37">
        <v>0</v>
      </c>
      <c r="CN475" s="37">
        <v>0</v>
      </c>
      <c r="CO475" s="37">
        <v>0</v>
      </c>
      <c r="CP475" s="37">
        <v>0</v>
      </c>
      <c r="CQ475" s="37">
        <v>0</v>
      </c>
      <c r="CR475" s="37">
        <v>99.2</v>
      </c>
      <c r="CS475" s="37">
        <v>0</v>
      </c>
      <c r="CT475" s="37">
        <v>0.7</v>
      </c>
      <c r="CU475" s="37"/>
      <c r="CV475" s="37"/>
      <c r="CW475" s="37"/>
      <c r="CX475" s="37"/>
      <c r="CY475" s="37"/>
      <c r="CZ475" s="37"/>
      <c r="DA475" s="37" t="s">
        <v>3054</v>
      </c>
      <c r="DB475" s="37" t="s">
        <v>3054</v>
      </c>
      <c r="DC475" s="37" t="s">
        <v>3053</v>
      </c>
      <c r="DD475" s="37" t="s">
        <v>3053</v>
      </c>
      <c r="DE475" s="37"/>
      <c r="DF475" s="37"/>
      <c r="DG475" s="37"/>
      <c r="DH475" s="37"/>
      <c r="DI475" s="37" t="s">
        <v>3052</v>
      </c>
      <c r="DJ475" s="37"/>
      <c r="DK475" s="37"/>
      <c r="DL475" s="37"/>
      <c r="DM475" s="37"/>
      <c r="DN475" s="37"/>
      <c r="DO475" s="37"/>
      <c r="DP475" s="37"/>
      <c r="DQ475" s="37"/>
      <c r="DR475" s="37"/>
      <c r="DS475" s="37"/>
      <c r="DT475" s="37"/>
    </row>
    <row r="476" spans="1:124" s="31" customFormat="1" ht="16.5">
      <c r="A476" s="37">
        <v>342</v>
      </c>
      <c r="B476" s="36" t="s">
        <v>3051</v>
      </c>
      <c r="C476" s="36" t="s">
        <v>3050</v>
      </c>
      <c r="D476" s="37" t="s">
        <v>3049</v>
      </c>
      <c r="E476" s="37" t="s">
        <v>3048</v>
      </c>
      <c r="F476" s="37" t="str">
        <f>IF(ISERROR(FIND('ヒアリングシート（記入例あり）'!$C$22,物質リスト!D476)),"",ROW())</f>
        <v/>
      </c>
      <c r="G476" s="37" t="e" cm="1">
        <f t="array" ref="G476">INDEX(D:D,SMALL(F:F,ROW(D476)))</f>
        <v>#NUM!</v>
      </c>
      <c r="H476" s="38" t="s">
        <v>10798</v>
      </c>
      <c r="I476" s="37" t="s">
        <v>223</v>
      </c>
      <c r="J476" s="37" t="s">
        <v>360</v>
      </c>
      <c r="K476" s="37" t="s">
        <v>360</v>
      </c>
      <c r="L476" s="37" t="s">
        <v>3047</v>
      </c>
      <c r="M476" s="37">
        <v>79.099999999999994</v>
      </c>
      <c r="N476" s="37" t="s">
        <v>3046</v>
      </c>
      <c r="O476" s="36" t="s">
        <v>3045</v>
      </c>
      <c r="P476" s="37" t="s">
        <v>217</v>
      </c>
      <c r="Q476" s="36"/>
      <c r="R476" s="37" t="s">
        <v>3044</v>
      </c>
      <c r="S476" s="36" t="s">
        <v>3043</v>
      </c>
      <c r="T476" s="36" t="s">
        <v>3042</v>
      </c>
      <c r="U476" s="36" t="s">
        <v>3041</v>
      </c>
      <c r="V476" s="37">
        <v>0.65</v>
      </c>
      <c r="W476" s="37">
        <v>1</v>
      </c>
      <c r="X476" s="36" t="s">
        <v>432</v>
      </c>
      <c r="Y476" s="36" t="s">
        <v>3040</v>
      </c>
      <c r="Z476" s="36" t="s">
        <v>3039</v>
      </c>
      <c r="AA476" s="37" t="s">
        <v>3038</v>
      </c>
      <c r="AB476" s="37" t="s">
        <v>3037</v>
      </c>
      <c r="AC476" s="37" t="s">
        <v>3036</v>
      </c>
      <c r="AD476" s="41" t="s">
        <v>207</v>
      </c>
      <c r="AE476" s="41" t="s">
        <v>207</v>
      </c>
      <c r="AF476" s="41" t="s">
        <v>206</v>
      </c>
      <c r="AG476" s="41" t="s">
        <v>207</v>
      </c>
      <c r="AH476" s="41" t="s">
        <v>201</v>
      </c>
      <c r="AI476" s="41" t="s">
        <v>201</v>
      </c>
      <c r="AJ476" s="41" t="s">
        <v>377</v>
      </c>
      <c r="AK476" s="41" t="s">
        <v>377</v>
      </c>
      <c r="AL476" s="41" t="s">
        <v>201</v>
      </c>
      <c r="AM476" s="41" t="s">
        <v>201</v>
      </c>
      <c r="AN476" s="41" t="s">
        <v>201</v>
      </c>
      <c r="AO476" s="41" t="s">
        <v>205</v>
      </c>
      <c r="AP476" s="41" t="s">
        <v>201</v>
      </c>
      <c r="AQ476" s="41" t="s">
        <v>3035</v>
      </c>
      <c r="AR476" s="41" t="s">
        <v>3034</v>
      </c>
      <c r="AS476" s="41" t="s">
        <v>377</v>
      </c>
      <c r="AT476" s="37" t="s">
        <v>3033</v>
      </c>
      <c r="AU476" s="37" t="s">
        <v>3032</v>
      </c>
      <c r="AV476" s="37" t="s">
        <v>3031</v>
      </c>
      <c r="AW476" s="37" t="s">
        <v>3030</v>
      </c>
      <c r="AX476" s="37"/>
      <c r="AY476" s="37" t="s">
        <v>3029</v>
      </c>
      <c r="AZ476" s="37"/>
      <c r="BA476" s="37" t="s">
        <v>3028</v>
      </c>
      <c r="BB476" s="37"/>
      <c r="BC476" s="37">
        <v>3.2</v>
      </c>
      <c r="BD476" s="37"/>
      <c r="BE476" s="40">
        <v>4473</v>
      </c>
      <c r="BF476" s="40">
        <v>306536</v>
      </c>
      <c r="BG476" s="40">
        <v>311008</v>
      </c>
      <c r="BH476" s="37" t="s">
        <v>3027</v>
      </c>
      <c r="BI476" s="37">
        <v>5</v>
      </c>
      <c r="BJ476" s="37">
        <v>48</v>
      </c>
      <c r="BK476" s="37">
        <v>0</v>
      </c>
      <c r="BL476" s="37">
        <v>0</v>
      </c>
      <c r="BM476" s="37">
        <v>0</v>
      </c>
      <c r="BN476" s="37">
        <v>30</v>
      </c>
      <c r="BO476" s="37">
        <v>4544</v>
      </c>
      <c r="BP476" s="37">
        <v>0</v>
      </c>
      <c r="BQ476" s="37">
        <v>7900</v>
      </c>
      <c r="BR476" s="37">
        <v>22000</v>
      </c>
      <c r="BS476" s="37">
        <v>48</v>
      </c>
      <c r="BT476" s="37">
        <v>4574</v>
      </c>
      <c r="BU476" s="37">
        <v>29900</v>
      </c>
      <c r="BV476" s="37">
        <v>0</v>
      </c>
      <c r="BW476" s="37">
        <v>0</v>
      </c>
      <c r="BX476" s="37">
        <v>0</v>
      </c>
      <c r="BY476" s="37">
        <v>0</v>
      </c>
      <c r="BZ476" s="37">
        <v>0</v>
      </c>
      <c r="CA476" s="37">
        <v>0</v>
      </c>
      <c r="CB476" s="37">
        <v>0</v>
      </c>
      <c r="CC476" s="37">
        <v>6</v>
      </c>
      <c r="CD476" s="37">
        <v>38</v>
      </c>
      <c r="CE476" s="37">
        <v>28</v>
      </c>
      <c r="CF476" s="37">
        <v>0</v>
      </c>
      <c r="CG476" s="37">
        <v>0</v>
      </c>
      <c r="CH476" s="37">
        <v>66</v>
      </c>
      <c r="CI476" s="37">
        <v>348700</v>
      </c>
      <c r="CJ476" s="37">
        <v>0</v>
      </c>
      <c r="CK476" s="37">
        <v>0</v>
      </c>
      <c r="CL476" s="37">
        <v>0</v>
      </c>
      <c r="CM476" s="37">
        <v>0</v>
      </c>
      <c r="CN476" s="37">
        <v>0</v>
      </c>
      <c r="CO476" s="37">
        <v>0</v>
      </c>
      <c r="CP476" s="37">
        <v>0</v>
      </c>
      <c r="CQ476" s="37">
        <v>0.5</v>
      </c>
      <c r="CR476" s="37">
        <v>98.4</v>
      </c>
      <c r="CS476" s="37">
        <v>0.2</v>
      </c>
      <c r="CT476" s="37">
        <v>0.8</v>
      </c>
      <c r="CU476" s="37" t="s">
        <v>3026</v>
      </c>
      <c r="CV476" s="37"/>
      <c r="CW476" s="37" t="s">
        <v>3025</v>
      </c>
      <c r="CX476" s="37"/>
      <c r="CY476" s="37" t="s">
        <v>3024</v>
      </c>
      <c r="CZ476" s="37"/>
      <c r="DA476" s="37" t="s">
        <v>3023</v>
      </c>
      <c r="DB476" s="37" t="s">
        <v>3022</v>
      </c>
      <c r="DC476" s="37" t="s">
        <v>3021</v>
      </c>
      <c r="DD476" s="37" t="s">
        <v>3020</v>
      </c>
      <c r="DE476" s="37" t="s">
        <v>3019</v>
      </c>
      <c r="DF476" s="37"/>
      <c r="DG476" s="37"/>
      <c r="DH476" s="37" t="s">
        <v>3018</v>
      </c>
      <c r="DI476" s="37" t="s">
        <v>3017</v>
      </c>
      <c r="DJ476" s="37" t="s">
        <v>3016</v>
      </c>
      <c r="DK476" s="37"/>
      <c r="DL476" s="37">
        <v>0.06</v>
      </c>
      <c r="DM476" s="37"/>
      <c r="DN476" s="37"/>
      <c r="DO476" s="37">
        <v>3.5999999999999999E-3</v>
      </c>
      <c r="DP476" s="37"/>
      <c r="DQ476" s="37">
        <v>52</v>
      </c>
      <c r="DR476" s="37"/>
      <c r="DS476" s="37">
        <v>52.003599999999999</v>
      </c>
      <c r="DT476" s="37">
        <v>52.063600000000001</v>
      </c>
    </row>
    <row r="477" spans="1:124" s="31" customFormat="1" ht="16.5">
      <c r="A477" s="37">
        <v>343</v>
      </c>
      <c r="B477" s="36" t="s">
        <v>3015</v>
      </c>
      <c r="C477" s="36" t="s">
        <v>410</v>
      </c>
      <c r="D477" s="37" t="s">
        <v>3014</v>
      </c>
      <c r="E477" s="37" t="s">
        <v>3013</v>
      </c>
      <c r="F477" s="37" t="str">
        <f>IF(ISERROR(FIND('ヒアリングシート（記入例あり）'!$C$22,物質リスト!D477)),"",ROW())</f>
        <v/>
      </c>
      <c r="G477" s="37" t="e" cm="1">
        <f t="array" ref="G477">INDEX(D:D,SMALL(F:F,ROW(D477)))</f>
        <v>#NUM!</v>
      </c>
      <c r="H477" s="38" t="s">
        <v>10796</v>
      </c>
      <c r="I477" s="37" t="s">
        <v>223</v>
      </c>
      <c r="J477" s="37" t="s">
        <v>222</v>
      </c>
      <c r="K477" s="37" t="s">
        <v>221</v>
      </c>
      <c r="L477" s="37" t="s">
        <v>3012</v>
      </c>
      <c r="M477" s="37">
        <v>110.11</v>
      </c>
      <c r="N477" s="37" t="s">
        <v>952</v>
      </c>
      <c r="O477" s="36" t="s">
        <v>3011</v>
      </c>
      <c r="P477" s="37" t="s">
        <v>259</v>
      </c>
      <c r="Q477" s="36" t="s">
        <v>3010</v>
      </c>
      <c r="R477" s="37"/>
      <c r="S477" s="36" t="s">
        <v>3009</v>
      </c>
      <c r="T477" s="36"/>
      <c r="U477" s="36" t="s">
        <v>3008</v>
      </c>
      <c r="V477" s="37">
        <v>0.88</v>
      </c>
      <c r="W477" s="37">
        <v>1</v>
      </c>
      <c r="X477" s="36"/>
      <c r="Y477" s="36"/>
      <c r="Z477" s="36" t="s">
        <v>3007</v>
      </c>
      <c r="AA477" s="37" t="s">
        <v>3006</v>
      </c>
      <c r="AB477" s="37" t="s">
        <v>3005</v>
      </c>
      <c r="AC477" s="37" t="s">
        <v>3004</v>
      </c>
      <c r="AD477" s="41" t="s">
        <v>378</v>
      </c>
      <c r="AE477" s="41" t="s">
        <v>378</v>
      </c>
      <c r="AF477" s="41" t="s">
        <v>206</v>
      </c>
      <c r="AG477" s="41" t="s">
        <v>201</v>
      </c>
      <c r="AH477" s="41" t="s">
        <v>201</v>
      </c>
      <c r="AI477" s="41" t="s">
        <v>201</v>
      </c>
      <c r="AJ477" s="41" t="s">
        <v>205</v>
      </c>
      <c r="AK477" s="41" t="s">
        <v>377</v>
      </c>
      <c r="AL477" s="41" t="s">
        <v>201</v>
      </c>
      <c r="AM477" s="41" t="s">
        <v>377</v>
      </c>
      <c r="AN477" s="41" t="s">
        <v>205</v>
      </c>
      <c r="AO477" s="41" t="s">
        <v>205</v>
      </c>
      <c r="AP477" s="41" t="s">
        <v>205</v>
      </c>
      <c r="AQ477" s="41" t="s">
        <v>3003</v>
      </c>
      <c r="AR477" s="41" t="s">
        <v>201</v>
      </c>
      <c r="AS477" s="41" t="s">
        <v>201</v>
      </c>
      <c r="AT477" s="37" t="s">
        <v>1988</v>
      </c>
      <c r="AU477" s="37" t="s">
        <v>3002</v>
      </c>
      <c r="AV477" s="37" t="s">
        <v>3001</v>
      </c>
      <c r="AW477" s="37"/>
      <c r="AX477" s="37"/>
      <c r="AY477" s="37"/>
      <c r="AZ477" s="37"/>
      <c r="BA477" s="37"/>
      <c r="BB477" s="37"/>
      <c r="BC477" s="37"/>
      <c r="BD477" s="37"/>
      <c r="BE477" s="37">
        <v>874</v>
      </c>
      <c r="BF477" s="37">
        <v>47519</v>
      </c>
      <c r="BG477" s="37">
        <v>48393</v>
      </c>
      <c r="BH477" s="37" t="s">
        <v>3000</v>
      </c>
      <c r="BI477" s="37"/>
      <c r="BJ477" s="37"/>
      <c r="BK477" s="37"/>
      <c r="BL477" s="37"/>
      <c r="BM477" s="37"/>
      <c r="BN477" s="37"/>
      <c r="BO477" s="37"/>
      <c r="BP477" s="37"/>
      <c r="BQ477" s="37"/>
      <c r="BR477" s="37"/>
      <c r="BS477" s="37"/>
      <c r="BT477" s="37"/>
      <c r="BU477" s="37"/>
      <c r="BV477" s="37">
        <v>0</v>
      </c>
      <c r="BW477" s="37">
        <v>0</v>
      </c>
      <c r="BX477" s="37">
        <v>0</v>
      </c>
      <c r="BY477" s="37">
        <v>0</v>
      </c>
      <c r="BZ477" s="37">
        <v>0</v>
      </c>
      <c r="CA477" s="37">
        <v>0</v>
      </c>
      <c r="CB477" s="37">
        <v>5600</v>
      </c>
      <c r="CC477" s="37">
        <v>3</v>
      </c>
      <c r="CD477" s="37">
        <v>0</v>
      </c>
      <c r="CE477" s="37">
        <v>0</v>
      </c>
      <c r="CF477" s="37">
        <v>0</v>
      </c>
      <c r="CG477" s="37">
        <v>0</v>
      </c>
      <c r="CH477" s="37">
        <v>0</v>
      </c>
      <c r="CI477" s="37">
        <v>9500</v>
      </c>
      <c r="CJ477" s="37">
        <v>1</v>
      </c>
      <c r="CK477" s="37">
        <v>7</v>
      </c>
      <c r="CL477" s="37">
        <v>0</v>
      </c>
      <c r="CM477" s="37">
        <v>0</v>
      </c>
      <c r="CN477" s="37">
        <v>0</v>
      </c>
      <c r="CO477" s="37">
        <v>7</v>
      </c>
      <c r="CP477" s="37">
        <v>1465</v>
      </c>
      <c r="CQ477" s="37"/>
      <c r="CR477" s="37"/>
      <c r="CS477" s="37"/>
      <c r="CT477" s="37"/>
      <c r="CU477" s="37"/>
      <c r="CV477" s="37"/>
      <c r="CW477" s="37"/>
      <c r="CX477" s="37"/>
      <c r="CY477" s="37"/>
      <c r="CZ477" s="37"/>
      <c r="DA477" s="37"/>
      <c r="DB477" s="37"/>
      <c r="DC477" s="37"/>
      <c r="DD477" s="37"/>
      <c r="DE477" s="37"/>
      <c r="DF477" s="37"/>
      <c r="DG477" s="37"/>
      <c r="DH477" s="37"/>
      <c r="DI477" s="37"/>
      <c r="DJ477" s="37"/>
      <c r="DK477" s="37"/>
      <c r="DL477" s="37"/>
      <c r="DM477" s="37"/>
      <c r="DN477" s="37"/>
      <c r="DO477" s="37"/>
      <c r="DP477" s="37"/>
      <c r="DQ477" s="37"/>
      <c r="DR477" s="37"/>
      <c r="DS477" s="37"/>
      <c r="DT477" s="37"/>
    </row>
    <row r="478" spans="1:124" s="31" customFormat="1" ht="16.5">
      <c r="A478" s="37">
        <v>344</v>
      </c>
      <c r="B478" s="36" t="s">
        <v>2999</v>
      </c>
      <c r="C478" s="36" t="s">
        <v>393</v>
      </c>
      <c r="D478" s="37" t="s">
        <v>2998</v>
      </c>
      <c r="E478" s="37" t="s">
        <v>2997</v>
      </c>
      <c r="F478" s="37" t="str">
        <f>IF(ISERROR(FIND('ヒアリングシート（記入例あり）'!$C$22,物質リスト!D478)),"",ROW())</f>
        <v/>
      </c>
      <c r="G478" s="37" t="e" cm="1">
        <f t="array" ref="G478">INDEX(D:D,SMALL(F:F,ROW(D478)))</f>
        <v>#NUM!</v>
      </c>
      <c r="H478" s="38" t="s">
        <v>10796</v>
      </c>
      <c r="I478" s="37" t="s">
        <v>223</v>
      </c>
      <c r="J478" s="37" t="s">
        <v>360</v>
      </c>
      <c r="K478" s="37" t="s">
        <v>221</v>
      </c>
      <c r="L478" s="37" t="s">
        <v>2996</v>
      </c>
      <c r="M478" s="37">
        <v>120.16</v>
      </c>
      <c r="N478" s="37" t="s">
        <v>2995</v>
      </c>
      <c r="O478" s="36" t="s">
        <v>2994</v>
      </c>
      <c r="P478" s="37" t="s">
        <v>217</v>
      </c>
      <c r="Q478" s="36">
        <v>1.0523</v>
      </c>
      <c r="R478" s="37"/>
      <c r="S478" s="36" t="s">
        <v>2993</v>
      </c>
      <c r="T478" s="36" t="s">
        <v>2992</v>
      </c>
      <c r="U478" s="36" t="s">
        <v>2991</v>
      </c>
      <c r="V478" s="37">
        <v>1.61</v>
      </c>
      <c r="W478" s="37">
        <v>1</v>
      </c>
      <c r="X478" s="36" t="s">
        <v>2990</v>
      </c>
      <c r="Y478" s="36" t="s">
        <v>1481</v>
      </c>
      <c r="Z478" s="36" t="s">
        <v>2989</v>
      </c>
      <c r="AA478" s="37" t="s">
        <v>2988</v>
      </c>
      <c r="AB478" s="37" t="s">
        <v>2987</v>
      </c>
      <c r="AC478" s="37" t="s">
        <v>2986</v>
      </c>
      <c r="AD478" s="41" t="s">
        <v>207</v>
      </c>
      <c r="AE478" s="41" t="s">
        <v>378</v>
      </c>
      <c r="AF478" s="41" t="s">
        <v>201</v>
      </c>
      <c r="AG478" s="41" t="s">
        <v>201</v>
      </c>
      <c r="AH478" s="41" t="s">
        <v>201</v>
      </c>
      <c r="AI478" s="41" t="s">
        <v>201</v>
      </c>
      <c r="AJ478" s="41" t="s">
        <v>205</v>
      </c>
      <c r="AK478" s="41" t="s">
        <v>204</v>
      </c>
      <c r="AL478" s="41" t="s">
        <v>201</v>
      </c>
      <c r="AM478" s="41" t="s">
        <v>377</v>
      </c>
      <c r="AN478" s="41" t="s">
        <v>205</v>
      </c>
      <c r="AO478" s="41" t="s">
        <v>291</v>
      </c>
      <c r="AP478" s="41" t="s">
        <v>205</v>
      </c>
      <c r="AQ478" s="41" t="s">
        <v>1256</v>
      </c>
      <c r="AR478" s="41" t="s">
        <v>729</v>
      </c>
      <c r="AS478" s="41" t="s">
        <v>201</v>
      </c>
      <c r="AT478" s="37" t="s">
        <v>1730</v>
      </c>
      <c r="AU478" s="37" t="s">
        <v>2985</v>
      </c>
      <c r="AV478" s="37" t="s">
        <v>2984</v>
      </c>
      <c r="AW478" s="37" t="s">
        <v>2983</v>
      </c>
      <c r="AX478" s="37"/>
      <c r="AY478" s="37" t="s">
        <v>245</v>
      </c>
      <c r="AZ478" s="37"/>
      <c r="BA478" s="37" t="s">
        <v>2982</v>
      </c>
      <c r="BB478" s="37" t="s">
        <v>2981</v>
      </c>
      <c r="BC478" s="37" t="s">
        <v>432</v>
      </c>
      <c r="BD478" s="37"/>
      <c r="BE478" s="37">
        <v>0</v>
      </c>
      <c r="BF478" s="37">
        <v>0</v>
      </c>
      <c r="BG478" s="37">
        <v>0</v>
      </c>
      <c r="BH478" s="37" t="s">
        <v>2980</v>
      </c>
      <c r="BI478" s="37"/>
      <c r="BJ478" s="37"/>
      <c r="BK478" s="37"/>
      <c r="BL478" s="37"/>
      <c r="BM478" s="37"/>
      <c r="BN478" s="37"/>
      <c r="BO478" s="37"/>
      <c r="BP478" s="37"/>
      <c r="BQ478" s="37"/>
      <c r="BR478" s="37"/>
      <c r="BS478" s="37"/>
      <c r="BT478" s="37"/>
      <c r="BU478" s="37"/>
      <c r="BV478" s="37">
        <v>0</v>
      </c>
      <c r="BW478" s="37">
        <v>0</v>
      </c>
      <c r="BX478" s="37">
        <v>0</v>
      </c>
      <c r="BY478" s="37">
        <v>0</v>
      </c>
      <c r="BZ478" s="37">
        <v>0</v>
      </c>
      <c r="CA478" s="37">
        <v>0</v>
      </c>
      <c r="CB478" s="37">
        <v>0</v>
      </c>
      <c r="CC478" s="37"/>
      <c r="CD478" s="37"/>
      <c r="CE478" s="37"/>
      <c r="CF478" s="37"/>
      <c r="CG478" s="37"/>
      <c r="CH478" s="37"/>
      <c r="CI478" s="37"/>
      <c r="CJ478" s="37">
        <v>1</v>
      </c>
      <c r="CK478" s="37">
        <v>0</v>
      </c>
      <c r="CL478" s="37">
        <v>0</v>
      </c>
      <c r="CM478" s="37">
        <v>0</v>
      </c>
      <c r="CN478" s="37">
        <v>0</v>
      </c>
      <c r="CO478" s="37">
        <v>0</v>
      </c>
      <c r="CP478" s="37">
        <v>9320</v>
      </c>
      <c r="CQ478" s="37">
        <v>0</v>
      </c>
      <c r="CR478" s="37">
        <v>8.4</v>
      </c>
      <c r="CS478" s="37">
        <v>82.5</v>
      </c>
      <c r="CT478" s="37">
        <v>9.1999999999999993</v>
      </c>
      <c r="CU478" s="37"/>
      <c r="CV478" s="37"/>
      <c r="CW478" s="37"/>
      <c r="CX478" s="37"/>
      <c r="CY478" s="37"/>
      <c r="CZ478" s="37"/>
      <c r="DA478" s="37"/>
      <c r="DB478" s="37"/>
      <c r="DC478" s="37"/>
      <c r="DD478" s="37"/>
      <c r="DE478" s="37"/>
      <c r="DF478" s="37"/>
      <c r="DG478" s="37"/>
      <c r="DH478" s="37"/>
      <c r="DI478" s="37"/>
      <c r="DJ478" s="37"/>
      <c r="DK478" s="37"/>
      <c r="DL478" s="37"/>
      <c r="DM478" s="37"/>
      <c r="DN478" s="37"/>
      <c r="DO478" s="37"/>
      <c r="DP478" s="37"/>
      <c r="DQ478" s="37"/>
      <c r="DR478" s="37"/>
      <c r="DS478" s="37"/>
      <c r="DT478" s="37"/>
    </row>
    <row r="479" spans="1:124" s="31" customFormat="1" ht="16.5">
      <c r="A479" s="37">
        <v>345</v>
      </c>
      <c r="B479" s="36" t="s">
        <v>2979</v>
      </c>
      <c r="C479" s="36" t="s">
        <v>410</v>
      </c>
      <c r="D479" s="37" t="s">
        <v>2978</v>
      </c>
      <c r="E479" s="37" t="s">
        <v>2977</v>
      </c>
      <c r="F479" s="37" t="str">
        <f>IF(ISERROR(FIND('ヒアリングシート（記入例あり）'!$C$22,物質リスト!D479)),"",ROW())</f>
        <v/>
      </c>
      <c r="G479" s="37" t="e" cm="1">
        <f t="array" ref="G479">INDEX(D:D,SMALL(F:F,ROW(D479)))</f>
        <v>#NUM!</v>
      </c>
      <c r="H479" s="38" t="s">
        <v>10796</v>
      </c>
      <c r="I479" s="37" t="s">
        <v>223</v>
      </c>
      <c r="J479" s="37" t="s">
        <v>222</v>
      </c>
      <c r="K479" s="37" t="s">
        <v>221</v>
      </c>
      <c r="L479" s="37" t="s">
        <v>2976</v>
      </c>
      <c r="M479" s="37">
        <v>108.14</v>
      </c>
      <c r="N479" s="37" t="s">
        <v>2975</v>
      </c>
      <c r="O479" s="36" t="s">
        <v>2974</v>
      </c>
      <c r="P479" s="37" t="s">
        <v>217</v>
      </c>
      <c r="Q479" s="36" t="s">
        <v>2462</v>
      </c>
      <c r="R479" s="37"/>
      <c r="S479" s="36" t="s">
        <v>2973</v>
      </c>
      <c r="T479" s="36"/>
      <c r="U479" s="36" t="s">
        <v>2972</v>
      </c>
      <c r="V479" s="37">
        <v>1.25</v>
      </c>
      <c r="W479" s="37">
        <v>1</v>
      </c>
      <c r="X479" s="36"/>
      <c r="Y479" s="36"/>
      <c r="Z479" s="36" t="s">
        <v>2971</v>
      </c>
      <c r="AA479" s="37" t="s">
        <v>2970</v>
      </c>
      <c r="AB479" s="37" t="s">
        <v>2969</v>
      </c>
      <c r="AC479" s="37" t="s">
        <v>209</v>
      </c>
      <c r="AD479" s="37" t="s">
        <v>378</v>
      </c>
      <c r="AE479" s="37" t="s">
        <v>205</v>
      </c>
      <c r="AF479" s="37" t="s">
        <v>206</v>
      </c>
      <c r="AG479" s="37" t="s">
        <v>201</v>
      </c>
      <c r="AH479" s="37" t="s">
        <v>2968</v>
      </c>
      <c r="AI479" s="37" t="s">
        <v>2967</v>
      </c>
      <c r="AJ479" s="37" t="s">
        <v>205</v>
      </c>
      <c r="AK479" s="37" t="s">
        <v>204</v>
      </c>
      <c r="AL479" s="37" t="s">
        <v>201</v>
      </c>
      <c r="AM479" s="37" t="s">
        <v>377</v>
      </c>
      <c r="AN479" s="37" t="s">
        <v>205</v>
      </c>
      <c r="AO479" s="37" t="s">
        <v>205</v>
      </c>
      <c r="AP479" s="37" t="s">
        <v>201</v>
      </c>
      <c r="AQ479" s="37" t="s">
        <v>2966</v>
      </c>
      <c r="AR479" s="37" t="s">
        <v>2966</v>
      </c>
      <c r="AS479" s="37" t="s">
        <v>201</v>
      </c>
      <c r="AT479" s="37" t="s">
        <v>2965</v>
      </c>
      <c r="AU479" s="37" t="s">
        <v>2964</v>
      </c>
      <c r="AV479" s="37" t="s">
        <v>209</v>
      </c>
      <c r="AW479" s="37"/>
      <c r="AX479" s="37"/>
      <c r="AY479" s="37"/>
      <c r="AZ479" s="37"/>
      <c r="BA479" s="37"/>
      <c r="BB479" s="37"/>
      <c r="BC479" s="37"/>
      <c r="BD479" s="37"/>
      <c r="BE479" s="37">
        <v>1</v>
      </c>
      <c r="BF479" s="37">
        <v>100</v>
      </c>
      <c r="BG479" s="37">
        <v>101</v>
      </c>
      <c r="BH479" s="37" t="s">
        <v>2963</v>
      </c>
      <c r="BI479" s="37"/>
      <c r="BJ479" s="37"/>
      <c r="BK479" s="37"/>
      <c r="BL479" s="37"/>
      <c r="BM479" s="37"/>
      <c r="BN479" s="37"/>
      <c r="BO479" s="37"/>
      <c r="BP479" s="37"/>
      <c r="BQ479" s="37"/>
      <c r="BR479" s="37"/>
      <c r="BS479" s="37"/>
      <c r="BT479" s="37"/>
      <c r="BU479" s="37"/>
      <c r="BV479" s="37">
        <v>0</v>
      </c>
      <c r="BW479" s="37">
        <v>0</v>
      </c>
      <c r="BX479" s="37">
        <v>0</v>
      </c>
      <c r="BY479" s="37">
        <v>0</v>
      </c>
      <c r="BZ479" s="37">
        <v>0</v>
      </c>
      <c r="CA479" s="37">
        <v>0</v>
      </c>
      <c r="CB479" s="37">
        <v>0</v>
      </c>
      <c r="CC479" s="37">
        <v>1</v>
      </c>
      <c r="CD479" s="37">
        <v>0</v>
      </c>
      <c r="CE479" s="37">
        <v>0</v>
      </c>
      <c r="CF479" s="37">
        <v>0</v>
      </c>
      <c r="CG479" s="37">
        <v>0</v>
      </c>
      <c r="CH479" s="37">
        <v>0</v>
      </c>
      <c r="CI479" s="37">
        <v>1700</v>
      </c>
      <c r="CJ479" s="37">
        <v>0</v>
      </c>
      <c r="CK479" s="37">
        <v>0</v>
      </c>
      <c r="CL479" s="37">
        <v>0</v>
      </c>
      <c r="CM479" s="37">
        <v>0</v>
      </c>
      <c r="CN479" s="37">
        <v>0</v>
      </c>
      <c r="CO479" s="37">
        <v>0</v>
      </c>
      <c r="CP479" s="37">
        <v>0</v>
      </c>
      <c r="CQ479" s="37"/>
      <c r="CR479" s="37"/>
      <c r="CS479" s="37"/>
      <c r="CT479" s="37"/>
      <c r="CU479" s="37"/>
      <c r="CV479" s="37"/>
      <c r="CW479" s="37"/>
      <c r="CX479" s="37"/>
      <c r="CY479" s="37"/>
      <c r="CZ479" s="37"/>
      <c r="DA479" s="37"/>
      <c r="DB479" s="37"/>
      <c r="DC479" s="37"/>
      <c r="DD479" s="37"/>
      <c r="DE479" s="37"/>
      <c r="DF479" s="37"/>
      <c r="DG479" s="37"/>
      <c r="DH479" s="37"/>
      <c r="DI479" s="37"/>
      <c r="DJ479" s="37"/>
      <c r="DK479" s="37"/>
      <c r="DL479" s="37"/>
      <c r="DM479" s="37"/>
      <c r="DN479" s="37"/>
      <c r="DO479" s="37"/>
      <c r="DP479" s="37"/>
      <c r="DQ479" s="37"/>
      <c r="DR479" s="37"/>
      <c r="DS479" s="37"/>
      <c r="DT479" s="37"/>
    </row>
    <row r="480" spans="1:124" s="31" customFormat="1" ht="18">
      <c r="A480" s="37">
        <v>346</v>
      </c>
      <c r="B480" s="36" t="s">
        <v>2962</v>
      </c>
      <c r="C480" s="36" t="s">
        <v>809</v>
      </c>
      <c r="D480" s="37" t="s">
        <v>2961</v>
      </c>
      <c r="E480" s="37" t="s">
        <v>2960</v>
      </c>
      <c r="F480" s="37" t="str">
        <f>IF(ISERROR(FIND('ヒアリングシート（記入例あり）'!$C$22,物質リスト!D480)),"",ROW())</f>
        <v/>
      </c>
      <c r="G480" s="37" t="e" cm="1">
        <f t="array" ref="G480">INDEX(D:D,SMALL(F:F,ROW(D480)))</f>
        <v>#NUM!</v>
      </c>
      <c r="H480" s="38" t="s">
        <v>10797</v>
      </c>
      <c r="I480" s="37" t="s">
        <v>223</v>
      </c>
      <c r="J480" s="37" t="s">
        <v>222</v>
      </c>
      <c r="K480" s="37" t="s">
        <v>221</v>
      </c>
      <c r="L480" s="37" t="s">
        <v>2959</v>
      </c>
      <c r="M480" s="37">
        <v>170.21</v>
      </c>
      <c r="N480" s="37" t="s">
        <v>2958</v>
      </c>
      <c r="O480" s="36" t="s">
        <v>2957</v>
      </c>
      <c r="P480" s="37" t="s">
        <v>259</v>
      </c>
      <c r="Q480" s="36" t="s">
        <v>2956</v>
      </c>
      <c r="R480" s="37"/>
      <c r="S480" s="36" t="s">
        <v>10994</v>
      </c>
      <c r="T480" s="36" t="s">
        <v>2955</v>
      </c>
      <c r="U480" s="36" t="s">
        <v>2954</v>
      </c>
      <c r="V480" s="37">
        <v>3.09</v>
      </c>
      <c r="W480" s="37">
        <v>2</v>
      </c>
      <c r="X480" s="36"/>
      <c r="Y480" s="36"/>
      <c r="Z480" s="36" t="s">
        <v>10995</v>
      </c>
      <c r="AA480" s="37" t="s">
        <v>2953</v>
      </c>
      <c r="AB480" s="37" t="s">
        <v>2952</v>
      </c>
      <c r="AC480" s="37" t="s">
        <v>2951</v>
      </c>
      <c r="AD480" s="41" t="s">
        <v>203</v>
      </c>
      <c r="AE480" s="41" t="s">
        <v>203</v>
      </c>
      <c r="AF480" s="41" t="s">
        <v>206</v>
      </c>
      <c r="AG480" s="41" t="s">
        <v>201</v>
      </c>
      <c r="AH480" s="41" t="s">
        <v>201</v>
      </c>
      <c r="AI480" s="41" t="s">
        <v>201</v>
      </c>
      <c r="AJ480" s="41" t="s">
        <v>205</v>
      </c>
      <c r="AK480" s="41" t="s">
        <v>204</v>
      </c>
      <c r="AL480" s="41" t="s">
        <v>201</v>
      </c>
      <c r="AM480" s="41" t="s">
        <v>203</v>
      </c>
      <c r="AN480" s="41" t="s">
        <v>203</v>
      </c>
      <c r="AO480" s="41" t="s">
        <v>203</v>
      </c>
      <c r="AP480" s="41" t="s">
        <v>203</v>
      </c>
      <c r="AQ480" s="41" t="s">
        <v>201</v>
      </c>
      <c r="AR480" s="41" t="s">
        <v>201</v>
      </c>
      <c r="AS480" s="41" t="s">
        <v>201</v>
      </c>
      <c r="AT480" s="37" t="s">
        <v>2950</v>
      </c>
      <c r="AU480" s="37" t="s">
        <v>2949</v>
      </c>
      <c r="AV480" s="37" t="s">
        <v>2948</v>
      </c>
      <c r="AW480" s="37" t="s">
        <v>2947</v>
      </c>
      <c r="AX480" s="37"/>
      <c r="AY480" s="37"/>
      <c r="AZ480" s="37"/>
      <c r="BA480" s="37"/>
      <c r="BB480" s="37"/>
      <c r="BC480" s="37"/>
      <c r="BD480" s="37"/>
      <c r="BE480" s="37">
        <v>2</v>
      </c>
      <c r="BF480" s="37">
        <v>194519</v>
      </c>
      <c r="BG480" s="37">
        <v>194521</v>
      </c>
      <c r="BH480" s="37" t="s">
        <v>2946</v>
      </c>
      <c r="BI480" s="37"/>
      <c r="BJ480" s="37"/>
      <c r="BK480" s="37"/>
      <c r="BL480" s="37"/>
      <c r="BM480" s="37"/>
      <c r="BN480" s="37"/>
      <c r="BO480" s="37"/>
      <c r="BP480" s="37"/>
      <c r="BQ480" s="37"/>
      <c r="BR480" s="37"/>
      <c r="BS480" s="37"/>
      <c r="BT480" s="37"/>
      <c r="BU480" s="37"/>
      <c r="BV480" s="37">
        <v>14</v>
      </c>
      <c r="BW480" s="37">
        <v>2</v>
      </c>
      <c r="BX480" s="37">
        <v>0</v>
      </c>
      <c r="BY480" s="37">
        <v>0</v>
      </c>
      <c r="BZ480" s="37">
        <v>0</v>
      </c>
      <c r="CA480" s="37">
        <v>2</v>
      </c>
      <c r="CB480" s="37">
        <v>22500</v>
      </c>
      <c r="CC480" s="37"/>
      <c r="CD480" s="37"/>
      <c r="CE480" s="37"/>
      <c r="CF480" s="37"/>
      <c r="CG480" s="37"/>
      <c r="CH480" s="37"/>
      <c r="CI480" s="37"/>
      <c r="CJ480" s="37">
        <v>0</v>
      </c>
      <c r="CK480" s="37">
        <v>0</v>
      </c>
      <c r="CL480" s="37">
        <v>0</v>
      </c>
      <c r="CM480" s="37">
        <v>0</v>
      </c>
      <c r="CN480" s="37">
        <v>0</v>
      </c>
      <c r="CO480" s="37">
        <v>0</v>
      </c>
      <c r="CP480" s="37">
        <v>0</v>
      </c>
      <c r="CQ480" s="37"/>
      <c r="CR480" s="37"/>
      <c r="CS480" s="37"/>
      <c r="CT480" s="37"/>
      <c r="CU480" s="37"/>
      <c r="CV480" s="37"/>
      <c r="CW480" s="37"/>
      <c r="CX480" s="37"/>
      <c r="CY480" s="37"/>
      <c r="CZ480" s="37"/>
      <c r="DA480" s="37"/>
      <c r="DB480" s="37"/>
      <c r="DC480" s="37"/>
      <c r="DD480" s="37"/>
      <c r="DE480" s="37"/>
      <c r="DF480" s="37"/>
      <c r="DG480" s="37"/>
      <c r="DH480" s="37"/>
      <c r="DI480" s="37"/>
      <c r="DJ480" s="37"/>
      <c r="DK480" s="37"/>
      <c r="DL480" s="37"/>
      <c r="DM480" s="37"/>
      <c r="DN480" s="37"/>
      <c r="DO480" s="37"/>
      <c r="DP480" s="37"/>
      <c r="DQ480" s="37"/>
      <c r="DR480" s="37"/>
      <c r="DS480" s="37"/>
      <c r="DT480" s="37"/>
    </row>
    <row r="481" spans="1:124" s="31" customFormat="1" ht="18">
      <c r="A481" s="37">
        <v>347</v>
      </c>
      <c r="B481" s="36" t="s">
        <v>2945</v>
      </c>
      <c r="C481" s="36" t="s">
        <v>809</v>
      </c>
      <c r="D481" s="37" t="s">
        <v>2944</v>
      </c>
      <c r="E481" s="37" t="s">
        <v>2943</v>
      </c>
      <c r="F481" s="37" t="str">
        <f>IF(ISERROR(FIND('ヒアリングシート（記入例あり）'!$C$22,物質リスト!D481)),"",ROW())</f>
        <v/>
      </c>
      <c r="G481" s="37" t="e" cm="1">
        <f t="array" ref="G481">INDEX(D:D,SMALL(F:F,ROW(D481)))</f>
        <v>#NUM!</v>
      </c>
      <c r="H481" s="38" t="s">
        <v>10798</v>
      </c>
      <c r="I481" s="37" t="s">
        <v>223</v>
      </c>
      <c r="J481" s="37" t="s">
        <v>360</v>
      </c>
      <c r="K481" s="37" t="s">
        <v>360</v>
      </c>
      <c r="L481" s="37" t="s">
        <v>2942</v>
      </c>
      <c r="M481" s="37">
        <v>173.17</v>
      </c>
      <c r="N481" s="37" t="s">
        <v>2941</v>
      </c>
      <c r="O481" s="36" t="s">
        <v>2940</v>
      </c>
      <c r="P481" s="37" t="s">
        <v>259</v>
      </c>
      <c r="Q481" s="36" t="s">
        <v>209</v>
      </c>
      <c r="R481" s="37"/>
      <c r="S481" s="36" t="s">
        <v>10996</v>
      </c>
      <c r="T481" s="36" t="s">
        <v>2939</v>
      </c>
      <c r="U481" s="36" t="s">
        <v>2938</v>
      </c>
      <c r="V481" s="37">
        <v>1.0900000000000001</v>
      </c>
      <c r="W481" s="37">
        <v>1</v>
      </c>
      <c r="X481" s="36"/>
      <c r="Y481" s="36"/>
      <c r="Z481" s="36" t="s">
        <v>10997</v>
      </c>
      <c r="AA481" s="37" t="s">
        <v>2937</v>
      </c>
      <c r="AB481" s="37" t="s">
        <v>209</v>
      </c>
      <c r="AC481" s="37" t="s">
        <v>209</v>
      </c>
      <c r="AD481" s="41" t="s">
        <v>378</v>
      </c>
      <c r="AE481" s="41" t="s">
        <v>201</v>
      </c>
      <c r="AF481" s="41" t="s">
        <v>206</v>
      </c>
      <c r="AG481" s="41" t="s">
        <v>206</v>
      </c>
      <c r="AH481" s="41" t="s">
        <v>201</v>
      </c>
      <c r="AI481" s="41" t="s">
        <v>201</v>
      </c>
      <c r="AJ481" s="41" t="s">
        <v>201</v>
      </c>
      <c r="AK481" s="41" t="s">
        <v>201</v>
      </c>
      <c r="AL481" s="41" t="s">
        <v>201</v>
      </c>
      <c r="AM481" s="41" t="s">
        <v>201</v>
      </c>
      <c r="AN481" s="41" t="s">
        <v>201</v>
      </c>
      <c r="AO481" s="41" t="s">
        <v>201</v>
      </c>
      <c r="AP481" s="41" t="s">
        <v>201</v>
      </c>
      <c r="AQ481" s="41" t="s">
        <v>201</v>
      </c>
      <c r="AR481" s="41" t="s">
        <v>201</v>
      </c>
      <c r="AS481" s="41" t="s">
        <v>201</v>
      </c>
      <c r="AT481" s="37" t="s">
        <v>2936</v>
      </c>
      <c r="AU481" s="37" t="s">
        <v>2074</v>
      </c>
      <c r="AV481" s="37" t="s">
        <v>248</v>
      </c>
      <c r="AW481" s="37" t="s">
        <v>2935</v>
      </c>
      <c r="AX481" s="37"/>
      <c r="AY481" s="37"/>
      <c r="AZ481" s="37"/>
      <c r="BA481" s="37"/>
      <c r="BB481" s="37"/>
      <c r="BC481" s="37"/>
      <c r="BD481" s="37"/>
      <c r="BE481" s="37">
        <v>0</v>
      </c>
      <c r="BF481" s="37">
        <v>136341</v>
      </c>
      <c r="BG481" s="37">
        <v>136341</v>
      </c>
      <c r="BH481" s="37" t="s">
        <v>2934</v>
      </c>
      <c r="BI481" s="37"/>
      <c r="BJ481" s="37"/>
      <c r="BK481" s="37"/>
      <c r="BL481" s="37"/>
      <c r="BM481" s="37"/>
      <c r="BN481" s="37"/>
      <c r="BO481" s="37"/>
      <c r="BP481" s="37"/>
      <c r="BQ481" s="37"/>
      <c r="BR481" s="37"/>
      <c r="BS481" s="37"/>
      <c r="BT481" s="37"/>
      <c r="BU481" s="37"/>
      <c r="BV481" s="37">
        <v>2</v>
      </c>
      <c r="BW481" s="37">
        <v>0</v>
      </c>
      <c r="BX481" s="37">
        <v>0</v>
      </c>
      <c r="BY481" s="37">
        <v>0</v>
      </c>
      <c r="BZ481" s="37">
        <v>0</v>
      </c>
      <c r="CA481" s="37">
        <v>0</v>
      </c>
      <c r="CB481" s="37">
        <v>9300</v>
      </c>
      <c r="CC481" s="37"/>
      <c r="CD481" s="37"/>
      <c r="CE481" s="37"/>
      <c r="CF481" s="37"/>
      <c r="CG481" s="37"/>
      <c r="CH481" s="37"/>
      <c r="CI481" s="37"/>
      <c r="CJ481" s="37">
        <v>0</v>
      </c>
      <c r="CK481" s="37">
        <v>0</v>
      </c>
      <c r="CL481" s="37">
        <v>0</v>
      </c>
      <c r="CM481" s="37">
        <v>0</v>
      </c>
      <c r="CN481" s="37">
        <v>0</v>
      </c>
      <c r="CO481" s="37">
        <v>0</v>
      </c>
      <c r="CP481" s="37">
        <v>0</v>
      </c>
      <c r="CQ481" s="37"/>
      <c r="CR481" s="37"/>
      <c r="CS481" s="37"/>
      <c r="CT481" s="37"/>
      <c r="CU481" s="37"/>
      <c r="CV481" s="37"/>
      <c r="CW481" s="37"/>
      <c r="CX481" s="37"/>
      <c r="CY481" s="37"/>
      <c r="CZ481" s="37"/>
      <c r="DA481" s="37"/>
      <c r="DB481" s="37"/>
      <c r="DC481" s="37"/>
      <c r="DD481" s="37"/>
      <c r="DE481" s="37"/>
      <c r="DF481" s="37"/>
      <c r="DG481" s="37"/>
      <c r="DH481" s="37"/>
      <c r="DI481" s="37"/>
      <c r="DJ481" s="37"/>
      <c r="DK481" s="37"/>
      <c r="DL481" s="37"/>
      <c r="DM481" s="37"/>
      <c r="DN481" s="37"/>
      <c r="DO481" s="37"/>
      <c r="DP481" s="37"/>
      <c r="DQ481" s="37"/>
      <c r="DR481" s="37"/>
      <c r="DS481" s="37"/>
      <c r="DT481" s="37"/>
    </row>
    <row r="482" spans="1:124" s="32" customFormat="1" ht="18">
      <c r="A482" s="37">
        <v>348</v>
      </c>
      <c r="B482" s="36" t="s">
        <v>2933</v>
      </c>
      <c r="C482" s="36" t="s">
        <v>1341</v>
      </c>
      <c r="D482" s="37" t="s">
        <v>2932</v>
      </c>
      <c r="E482" s="37" t="s">
        <v>2931</v>
      </c>
      <c r="F482" s="37" t="str">
        <f>IF(ISERROR(FIND('ヒアリングシート（記入例あり）'!$C$22,物質リスト!D482)),"",ROW())</f>
        <v/>
      </c>
      <c r="G482" s="37" t="e" cm="1">
        <f t="array" ref="G482">INDEX(D:D,SMALL(F:F,ROW(D482)))</f>
        <v>#NUM!</v>
      </c>
      <c r="H482" s="38" t="s">
        <v>10796</v>
      </c>
      <c r="I482" s="37" t="s">
        <v>223</v>
      </c>
      <c r="J482" s="37" t="s">
        <v>222</v>
      </c>
      <c r="K482" s="37" t="s">
        <v>221</v>
      </c>
      <c r="L482" s="37" t="s">
        <v>2911</v>
      </c>
      <c r="M482" s="37">
        <v>108.14</v>
      </c>
      <c r="N482" s="37" t="s">
        <v>2930</v>
      </c>
      <c r="O482" s="36" t="s">
        <v>2929</v>
      </c>
      <c r="P482" s="37" t="s">
        <v>259</v>
      </c>
      <c r="Q482" s="36"/>
      <c r="R482" s="37"/>
      <c r="S482" s="36" t="s">
        <v>10998</v>
      </c>
      <c r="T482" s="36">
        <v>4.42</v>
      </c>
      <c r="U482" s="36" t="s">
        <v>2928</v>
      </c>
      <c r="V482" s="37">
        <v>0.154</v>
      </c>
      <c r="W482" s="37">
        <v>1</v>
      </c>
      <c r="X482" s="36" t="s">
        <v>432</v>
      </c>
      <c r="Y482" s="36" t="s">
        <v>2927</v>
      </c>
      <c r="Z482" s="36" t="s">
        <v>10999</v>
      </c>
      <c r="AA482" s="37" t="s">
        <v>2926</v>
      </c>
      <c r="AB482" s="37" t="s">
        <v>2925</v>
      </c>
      <c r="AC482" s="37" t="s">
        <v>2924</v>
      </c>
      <c r="AD482" s="41" t="s">
        <v>207</v>
      </c>
      <c r="AE482" s="41" t="s">
        <v>203</v>
      </c>
      <c r="AF482" s="41" t="s">
        <v>206</v>
      </c>
      <c r="AG482" s="41" t="s">
        <v>201</v>
      </c>
      <c r="AH482" s="41" t="s">
        <v>201</v>
      </c>
      <c r="AI482" s="41" t="s">
        <v>201</v>
      </c>
      <c r="AJ482" s="41" t="s">
        <v>203</v>
      </c>
      <c r="AK482" s="41" t="s">
        <v>204</v>
      </c>
      <c r="AL482" s="41" t="s">
        <v>201</v>
      </c>
      <c r="AM482" s="41" t="s">
        <v>377</v>
      </c>
      <c r="AN482" s="41" t="s">
        <v>205</v>
      </c>
      <c r="AO482" s="41" t="s">
        <v>205</v>
      </c>
      <c r="AP482" s="41" t="s">
        <v>201</v>
      </c>
      <c r="AQ482" s="41" t="s">
        <v>2923</v>
      </c>
      <c r="AR482" s="41" t="s">
        <v>2922</v>
      </c>
      <c r="AS482" s="41" t="s">
        <v>201</v>
      </c>
      <c r="AT482" s="37" t="s">
        <v>2901</v>
      </c>
      <c r="AU482" s="37" t="s">
        <v>2921</v>
      </c>
      <c r="AV482" s="37" t="s">
        <v>2920</v>
      </c>
      <c r="AW482" s="37" t="s">
        <v>923</v>
      </c>
      <c r="AX482" s="37"/>
      <c r="AY482" s="37"/>
      <c r="AZ482" s="37"/>
      <c r="BA482" s="37" t="s">
        <v>2919</v>
      </c>
      <c r="BB482" s="37" t="s">
        <v>2918</v>
      </c>
      <c r="BC482" s="37">
        <v>3.2</v>
      </c>
      <c r="BD482" s="37">
        <v>35</v>
      </c>
      <c r="BE482" s="37">
        <v>2970</v>
      </c>
      <c r="BF482" s="37">
        <v>39291</v>
      </c>
      <c r="BG482" s="37">
        <v>42261</v>
      </c>
      <c r="BH482" s="37" t="s">
        <v>2917</v>
      </c>
      <c r="BI482" s="37">
        <v>2</v>
      </c>
      <c r="BJ482" s="37">
        <v>0</v>
      </c>
      <c r="BK482" s="37">
        <v>0</v>
      </c>
      <c r="BL482" s="37">
        <v>0</v>
      </c>
      <c r="BM482" s="37">
        <v>0</v>
      </c>
      <c r="BN482" s="37">
        <v>0</v>
      </c>
      <c r="BO482" s="37">
        <v>0</v>
      </c>
      <c r="BP482" s="37">
        <v>0</v>
      </c>
      <c r="BQ482" s="37">
        <v>68000</v>
      </c>
      <c r="BR482" s="37">
        <v>0</v>
      </c>
      <c r="BS482" s="37">
        <v>0</v>
      </c>
      <c r="BT482" s="37">
        <v>0</v>
      </c>
      <c r="BU482" s="37">
        <v>68000</v>
      </c>
      <c r="BV482" s="37">
        <v>3</v>
      </c>
      <c r="BW482" s="37">
        <v>0</v>
      </c>
      <c r="BX482" s="37">
        <v>2.1</v>
      </c>
      <c r="BY482" s="37">
        <v>0</v>
      </c>
      <c r="BZ482" s="37">
        <v>0</v>
      </c>
      <c r="CA482" s="37">
        <v>2.1</v>
      </c>
      <c r="CB482" s="37">
        <v>67100</v>
      </c>
      <c r="CC482" s="37">
        <v>7</v>
      </c>
      <c r="CD482" s="37">
        <v>0</v>
      </c>
      <c r="CE482" s="37">
        <v>0</v>
      </c>
      <c r="CF482" s="37">
        <v>0</v>
      </c>
      <c r="CG482" s="37">
        <v>0</v>
      </c>
      <c r="CH482" s="37">
        <v>0</v>
      </c>
      <c r="CI482" s="37">
        <v>402300</v>
      </c>
      <c r="CJ482" s="37">
        <v>0</v>
      </c>
      <c r="CK482" s="37">
        <v>0</v>
      </c>
      <c r="CL482" s="37">
        <v>0</v>
      </c>
      <c r="CM482" s="37">
        <v>0</v>
      </c>
      <c r="CN482" s="37">
        <v>0</v>
      </c>
      <c r="CO482" s="37">
        <v>0</v>
      </c>
      <c r="CP482" s="37">
        <v>0</v>
      </c>
      <c r="CQ482" s="37">
        <v>0</v>
      </c>
      <c r="CR482" s="37">
        <v>98.3</v>
      </c>
      <c r="CS482" s="37">
        <v>0.1</v>
      </c>
      <c r="CT482" s="37">
        <v>1.6</v>
      </c>
      <c r="CU482" s="37"/>
      <c r="CV482" s="37"/>
      <c r="CW482" s="37"/>
      <c r="CX482" s="37"/>
      <c r="CY482" s="37"/>
      <c r="CZ482" s="37"/>
      <c r="DA482" s="37" t="s">
        <v>2916</v>
      </c>
      <c r="DB482" s="37" t="s">
        <v>2916</v>
      </c>
      <c r="DC482" s="37"/>
      <c r="DD482" s="37"/>
      <c r="DE482" s="37"/>
      <c r="DF482" s="37"/>
      <c r="DG482" s="37"/>
      <c r="DH482" s="37"/>
      <c r="DI482" s="37" t="s">
        <v>2915</v>
      </c>
      <c r="DJ482" s="37"/>
      <c r="DK482" s="37"/>
      <c r="DL482" s="37"/>
      <c r="DM482" s="37"/>
      <c r="DN482" s="37"/>
      <c r="DO482" s="37"/>
      <c r="DP482" s="37">
        <v>5.9999999999999995E-4</v>
      </c>
      <c r="DQ482" s="37"/>
      <c r="DR482" s="37"/>
      <c r="DS482" s="37">
        <v>5.9999999999999995E-4</v>
      </c>
      <c r="DT482" s="37">
        <v>5.9999999999999995E-4</v>
      </c>
    </row>
    <row r="483" spans="1:124" s="31" customFormat="1" ht="18">
      <c r="A483" s="37">
        <v>348</v>
      </c>
      <c r="B483" s="36" t="s">
        <v>2914</v>
      </c>
      <c r="C483" s="36" t="s">
        <v>2333</v>
      </c>
      <c r="D483" s="37" t="s">
        <v>2913</v>
      </c>
      <c r="E483" s="37" t="s">
        <v>2912</v>
      </c>
      <c r="F483" s="37" t="str">
        <f>IF(ISERROR(FIND('ヒアリングシート（記入例あり）'!$C$22,物質リスト!D483)),"",ROW())</f>
        <v/>
      </c>
      <c r="G483" s="37" t="e" cm="1">
        <f t="array" ref="G483">INDEX(D:D,SMALL(F:F,ROW(D483)))</f>
        <v>#NUM!</v>
      </c>
      <c r="H483" s="38" t="s">
        <v>10796</v>
      </c>
      <c r="I483" s="37" t="s">
        <v>223</v>
      </c>
      <c r="J483" s="37" t="s">
        <v>222</v>
      </c>
      <c r="K483" s="37" t="s">
        <v>221</v>
      </c>
      <c r="L483" s="37" t="s">
        <v>2911</v>
      </c>
      <c r="M483" s="37">
        <v>108.14</v>
      </c>
      <c r="N483" s="37" t="s">
        <v>2910</v>
      </c>
      <c r="O483" s="36" t="s">
        <v>2909</v>
      </c>
      <c r="P483" s="37" t="s">
        <v>259</v>
      </c>
      <c r="Q483" s="36"/>
      <c r="R483" s="37" t="s">
        <v>2908</v>
      </c>
      <c r="S483" s="36" t="s">
        <v>11000</v>
      </c>
      <c r="T483" s="36">
        <v>4.42</v>
      </c>
      <c r="U483" s="36" t="s">
        <v>2907</v>
      </c>
      <c r="V483" s="37">
        <v>-0.33</v>
      </c>
      <c r="W483" s="37">
        <v>1</v>
      </c>
      <c r="X483" s="36" t="s">
        <v>432</v>
      </c>
      <c r="Y483" s="36" t="s">
        <v>2906</v>
      </c>
      <c r="Z483" s="36" t="s">
        <v>11001</v>
      </c>
      <c r="AA483" s="37" t="s">
        <v>2905</v>
      </c>
      <c r="AB483" s="37" t="s">
        <v>2904</v>
      </c>
      <c r="AC483" s="37" t="s">
        <v>209</v>
      </c>
      <c r="AD483" s="41" t="s">
        <v>378</v>
      </c>
      <c r="AE483" s="41" t="s">
        <v>207</v>
      </c>
      <c r="AF483" s="41" t="s">
        <v>206</v>
      </c>
      <c r="AG483" s="41" t="s">
        <v>201</v>
      </c>
      <c r="AH483" s="41" t="s">
        <v>201</v>
      </c>
      <c r="AI483" s="41" t="s">
        <v>201</v>
      </c>
      <c r="AJ483" s="41" t="s">
        <v>203</v>
      </c>
      <c r="AK483" s="41" t="s">
        <v>205</v>
      </c>
      <c r="AL483" s="41" t="s">
        <v>201</v>
      </c>
      <c r="AM483" s="41" t="s">
        <v>377</v>
      </c>
      <c r="AN483" s="41" t="s">
        <v>205</v>
      </c>
      <c r="AO483" s="41" t="s">
        <v>203</v>
      </c>
      <c r="AP483" s="41" t="s">
        <v>205</v>
      </c>
      <c r="AQ483" s="41" t="s">
        <v>2903</v>
      </c>
      <c r="AR483" s="41" t="s">
        <v>2902</v>
      </c>
      <c r="AS483" s="41" t="s">
        <v>201</v>
      </c>
      <c r="AT483" s="37" t="s">
        <v>2901</v>
      </c>
      <c r="AU483" s="37" t="s">
        <v>322</v>
      </c>
      <c r="AV483" s="37" t="s">
        <v>2804</v>
      </c>
      <c r="AW483" s="37" t="s">
        <v>2900</v>
      </c>
      <c r="AX483" s="37"/>
      <c r="AY483" s="37"/>
      <c r="AZ483" s="37"/>
      <c r="BA483" s="37" t="s">
        <v>2899</v>
      </c>
      <c r="BB483" s="37" t="s">
        <v>2898</v>
      </c>
      <c r="BC483" s="37" t="s">
        <v>2897</v>
      </c>
      <c r="BD483" s="37">
        <v>34</v>
      </c>
      <c r="BE483" s="37"/>
      <c r="BF483" s="37"/>
      <c r="BG483" s="37"/>
      <c r="BH483" s="37" t="s">
        <v>2896</v>
      </c>
      <c r="BI483" s="37"/>
      <c r="BJ483" s="37"/>
      <c r="BK483" s="37"/>
      <c r="BL483" s="37"/>
      <c r="BM483" s="37"/>
      <c r="BN483" s="37"/>
      <c r="BO483" s="37"/>
      <c r="BP483" s="37"/>
      <c r="BQ483" s="37"/>
      <c r="BR483" s="37"/>
      <c r="BS483" s="37"/>
      <c r="BT483" s="37"/>
      <c r="BU483" s="37"/>
      <c r="BV483" s="37"/>
      <c r="BW483" s="37"/>
      <c r="BX483" s="37"/>
      <c r="BY483" s="37"/>
      <c r="BZ483" s="37"/>
      <c r="CA483" s="37"/>
      <c r="CB483" s="37"/>
      <c r="CC483" s="37"/>
      <c r="CD483" s="37"/>
      <c r="CE483" s="37"/>
      <c r="CF483" s="37"/>
      <c r="CG483" s="37"/>
      <c r="CH483" s="37"/>
      <c r="CI483" s="37"/>
      <c r="CJ483" s="37"/>
      <c r="CK483" s="37"/>
      <c r="CL483" s="37"/>
      <c r="CM483" s="37"/>
      <c r="CN483" s="37"/>
      <c r="CO483" s="37"/>
      <c r="CP483" s="37"/>
      <c r="CQ483" s="37">
        <v>0</v>
      </c>
      <c r="CR483" s="37">
        <v>98.3</v>
      </c>
      <c r="CS483" s="37">
        <v>0.1</v>
      </c>
      <c r="CT483" s="37">
        <v>1.6</v>
      </c>
      <c r="CU483" s="37"/>
      <c r="CV483" s="37"/>
      <c r="CW483" s="37"/>
      <c r="CX483" s="37"/>
      <c r="CY483" s="37"/>
      <c r="CZ483" s="37"/>
      <c r="DA483" s="37" t="s">
        <v>2895</v>
      </c>
      <c r="DB483" s="37" t="s">
        <v>2895</v>
      </c>
      <c r="DC483" s="37"/>
      <c r="DD483" s="37"/>
      <c r="DE483" s="37"/>
      <c r="DF483" s="37"/>
      <c r="DG483" s="37"/>
      <c r="DH483" s="37"/>
      <c r="DI483" s="37" t="s">
        <v>2894</v>
      </c>
      <c r="DJ483" s="37"/>
      <c r="DK483" s="37"/>
      <c r="DL483" s="37"/>
      <c r="DM483" s="37"/>
      <c r="DN483" s="37"/>
      <c r="DO483" s="37"/>
      <c r="DP483" s="37">
        <v>4.0000000000000002E-4</v>
      </c>
      <c r="DQ483" s="37"/>
      <c r="DR483" s="37"/>
      <c r="DS483" s="37">
        <v>4.0000000000000002E-4</v>
      </c>
      <c r="DT483" s="37">
        <v>4.0000000000000002E-4</v>
      </c>
    </row>
    <row r="484" spans="1:124" s="31" customFormat="1" ht="16.5">
      <c r="A484" s="37">
        <v>349</v>
      </c>
      <c r="B484" s="36" t="s">
        <v>2893</v>
      </c>
      <c r="C484" s="36" t="s">
        <v>339</v>
      </c>
      <c r="D484" s="37" t="s">
        <v>2892</v>
      </c>
      <c r="E484" s="37" t="s">
        <v>2891</v>
      </c>
      <c r="F484" s="37" t="str">
        <f>IF(ISERROR(FIND('ヒアリングシート（記入例あり）'!$C$22,物質リスト!D484)),"",ROW())</f>
        <v/>
      </c>
      <c r="G484" s="37" t="e" cm="1">
        <f t="array" ref="G484">INDEX(D:D,SMALL(F:F,ROW(D484)))</f>
        <v>#NUM!</v>
      </c>
      <c r="H484" s="38" t="s">
        <v>10798</v>
      </c>
      <c r="I484" s="37" t="s">
        <v>223</v>
      </c>
      <c r="J484" s="37" t="s">
        <v>360</v>
      </c>
      <c r="K484" s="37" t="s">
        <v>360</v>
      </c>
      <c r="L484" s="37" t="s">
        <v>2890</v>
      </c>
      <c r="M484" s="37">
        <v>94.1</v>
      </c>
      <c r="N484" s="37" t="s">
        <v>2889</v>
      </c>
      <c r="O484" s="36" t="s">
        <v>2888</v>
      </c>
      <c r="P484" s="37" t="s">
        <v>259</v>
      </c>
      <c r="Q484" s="36" t="s">
        <v>2887</v>
      </c>
      <c r="R484" s="37"/>
      <c r="S484" s="36" t="s">
        <v>2886</v>
      </c>
      <c r="T484" s="36" t="s">
        <v>2885</v>
      </c>
      <c r="U484" s="36" t="s">
        <v>2884</v>
      </c>
      <c r="V484" s="37">
        <v>1.46</v>
      </c>
      <c r="W484" s="37">
        <v>1</v>
      </c>
      <c r="X484" s="36" t="s">
        <v>432</v>
      </c>
      <c r="Y484" s="36" t="s">
        <v>2883</v>
      </c>
      <c r="Z484" s="36" t="s">
        <v>2882</v>
      </c>
      <c r="AA484" s="37" t="s">
        <v>2881</v>
      </c>
      <c r="AB484" s="37" t="s">
        <v>2880</v>
      </c>
      <c r="AC484" s="37" t="s">
        <v>209</v>
      </c>
      <c r="AD484" s="41" t="s">
        <v>207</v>
      </c>
      <c r="AE484" s="41" t="s">
        <v>378</v>
      </c>
      <c r="AF484" s="41" t="s">
        <v>206</v>
      </c>
      <c r="AG484" s="41" t="s">
        <v>201</v>
      </c>
      <c r="AH484" s="41" t="s">
        <v>201</v>
      </c>
      <c r="AI484" s="41" t="s">
        <v>201</v>
      </c>
      <c r="AJ484" s="41" t="s">
        <v>1647</v>
      </c>
      <c r="AK484" s="41" t="s">
        <v>377</v>
      </c>
      <c r="AL484" s="41" t="s">
        <v>201</v>
      </c>
      <c r="AM484" s="41" t="s">
        <v>203</v>
      </c>
      <c r="AN484" s="41" t="s">
        <v>291</v>
      </c>
      <c r="AO484" s="41" t="s">
        <v>203</v>
      </c>
      <c r="AP484" s="41" t="s">
        <v>291</v>
      </c>
      <c r="AQ484" s="41" t="s">
        <v>2879</v>
      </c>
      <c r="AR484" s="41" t="s">
        <v>2878</v>
      </c>
      <c r="AS484" s="41" t="s">
        <v>201</v>
      </c>
      <c r="AT484" s="37" t="s">
        <v>2877</v>
      </c>
      <c r="AU484" s="37" t="s">
        <v>2876</v>
      </c>
      <c r="AV484" s="37" t="s">
        <v>1254</v>
      </c>
      <c r="AW484" s="37" t="s">
        <v>1048</v>
      </c>
      <c r="AX484" s="37" t="s">
        <v>2875</v>
      </c>
      <c r="AY484" s="37" t="s">
        <v>245</v>
      </c>
      <c r="AZ484" s="37" t="s">
        <v>2874</v>
      </c>
      <c r="BA484" s="37" t="s">
        <v>2873</v>
      </c>
      <c r="BB484" s="37" t="s">
        <v>2872</v>
      </c>
      <c r="BC484" s="37" t="s">
        <v>2871</v>
      </c>
      <c r="BD484" s="37"/>
      <c r="BE484" s="40">
        <v>325741</v>
      </c>
      <c r="BF484" s="42">
        <v>2488808</v>
      </c>
      <c r="BG484" s="42">
        <v>2814549</v>
      </c>
      <c r="BH484" s="37" t="s">
        <v>2870</v>
      </c>
      <c r="BI484" s="37">
        <v>27</v>
      </c>
      <c r="BJ484" s="37">
        <v>17269.2</v>
      </c>
      <c r="BK484" s="37">
        <v>0</v>
      </c>
      <c r="BL484" s="37">
        <v>0</v>
      </c>
      <c r="BM484" s="37">
        <v>0</v>
      </c>
      <c r="BN484" s="37">
        <v>38.1</v>
      </c>
      <c r="BO484" s="37">
        <v>17537.7</v>
      </c>
      <c r="BP484" s="37">
        <v>200000000</v>
      </c>
      <c r="BQ484" s="37">
        <v>2212820</v>
      </c>
      <c r="BR484" s="37">
        <v>85100</v>
      </c>
      <c r="BS484" s="37">
        <v>17269.2</v>
      </c>
      <c r="BT484" s="37">
        <v>17575.8</v>
      </c>
      <c r="BU484" s="37">
        <v>202297920</v>
      </c>
      <c r="BV484" s="37">
        <v>47</v>
      </c>
      <c r="BW484" s="37">
        <v>26649</v>
      </c>
      <c r="BX484" s="37">
        <v>3253</v>
      </c>
      <c r="BY484" s="37">
        <v>0</v>
      </c>
      <c r="BZ484" s="37">
        <v>0</v>
      </c>
      <c r="CA484" s="37">
        <v>29902</v>
      </c>
      <c r="CB484" s="37">
        <v>14705100</v>
      </c>
      <c r="CC484" s="37">
        <v>22</v>
      </c>
      <c r="CD484" s="37">
        <v>9638</v>
      </c>
      <c r="CE484" s="37">
        <v>2</v>
      </c>
      <c r="CF484" s="37">
        <v>0</v>
      </c>
      <c r="CG484" s="37">
        <v>0</v>
      </c>
      <c r="CH484" s="37">
        <v>9639</v>
      </c>
      <c r="CI484" s="37">
        <v>4423150</v>
      </c>
      <c r="CJ484" s="37">
        <v>8</v>
      </c>
      <c r="CK484" s="37">
        <v>952.7</v>
      </c>
      <c r="CL484" s="37">
        <v>0</v>
      </c>
      <c r="CM484" s="37">
        <v>0</v>
      </c>
      <c r="CN484" s="37">
        <v>0</v>
      </c>
      <c r="CO484" s="37">
        <v>952.7</v>
      </c>
      <c r="CP484" s="37">
        <v>1062069</v>
      </c>
      <c r="CQ484" s="37">
        <v>0.2</v>
      </c>
      <c r="CR484" s="37">
        <v>95</v>
      </c>
      <c r="CS484" s="37">
        <v>3.6</v>
      </c>
      <c r="CT484" s="37">
        <v>1.2</v>
      </c>
      <c r="CU484" s="37" t="s">
        <v>2869</v>
      </c>
      <c r="CV484" s="37" t="s">
        <v>2868</v>
      </c>
      <c r="CW484" s="37" t="s">
        <v>2867</v>
      </c>
      <c r="CX484" s="37" t="s">
        <v>1723</v>
      </c>
      <c r="CY484" s="37"/>
      <c r="CZ484" s="37"/>
      <c r="DA484" s="37" t="s">
        <v>2866</v>
      </c>
      <c r="DB484" s="37" t="s">
        <v>2865</v>
      </c>
      <c r="DC484" s="37" t="s">
        <v>2864</v>
      </c>
      <c r="DD484" s="37" t="s">
        <v>2863</v>
      </c>
      <c r="DE484" s="37" t="s">
        <v>2862</v>
      </c>
      <c r="DF484" s="37"/>
      <c r="DG484" s="37" t="s">
        <v>1718</v>
      </c>
      <c r="DH484" s="37"/>
      <c r="DI484" s="37" t="s">
        <v>2861</v>
      </c>
      <c r="DJ484" s="37" t="s">
        <v>2860</v>
      </c>
      <c r="DK484" s="37"/>
      <c r="DL484" s="37">
        <v>0.18</v>
      </c>
      <c r="DM484" s="37"/>
      <c r="DN484" s="37">
        <v>4.0000000000000002E-4</v>
      </c>
      <c r="DO484" s="37"/>
      <c r="DP484" s="37"/>
      <c r="DQ484" s="37">
        <v>4</v>
      </c>
      <c r="DR484" s="37"/>
      <c r="DS484" s="37">
        <v>4.0004</v>
      </c>
      <c r="DT484" s="37">
        <v>4.1803999999999997</v>
      </c>
    </row>
    <row r="485" spans="1:124" s="31" customFormat="1" ht="18">
      <c r="A485" s="37">
        <v>350</v>
      </c>
      <c r="B485" s="36" t="s">
        <v>2859</v>
      </c>
      <c r="C485" s="36" t="s">
        <v>2858</v>
      </c>
      <c r="D485" s="37" t="s">
        <v>2857</v>
      </c>
      <c r="E485" s="37" t="s">
        <v>2856</v>
      </c>
      <c r="F485" s="37" t="str">
        <f>IF(ISERROR(FIND('ヒアリングシート（記入例あり）'!$C$22,物質リスト!D485)),"",ROW())</f>
        <v/>
      </c>
      <c r="G485" s="37" t="e" cm="1">
        <f t="array" ref="G485">INDEX(D:D,SMALL(F:F,ROW(D485)))</f>
        <v>#NUM!</v>
      </c>
      <c r="H485" s="38" t="s">
        <v>10797</v>
      </c>
      <c r="I485" s="37" t="s">
        <v>223</v>
      </c>
      <c r="J485" s="37" t="s">
        <v>360</v>
      </c>
      <c r="K485" s="37" t="s">
        <v>221</v>
      </c>
      <c r="L485" s="37" t="s">
        <v>2855</v>
      </c>
      <c r="M485" s="37">
        <v>391.29</v>
      </c>
      <c r="N485" s="37" t="s">
        <v>2854</v>
      </c>
      <c r="O485" s="36" t="s">
        <v>2853</v>
      </c>
      <c r="P485" s="37" t="s">
        <v>259</v>
      </c>
      <c r="Q485" s="36"/>
      <c r="R485" s="37" t="s">
        <v>2852</v>
      </c>
      <c r="S485" s="36" t="s">
        <v>11002</v>
      </c>
      <c r="T485" s="36" t="s">
        <v>2851</v>
      </c>
      <c r="U485" s="36" t="s">
        <v>2850</v>
      </c>
      <c r="V485" s="37">
        <v>6.5</v>
      </c>
      <c r="W485" s="37">
        <v>2</v>
      </c>
      <c r="X485" s="36" t="s">
        <v>2849</v>
      </c>
      <c r="Y485" s="36"/>
      <c r="Z485" s="36" t="s">
        <v>2848</v>
      </c>
      <c r="AA485" s="37" t="s">
        <v>2847</v>
      </c>
      <c r="AB485" s="37" t="s">
        <v>614</v>
      </c>
      <c r="AC485" s="37" t="s">
        <v>2846</v>
      </c>
      <c r="AD485" s="41" t="s">
        <v>207</v>
      </c>
      <c r="AE485" s="41" t="s">
        <v>203</v>
      </c>
      <c r="AF485" s="41" t="s">
        <v>206</v>
      </c>
      <c r="AG485" s="41" t="s">
        <v>201</v>
      </c>
      <c r="AH485" s="41" t="s">
        <v>201</v>
      </c>
      <c r="AI485" s="41" t="s">
        <v>201</v>
      </c>
      <c r="AJ485" s="41" t="s">
        <v>203</v>
      </c>
      <c r="AK485" s="41" t="s">
        <v>203</v>
      </c>
      <c r="AL485" s="41" t="s">
        <v>201</v>
      </c>
      <c r="AM485" s="41" t="s">
        <v>203</v>
      </c>
      <c r="AN485" s="41" t="s">
        <v>203</v>
      </c>
      <c r="AO485" s="41" t="s">
        <v>203</v>
      </c>
      <c r="AP485" s="41" t="s">
        <v>203</v>
      </c>
      <c r="AQ485" s="41" t="s">
        <v>1066</v>
      </c>
      <c r="AR485" s="41" t="s">
        <v>201</v>
      </c>
      <c r="AS485" s="41" t="s">
        <v>201</v>
      </c>
      <c r="AT485" s="37" t="s">
        <v>200</v>
      </c>
      <c r="AU485" s="37" t="s">
        <v>1089</v>
      </c>
      <c r="AV485" s="37" t="s">
        <v>582</v>
      </c>
      <c r="AW485" s="37" t="s">
        <v>1203</v>
      </c>
      <c r="AX485" s="37"/>
      <c r="AY485" s="37" t="s">
        <v>2845</v>
      </c>
      <c r="AZ485" s="37"/>
      <c r="BA485" s="37" t="s">
        <v>2844</v>
      </c>
      <c r="BB485" s="37"/>
      <c r="BC485" s="37" t="s">
        <v>2843</v>
      </c>
      <c r="BD485" s="40">
        <v>1815</v>
      </c>
      <c r="BE485" s="37">
        <v>1</v>
      </c>
      <c r="BF485" s="37">
        <v>1530</v>
      </c>
      <c r="BG485" s="37">
        <v>1530</v>
      </c>
      <c r="BH485" s="37" t="s">
        <v>2842</v>
      </c>
      <c r="BI485" s="37"/>
      <c r="BJ485" s="37"/>
      <c r="BK485" s="37"/>
      <c r="BL485" s="37"/>
      <c r="BM485" s="37"/>
      <c r="BN485" s="37"/>
      <c r="BO485" s="37"/>
      <c r="BP485" s="37"/>
      <c r="BQ485" s="37"/>
      <c r="BR485" s="37"/>
      <c r="BS485" s="37"/>
      <c r="BT485" s="37"/>
      <c r="BU485" s="37"/>
      <c r="BV485" s="37">
        <v>0</v>
      </c>
      <c r="BW485" s="37">
        <v>0</v>
      </c>
      <c r="BX485" s="37">
        <v>0</v>
      </c>
      <c r="BY485" s="37">
        <v>0</v>
      </c>
      <c r="BZ485" s="37">
        <v>0</v>
      </c>
      <c r="CA485" s="37">
        <v>0</v>
      </c>
      <c r="CB485" s="37">
        <v>0</v>
      </c>
      <c r="CC485" s="37"/>
      <c r="CD485" s="37"/>
      <c r="CE485" s="37"/>
      <c r="CF485" s="37"/>
      <c r="CG485" s="37"/>
      <c r="CH485" s="37"/>
      <c r="CI485" s="37"/>
      <c r="CJ485" s="37">
        <v>0</v>
      </c>
      <c r="CK485" s="37">
        <v>0</v>
      </c>
      <c r="CL485" s="37">
        <v>0</v>
      </c>
      <c r="CM485" s="37">
        <v>0</v>
      </c>
      <c r="CN485" s="37">
        <v>0</v>
      </c>
      <c r="CO485" s="37">
        <v>0</v>
      </c>
      <c r="CP485" s="37">
        <v>0</v>
      </c>
      <c r="CQ485" s="37">
        <v>0</v>
      </c>
      <c r="CR485" s="37">
        <v>18.2</v>
      </c>
      <c r="CS485" s="37">
        <v>68.7</v>
      </c>
      <c r="CT485" s="37">
        <v>13.1</v>
      </c>
      <c r="CU485" s="37"/>
      <c r="CV485" s="37"/>
      <c r="CW485" s="37"/>
      <c r="CX485" s="37"/>
      <c r="CY485" s="37"/>
      <c r="CZ485" s="37"/>
      <c r="DA485" s="37" t="s">
        <v>2841</v>
      </c>
      <c r="DB485" s="37" t="s">
        <v>2841</v>
      </c>
      <c r="DC485" s="37" t="s">
        <v>2840</v>
      </c>
      <c r="DD485" s="37" t="s">
        <v>2840</v>
      </c>
      <c r="DE485" s="37"/>
      <c r="DF485" s="37"/>
      <c r="DG485" s="37"/>
      <c r="DH485" s="37"/>
      <c r="DI485" s="37" t="s">
        <v>2839</v>
      </c>
      <c r="DJ485" s="37"/>
      <c r="DK485" s="37"/>
      <c r="DL485" s="37"/>
      <c r="DM485" s="37"/>
      <c r="DN485" s="37"/>
      <c r="DO485" s="37"/>
      <c r="DP485" s="37"/>
      <c r="DQ485" s="37"/>
      <c r="DR485" s="37"/>
      <c r="DS485" s="37"/>
      <c r="DT485" s="37"/>
    </row>
    <row r="486" spans="1:124" s="31" customFormat="1" ht="16.5">
      <c r="A486" s="37">
        <v>351</v>
      </c>
      <c r="B486" s="36" t="s">
        <v>2838</v>
      </c>
      <c r="C486" s="36" t="s">
        <v>1828</v>
      </c>
      <c r="D486" s="37" t="s">
        <v>2837</v>
      </c>
      <c r="E486" s="37" t="s">
        <v>2836</v>
      </c>
      <c r="F486" s="37" t="str">
        <f>IF(ISERROR(FIND('ヒアリングシート（記入例あり）'!$C$22,物質リスト!D486)),"",ROW())</f>
        <v/>
      </c>
      <c r="G486" s="37" t="e" cm="1">
        <f t="array" ref="G486">INDEX(D:D,SMALL(F:F,ROW(D486)))</f>
        <v>#NUM!</v>
      </c>
      <c r="H486" s="38" t="s">
        <v>10798</v>
      </c>
      <c r="I486" s="37" t="s">
        <v>223</v>
      </c>
      <c r="J486" s="37" t="s">
        <v>1158</v>
      </c>
      <c r="K486" s="37" t="s">
        <v>360</v>
      </c>
      <c r="L486" s="37" t="s">
        <v>2835</v>
      </c>
      <c r="M486" s="37">
        <v>54.1</v>
      </c>
      <c r="N486" s="37" t="s">
        <v>2834</v>
      </c>
      <c r="O486" s="36" t="s">
        <v>2833</v>
      </c>
      <c r="P486" s="37" t="s">
        <v>1154</v>
      </c>
      <c r="Q486" s="36" t="s">
        <v>2832</v>
      </c>
      <c r="R486" s="37"/>
      <c r="S486" s="36" t="s">
        <v>2831</v>
      </c>
      <c r="T486" s="36">
        <v>2.25</v>
      </c>
      <c r="U486" s="36" t="s">
        <v>2830</v>
      </c>
      <c r="V486" s="37">
        <v>1.99</v>
      </c>
      <c r="W486" s="37">
        <v>1</v>
      </c>
      <c r="X486" s="36" t="s">
        <v>432</v>
      </c>
      <c r="Y486" s="36" t="s">
        <v>212</v>
      </c>
      <c r="Z486" s="36" t="s">
        <v>2829</v>
      </c>
      <c r="AA486" s="37" t="s">
        <v>209</v>
      </c>
      <c r="AB486" s="37" t="s">
        <v>209</v>
      </c>
      <c r="AC486" s="37" t="s">
        <v>2828</v>
      </c>
      <c r="AD486" s="41" t="s">
        <v>206</v>
      </c>
      <c r="AE486" s="41" t="s">
        <v>206</v>
      </c>
      <c r="AF486" s="41" t="s">
        <v>203</v>
      </c>
      <c r="AG486" s="41" t="s">
        <v>206</v>
      </c>
      <c r="AH486" s="41" t="s">
        <v>206</v>
      </c>
      <c r="AI486" s="41" t="s">
        <v>206</v>
      </c>
      <c r="AJ486" s="41" t="s">
        <v>201</v>
      </c>
      <c r="AK486" s="41" t="s">
        <v>205</v>
      </c>
      <c r="AL486" s="41" t="s">
        <v>201</v>
      </c>
      <c r="AM486" s="41" t="s">
        <v>201</v>
      </c>
      <c r="AN486" s="41" t="s">
        <v>291</v>
      </c>
      <c r="AO486" s="41" t="s">
        <v>1328</v>
      </c>
      <c r="AP486" s="41" t="s">
        <v>291</v>
      </c>
      <c r="AQ486" s="41" t="s">
        <v>2152</v>
      </c>
      <c r="AR486" s="41" t="s">
        <v>2827</v>
      </c>
      <c r="AS486" s="41" t="s">
        <v>206</v>
      </c>
      <c r="AT486" s="37" t="s">
        <v>477</v>
      </c>
      <c r="AU486" s="37" t="s">
        <v>2826</v>
      </c>
      <c r="AV486" s="37" t="s">
        <v>2825</v>
      </c>
      <c r="AW486" s="37"/>
      <c r="AX486" s="37"/>
      <c r="AY486" s="37" t="s">
        <v>2824</v>
      </c>
      <c r="AZ486" s="37" t="s">
        <v>2823</v>
      </c>
      <c r="BA486" s="37" t="s">
        <v>2822</v>
      </c>
      <c r="BB486" s="37" t="s">
        <v>2821</v>
      </c>
      <c r="BC486" s="37"/>
      <c r="BD486" s="37"/>
      <c r="BE486" s="40">
        <v>62423</v>
      </c>
      <c r="BF486" s="37">
        <v>5628</v>
      </c>
      <c r="BG486" s="37">
        <v>68051</v>
      </c>
      <c r="BH486" s="37" t="s">
        <v>2820</v>
      </c>
      <c r="BI486" s="37">
        <v>2</v>
      </c>
      <c r="BJ486" s="37">
        <v>1520</v>
      </c>
      <c r="BK486" s="37">
        <v>0</v>
      </c>
      <c r="BL486" s="37">
        <v>0</v>
      </c>
      <c r="BM486" s="37">
        <v>0</v>
      </c>
      <c r="BN486" s="37">
        <v>5</v>
      </c>
      <c r="BO486" s="37">
        <v>0</v>
      </c>
      <c r="BP486" s="37">
        <v>60000000</v>
      </c>
      <c r="BQ486" s="37">
        <v>419000</v>
      </c>
      <c r="BR486" s="37">
        <v>0</v>
      </c>
      <c r="BS486" s="37">
        <v>1520</v>
      </c>
      <c r="BT486" s="37">
        <v>5</v>
      </c>
      <c r="BU486" s="37">
        <v>60419000</v>
      </c>
      <c r="BV486" s="37">
        <v>0</v>
      </c>
      <c r="BW486" s="37">
        <v>0</v>
      </c>
      <c r="BX486" s="37">
        <v>0</v>
      </c>
      <c r="BY486" s="37">
        <v>0</v>
      </c>
      <c r="BZ486" s="37">
        <v>0</v>
      </c>
      <c r="CA486" s="37">
        <v>0</v>
      </c>
      <c r="CB486" s="37">
        <v>0</v>
      </c>
      <c r="CC486" s="37"/>
      <c r="CD486" s="37"/>
      <c r="CE486" s="37"/>
      <c r="CF486" s="37"/>
      <c r="CG486" s="37"/>
      <c r="CH486" s="37"/>
      <c r="CI486" s="37"/>
      <c r="CJ486" s="37">
        <v>0</v>
      </c>
      <c r="CK486" s="37">
        <v>0</v>
      </c>
      <c r="CL486" s="37">
        <v>0</v>
      </c>
      <c r="CM486" s="37">
        <v>0</v>
      </c>
      <c r="CN486" s="37">
        <v>0</v>
      </c>
      <c r="CO486" s="37">
        <v>0</v>
      </c>
      <c r="CP486" s="37">
        <v>0</v>
      </c>
      <c r="CQ486" s="37">
        <v>80.3</v>
      </c>
      <c r="CR486" s="37">
        <v>7.5</v>
      </c>
      <c r="CS486" s="37">
        <v>0.2</v>
      </c>
      <c r="CT486" s="37">
        <v>12.1</v>
      </c>
      <c r="CU486" s="37"/>
      <c r="CV486" s="37"/>
      <c r="CW486" s="37"/>
      <c r="CX486" s="37"/>
      <c r="CY486" s="37"/>
      <c r="CZ486" s="37"/>
      <c r="DA486" s="37"/>
      <c r="DB486" s="37"/>
      <c r="DC486" s="37"/>
      <c r="DD486" s="37"/>
      <c r="DE486" s="37"/>
      <c r="DF486" s="37"/>
      <c r="DG486" s="37"/>
      <c r="DH486" s="37"/>
      <c r="DI486" s="37"/>
      <c r="DJ486" s="37"/>
      <c r="DK486" s="37"/>
      <c r="DL486" s="37"/>
      <c r="DM486" s="37"/>
      <c r="DN486" s="37"/>
      <c r="DO486" s="37"/>
      <c r="DP486" s="37"/>
      <c r="DQ486" s="37"/>
      <c r="DR486" s="37"/>
      <c r="DS486" s="37"/>
      <c r="DT486" s="37"/>
    </row>
    <row r="487" spans="1:124" s="31" customFormat="1" ht="18">
      <c r="A487" s="37">
        <v>352</v>
      </c>
      <c r="B487" s="36" t="s">
        <v>2819</v>
      </c>
      <c r="C487" s="36" t="s">
        <v>1801</v>
      </c>
      <c r="D487" s="37" t="s">
        <v>2818</v>
      </c>
      <c r="E487" s="37" t="s">
        <v>2817</v>
      </c>
      <c r="F487" s="37" t="str">
        <f>IF(ISERROR(FIND('ヒアリングシート（記入例あり）'!$C$22,物質リスト!D487)),"",ROW())</f>
        <v/>
      </c>
      <c r="G487" s="37" t="e" cm="1">
        <f t="array" ref="G487">INDEX(D:D,SMALL(F:F,ROW(D487)))</f>
        <v>#NUM!</v>
      </c>
      <c r="H487" s="38" t="s">
        <v>10797</v>
      </c>
      <c r="I487" s="37" t="s">
        <v>223</v>
      </c>
      <c r="J487" s="37" t="s">
        <v>360</v>
      </c>
      <c r="K487" s="37" t="s">
        <v>221</v>
      </c>
      <c r="L487" s="37" t="s">
        <v>2816</v>
      </c>
      <c r="M487" s="37">
        <v>246.26</v>
      </c>
      <c r="N487" s="37" t="s">
        <v>2815</v>
      </c>
      <c r="O487" s="36" t="s">
        <v>2814</v>
      </c>
      <c r="P487" s="37" t="s">
        <v>217</v>
      </c>
      <c r="Q487" s="36"/>
      <c r="R487" s="37" t="s">
        <v>2813</v>
      </c>
      <c r="S487" s="36" t="s">
        <v>11003</v>
      </c>
      <c r="T487" s="36" t="s">
        <v>2812</v>
      </c>
      <c r="U487" s="36" t="s">
        <v>2811</v>
      </c>
      <c r="V487" s="37">
        <v>3.23</v>
      </c>
      <c r="W487" s="37">
        <v>2</v>
      </c>
      <c r="X487" s="36" t="s">
        <v>2810</v>
      </c>
      <c r="Y487" s="36" t="s">
        <v>212</v>
      </c>
      <c r="Z487" s="36" t="s">
        <v>2809</v>
      </c>
      <c r="AA487" s="37" t="s">
        <v>2808</v>
      </c>
      <c r="AB487" s="37" t="s">
        <v>2807</v>
      </c>
      <c r="AC487" s="37" t="s">
        <v>2806</v>
      </c>
      <c r="AD487" s="41" t="s">
        <v>207</v>
      </c>
      <c r="AE487" s="41" t="s">
        <v>203</v>
      </c>
      <c r="AF487" s="41" t="s">
        <v>206</v>
      </c>
      <c r="AG487" s="41" t="s">
        <v>201</v>
      </c>
      <c r="AH487" s="41" t="s">
        <v>207</v>
      </c>
      <c r="AI487" s="41" t="s">
        <v>207</v>
      </c>
      <c r="AJ487" s="41" t="s">
        <v>203</v>
      </c>
      <c r="AK487" s="41" t="s">
        <v>203</v>
      </c>
      <c r="AL487" s="41" t="s">
        <v>201</v>
      </c>
      <c r="AM487" s="41" t="s">
        <v>377</v>
      </c>
      <c r="AN487" s="41" t="s">
        <v>201</v>
      </c>
      <c r="AO487" s="41" t="s">
        <v>201</v>
      </c>
      <c r="AP487" s="41" t="s">
        <v>201</v>
      </c>
      <c r="AQ487" s="41" t="s">
        <v>729</v>
      </c>
      <c r="AR487" s="41" t="s">
        <v>729</v>
      </c>
      <c r="AS487" s="41" t="s">
        <v>201</v>
      </c>
      <c r="AT487" s="37" t="s">
        <v>200</v>
      </c>
      <c r="AU487" s="37" t="s">
        <v>2805</v>
      </c>
      <c r="AV487" s="37" t="s">
        <v>2804</v>
      </c>
      <c r="AW487" s="37" t="s">
        <v>2803</v>
      </c>
      <c r="AX487" s="37"/>
      <c r="AY487" s="37" t="s">
        <v>245</v>
      </c>
      <c r="AZ487" s="37"/>
      <c r="BA487" s="37" t="s">
        <v>2802</v>
      </c>
      <c r="BB487" s="37" t="s">
        <v>2801</v>
      </c>
      <c r="BC487" s="37">
        <v>61</v>
      </c>
      <c r="BD487" s="37">
        <v>430</v>
      </c>
      <c r="BE487" s="40">
        <v>1067</v>
      </c>
      <c r="BF487" s="37">
        <v>5425</v>
      </c>
      <c r="BG487" s="37">
        <v>6492</v>
      </c>
      <c r="BH487" s="37" t="s">
        <v>2800</v>
      </c>
      <c r="BI487" s="37"/>
      <c r="BJ487" s="37"/>
      <c r="BK487" s="37"/>
      <c r="BL487" s="37"/>
      <c r="BM487" s="37"/>
      <c r="BN487" s="37"/>
      <c r="BO487" s="37"/>
      <c r="BP487" s="37"/>
      <c r="BQ487" s="37"/>
      <c r="BR487" s="37"/>
      <c r="BS487" s="37"/>
      <c r="BT487" s="37"/>
      <c r="BU487" s="37"/>
      <c r="BV487" s="37">
        <v>0</v>
      </c>
      <c r="BW487" s="37">
        <v>0</v>
      </c>
      <c r="BX487" s="37">
        <v>0</v>
      </c>
      <c r="BY487" s="37">
        <v>0</v>
      </c>
      <c r="BZ487" s="37">
        <v>0</v>
      </c>
      <c r="CA487" s="37">
        <v>0</v>
      </c>
      <c r="CB487" s="37">
        <v>0</v>
      </c>
      <c r="CC487" s="37">
        <v>2</v>
      </c>
      <c r="CD487" s="37">
        <v>0</v>
      </c>
      <c r="CE487" s="37">
        <v>0</v>
      </c>
      <c r="CF487" s="37">
        <v>0</v>
      </c>
      <c r="CG487" s="37">
        <v>0</v>
      </c>
      <c r="CH487" s="37">
        <v>0</v>
      </c>
      <c r="CI487" s="37">
        <v>74270</v>
      </c>
      <c r="CJ487" s="37">
        <v>2</v>
      </c>
      <c r="CK487" s="37">
        <v>0</v>
      </c>
      <c r="CL487" s="37">
        <v>0</v>
      </c>
      <c r="CM487" s="37">
        <v>0</v>
      </c>
      <c r="CN487" s="37">
        <v>0</v>
      </c>
      <c r="CO487" s="37">
        <v>0</v>
      </c>
      <c r="CP487" s="37">
        <v>7600</v>
      </c>
      <c r="CQ487" s="37">
        <v>0.3</v>
      </c>
      <c r="CR487" s="37">
        <v>24.9</v>
      </c>
      <c r="CS487" s="37">
        <v>74.2</v>
      </c>
      <c r="CT487" s="37">
        <v>0.6</v>
      </c>
      <c r="CU487" s="37"/>
      <c r="CV487" s="37" t="s">
        <v>2799</v>
      </c>
      <c r="CW487" s="37"/>
      <c r="CX487" s="37"/>
      <c r="CY487" s="37" t="s">
        <v>916</v>
      </c>
      <c r="CZ487" s="37"/>
      <c r="DA487" s="37" t="s">
        <v>916</v>
      </c>
      <c r="DB487" s="37" t="s">
        <v>916</v>
      </c>
      <c r="DC487" s="37" t="s">
        <v>2798</v>
      </c>
      <c r="DD487" s="37" t="s">
        <v>2797</v>
      </c>
      <c r="DE487" s="37"/>
      <c r="DF487" s="37" t="s">
        <v>2796</v>
      </c>
      <c r="DG487" s="37"/>
      <c r="DH487" s="37" t="s">
        <v>2795</v>
      </c>
      <c r="DI487" s="37" t="s">
        <v>2795</v>
      </c>
      <c r="DJ487" s="37"/>
      <c r="DK487" s="37"/>
      <c r="DL487" s="37">
        <v>1.5E-3</v>
      </c>
      <c r="DM487" s="37"/>
      <c r="DN487" s="37"/>
      <c r="DO487" s="37">
        <v>4.0000000000000002E-4</v>
      </c>
      <c r="DP487" s="37"/>
      <c r="DQ487" s="37"/>
      <c r="DR487" s="37"/>
      <c r="DS487" s="37">
        <v>4.0000000000000002E-4</v>
      </c>
      <c r="DT487" s="37">
        <v>4.0000000000000002E-4</v>
      </c>
    </row>
    <row r="488" spans="1:124" s="31" customFormat="1" ht="18">
      <c r="A488" s="37">
        <v>353</v>
      </c>
      <c r="B488" s="36" t="s">
        <v>2794</v>
      </c>
      <c r="C488" s="36" t="s">
        <v>2044</v>
      </c>
      <c r="D488" s="37" t="s">
        <v>2793</v>
      </c>
      <c r="E488" s="37" t="s">
        <v>2792</v>
      </c>
      <c r="F488" s="37" t="str">
        <f>IF(ISERROR(FIND('ヒアリングシート（記入例あり）'!$C$22,物質リスト!D488)),"",ROW())</f>
        <v/>
      </c>
      <c r="G488" s="37" t="e" cm="1">
        <f t="array" ref="G488">INDEX(D:D,SMALL(F:F,ROW(D488)))</f>
        <v>#NUM!</v>
      </c>
      <c r="H488" s="38" t="s">
        <v>10796</v>
      </c>
      <c r="I488" s="37" t="s">
        <v>223</v>
      </c>
      <c r="J488" s="37" t="s">
        <v>222</v>
      </c>
      <c r="K488" s="37" t="s">
        <v>221</v>
      </c>
      <c r="L488" s="37" t="s">
        <v>2791</v>
      </c>
      <c r="M488" s="37">
        <v>222.24</v>
      </c>
      <c r="N488" s="37" t="s">
        <v>2790</v>
      </c>
      <c r="O488" s="36" t="s">
        <v>2789</v>
      </c>
      <c r="P488" s="37" t="s">
        <v>217</v>
      </c>
      <c r="Q488" s="36"/>
      <c r="R488" s="37" t="s">
        <v>2788</v>
      </c>
      <c r="S488" s="36" t="s">
        <v>11004</v>
      </c>
      <c r="T488" s="36" t="s">
        <v>2787</v>
      </c>
      <c r="U488" s="36" t="s">
        <v>2786</v>
      </c>
      <c r="V488" s="37">
        <v>2.4700000000000002</v>
      </c>
      <c r="W488" s="37">
        <v>1</v>
      </c>
      <c r="X488" s="36" t="s">
        <v>2785</v>
      </c>
      <c r="Y488" s="36" t="s">
        <v>212</v>
      </c>
      <c r="Z488" s="36" t="s">
        <v>2784</v>
      </c>
      <c r="AA488" s="37" t="s">
        <v>2783</v>
      </c>
      <c r="AB488" s="37" t="s">
        <v>2782</v>
      </c>
      <c r="AC488" s="37" t="s">
        <v>2781</v>
      </c>
      <c r="AD488" s="41" t="s">
        <v>203</v>
      </c>
      <c r="AE488" s="41" t="s">
        <v>203</v>
      </c>
      <c r="AF488" s="41" t="s">
        <v>206</v>
      </c>
      <c r="AG488" s="41" t="s">
        <v>201</v>
      </c>
      <c r="AH488" s="41" t="s">
        <v>203</v>
      </c>
      <c r="AI488" s="41" t="s">
        <v>203</v>
      </c>
      <c r="AJ488" s="41" t="s">
        <v>205</v>
      </c>
      <c r="AK488" s="41" t="s">
        <v>250</v>
      </c>
      <c r="AL488" s="41" t="s">
        <v>201</v>
      </c>
      <c r="AM488" s="41" t="s">
        <v>377</v>
      </c>
      <c r="AN488" s="41" t="s">
        <v>201</v>
      </c>
      <c r="AO488" s="41" t="s">
        <v>203</v>
      </c>
      <c r="AP488" s="41" t="s">
        <v>203</v>
      </c>
      <c r="AQ488" s="41" t="s">
        <v>2152</v>
      </c>
      <c r="AR488" s="41" t="s">
        <v>203</v>
      </c>
      <c r="AS488" s="41" t="s">
        <v>201</v>
      </c>
      <c r="AT488" s="37" t="s">
        <v>2780</v>
      </c>
      <c r="AU488" s="37" t="s">
        <v>2779</v>
      </c>
      <c r="AV488" s="37" t="s">
        <v>432</v>
      </c>
      <c r="AW488" s="37" t="s">
        <v>1474</v>
      </c>
      <c r="AX488" s="37"/>
      <c r="AY488" s="37" t="s">
        <v>245</v>
      </c>
      <c r="AZ488" s="37"/>
      <c r="BA488" s="37" t="s">
        <v>2778</v>
      </c>
      <c r="BB488" s="37" t="s">
        <v>2777</v>
      </c>
      <c r="BC488" s="37" t="s">
        <v>2776</v>
      </c>
      <c r="BD488" s="37"/>
      <c r="BE488" s="37">
        <v>1819</v>
      </c>
      <c r="BF488" s="37">
        <v>1635</v>
      </c>
      <c r="BG488" s="37">
        <v>3454</v>
      </c>
      <c r="BH488" s="37" t="s">
        <v>2775</v>
      </c>
      <c r="BI488" s="37">
        <v>2</v>
      </c>
      <c r="BJ488" s="37">
        <v>0</v>
      </c>
      <c r="BK488" s="37">
        <v>0</v>
      </c>
      <c r="BL488" s="37">
        <v>0</v>
      </c>
      <c r="BM488" s="37">
        <v>0</v>
      </c>
      <c r="BN488" s="37">
        <v>0</v>
      </c>
      <c r="BO488" s="37">
        <v>0</v>
      </c>
      <c r="BP488" s="37">
        <v>180000</v>
      </c>
      <c r="BQ488" s="37">
        <v>1400</v>
      </c>
      <c r="BR488" s="37">
        <v>0</v>
      </c>
      <c r="BS488" s="37">
        <v>0</v>
      </c>
      <c r="BT488" s="37">
        <v>0</v>
      </c>
      <c r="BU488" s="37">
        <v>181400</v>
      </c>
      <c r="BV488" s="37">
        <v>0</v>
      </c>
      <c r="BW488" s="37">
        <v>0</v>
      </c>
      <c r="BX488" s="37">
        <v>0</v>
      </c>
      <c r="BY488" s="37">
        <v>0</v>
      </c>
      <c r="BZ488" s="37">
        <v>0</v>
      </c>
      <c r="CA488" s="37">
        <v>0</v>
      </c>
      <c r="CB488" s="37">
        <v>1400</v>
      </c>
      <c r="CC488" s="37">
        <v>1</v>
      </c>
      <c r="CD488" s="37">
        <v>0</v>
      </c>
      <c r="CE488" s="37">
        <v>0</v>
      </c>
      <c r="CF488" s="37">
        <v>0</v>
      </c>
      <c r="CG488" s="37">
        <v>0</v>
      </c>
      <c r="CH488" s="37">
        <v>0</v>
      </c>
      <c r="CI488" s="37">
        <v>2200</v>
      </c>
      <c r="CJ488" s="37">
        <v>1</v>
      </c>
      <c r="CK488" s="37">
        <v>0</v>
      </c>
      <c r="CL488" s="37">
        <v>0</v>
      </c>
      <c r="CM488" s="37">
        <v>0</v>
      </c>
      <c r="CN488" s="37">
        <v>0</v>
      </c>
      <c r="CO488" s="37">
        <v>0</v>
      </c>
      <c r="CP488" s="37">
        <v>868</v>
      </c>
      <c r="CQ488" s="37">
        <v>4.2</v>
      </c>
      <c r="CR488" s="37">
        <v>37.5</v>
      </c>
      <c r="CS488" s="37">
        <v>58.1</v>
      </c>
      <c r="CT488" s="37">
        <v>0.2</v>
      </c>
      <c r="CU488" s="37" t="s">
        <v>2774</v>
      </c>
      <c r="CV488" s="37" t="s">
        <v>2773</v>
      </c>
      <c r="CW488" s="37" t="s">
        <v>2666</v>
      </c>
      <c r="CX488" s="37" t="s">
        <v>2665</v>
      </c>
      <c r="CY488" s="37" t="s">
        <v>2771</v>
      </c>
      <c r="CZ488" s="37" t="s">
        <v>2772</v>
      </c>
      <c r="DA488" s="37" t="s">
        <v>2771</v>
      </c>
      <c r="DB488" s="37" t="s">
        <v>2771</v>
      </c>
      <c r="DC488" s="37" t="s">
        <v>2770</v>
      </c>
      <c r="DD488" s="37" t="s">
        <v>2770</v>
      </c>
      <c r="DE488" s="37" t="s">
        <v>2769</v>
      </c>
      <c r="DF488" s="37" t="s">
        <v>2768</v>
      </c>
      <c r="DG488" s="37" t="s">
        <v>2657</v>
      </c>
      <c r="DH488" s="37" t="s">
        <v>2767</v>
      </c>
      <c r="DI488" s="37" t="s">
        <v>2766</v>
      </c>
      <c r="DJ488" s="37" t="s">
        <v>2654</v>
      </c>
      <c r="DK488" s="37" t="s">
        <v>2765</v>
      </c>
      <c r="DL488" s="37">
        <v>2E-3</v>
      </c>
      <c r="DM488" s="37">
        <v>0.84</v>
      </c>
      <c r="DN488" s="37"/>
      <c r="DO488" s="37">
        <v>8.0000000000000002E-3</v>
      </c>
      <c r="DP488" s="37"/>
      <c r="DQ488" s="37">
        <v>0.4</v>
      </c>
      <c r="DR488" s="37">
        <v>3.0000000000000001E-5</v>
      </c>
      <c r="DS488" s="37">
        <v>0.40803</v>
      </c>
      <c r="DT488" s="37">
        <v>0.41003000000000001</v>
      </c>
    </row>
    <row r="489" spans="1:124" s="31" customFormat="1" ht="16.5">
      <c r="A489" s="37">
        <v>354</v>
      </c>
      <c r="B489" s="36" t="s">
        <v>2764</v>
      </c>
      <c r="C489" s="36" t="s">
        <v>339</v>
      </c>
      <c r="D489" s="37" t="s">
        <v>2763</v>
      </c>
      <c r="E489" s="37" t="s">
        <v>2762</v>
      </c>
      <c r="F489" s="37" t="str">
        <f>IF(ISERROR(FIND('ヒアリングシート（記入例あり）'!$C$22,物質リスト!D489)),"",ROW())</f>
        <v/>
      </c>
      <c r="G489" s="37" t="e" cm="1">
        <f t="array" ref="G489">INDEX(D:D,SMALL(F:F,ROW(D489)))</f>
        <v>#NUM!</v>
      </c>
      <c r="H489" s="38" t="s">
        <v>10797</v>
      </c>
      <c r="I489" s="37" t="s">
        <v>223</v>
      </c>
      <c r="J489" s="37" t="s">
        <v>222</v>
      </c>
      <c r="K489" s="37" t="s">
        <v>221</v>
      </c>
      <c r="L489" s="37" t="s">
        <v>2761</v>
      </c>
      <c r="M489" s="37">
        <v>278.35000000000002</v>
      </c>
      <c r="N489" s="37" t="s">
        <v>2760</v>
      </c>
      <c r="O489" s="36" t="s">
        <v>2759</v>
      </c>
      <c r="P489" s="37" t="s">
        <v>217</v>
      </c>
      <c r="Q489" s="36" t="s">
        <v>2758</v>
      </c>
      <c r="R489" s="37"/>
      <c r="S489" s="36" t="s">
        <v>2757</v>
      </c>
      <c r="T489" s="36" t="s">
        <v>2756</v>
      </c>
      <c r="U489" s="36" t="s">
        <v>2755</v>
      </c>
      <c r="V489" s="37">
        <v>4.72</v>
      </c>
      <c r="W489" s="37">
        <v>2</v>
      </c>
      <c r="X489" s="36" t="s">
        <v>1481</v>
      </c>
      <c r="Y489" s="36" t="s">
        <v>212</v>
      </c>
      <c r="Z489" s="36" t="s">
        <v>2754</v>
      </c>
      <c r="AA489" s="37" t="s">
        <v>2753</v>
      </c>
      <c r="AB489" s="37" t="s">
        <v>2752</v>
      </c>
      <c r="AC489" s="37" t="s">
        <v>2751</v>
      </c>
      <c r="AD489" s="41" t="s">
        <v>203</v>
      </c>
      <c r="AE489" s="41" t="s">
        <v>203</v>
      </c>
      <c r="AF489" s="41" t="s">
        <v>206</v>
      </c>
      <c r="AG489" s="41" t="s">
        <v>201</v>
      </c>
      <c r="AH489" s="41" t="s">
        <v>203</v>
      </c>
      <c r="AI489" s="41" t="s">
        <v>203</v>
      </c>
      <c r="AJ489" s="41" t="s">
        <v>203</v>
      </c>
      <c r="AK489" s="41" t="s">
        <v>203</v>
      </c>
      <c r="AL489" s="41" t="s">
        <v>201</v>
      </c>
      <c r="AM489" s="41" t="s">
        <v>377</v>
      </c>
      <c r="AN489" s="41" t="s">
        <v>201</v>
      </c>
      <c r="AO489" s="41" t="s">
        <v>201</v>
      </c>
      <c r="AP489" s="41" t="s">
        <v>291</v>
      </c>
      <c r="AQ489" s="41" t="s">
        <v>713</v>
      </c>
      <c r="AR489" s="41" t="s">
        <v>426</v>
      </c>
      <c r="AS489" s="41" t="s">
        <v>201</v>
      </c>
      <c r="AT489" s="37" t="s">
        <v>2750</v>
      </c>
      <c r="AU489" s="37" t="s">
        <v>2399</v>
      </c>
      <c r="AV489" s="37" t="s">
        <v>286</v>
      </c>
      <c r="AW489" s="37" t="s">
        <v>2749</v>
      </c>
      <c r="AX489" s="37"/>
      <c r="AY489" s="37" t="s">
        <v>2748</v>
      </c>
      <c r="AZ489" s="37" t="s">
        <v>2747</v>
      </c>
      <c r="BA489" s="37" t="s">
        <v>2746</v>
      </c>
      <c r="BB489" s="37" t="s">
        <v>2745</v>
      </c>
      <c r="BC489" s="37" t="s">
        <v>2744</v>
      </c>
      <c r="BD489" s="37"/>
      <c r="BE489" s="40">
        <v>5738</v>
      </c>
      <c r="BF489" s="37">
        <v>51051</v>
      </c>
      <c r="BG489" s="42">
        <v>56789</v>
      </c>
      <c r="BH489" s="37" t="s">
        <v>2743</v>
      </c>
      <c r="BI489" s="37">
        <v>11</v>
      </c>
      <c r="BJ489" s="37">
        <v>15.5</v>
      </c>
      <c r="BK489" s="37">
        <v>0</v>
      </c>
      <c r="BL489" s="37">
        <v>0</v>
      </c>
      <c r="BM489" s="37">
        <v>0</v>
      </c>
      <c r="BN489" s="37">
        <v>1.9</v>
      </c>
      <c r="BO489" s="37">
        <v>2376.6999999999998</v>
      </c>
      <c r="BP489" s="37">
        <v>0</v>
      </c>
      <c r="BQ489" s="37">
        <v>51100</v>
      </c>
      <c r="BR489" s="37">
        <v>70000</v>
      </c>
      <c r="BS489" s="37">
        <v>15.5</v>
      </c>
      <c r="BT489" s="37">
        <v>2378.6</v>
      </c>
      <c r="BU489" s="37">
        <v>121100</v>
      </c>
      <c r="BV489" s="37">
        <v>4</v>
      </c>
      <c r="BW489" s="37">
        <v>37.5</v>
      </c>
      <c r="BX489" s="37">
        <v>1.5</v>
      </c>
      <c r="BY489" s="37">
        <v>0</v>
      </c>
      <c r="BZ489" s="37">
        <v>0</v>
      </c>
      <c r="CA489" s="37">
        <v>39</v>
      </c>
      <c r="CB489" s="37">
        <v>100200</v>
      </c>
      <c r="CC489" s="37">
        <v>13</v>
      </c>
      <c r="CD489" s="37">
        <v>19</v>
      </c>
      <c r="CE489" s="37">
        <v>0</v>
      </c>
      <c r="CF489" s="37">
        <v>0</v>
      </c>
      <c r="CG489" s="37">
        <v>0</v>
      </c>
      <c r="CH489" s="37">
        <v>19</v>
      </c>
      <c r="CI489" s="37">
        <v>103850</v>
      </c>
      <c r="CJ489" s="37">
        <v>8</v>
      </c>
      <c r="CK489" s="37">
        <v>0</v>
      </c>
      <c r="CL489" s="37">
        <v>0</v>
      </c>
      <c r="CM489" s="37">
        <v>0</v>
      </c>
      <c r="CN489" s="37">
        <v>0</v>
      </c>
      <c r="CO489" s="37">
        <v>0</v>
      </c>
      <c r="CP489" s="37">
        <v>889389.30004882813</v>
      </c>
      <c r="CQ489" s="37">
        <v>4.0000000000000001E-3</v>
      </c>
      <c r="CR489" s="37">
        <v>0.03</v>
      </c>
      <c r="CS489" s="37">
        <v>99.5</v>
      </c>
      <c r="CT489" s="37">
        <v>0.4</v>
      </c>
      <c r="CU489" s="37" t="s">
        <v>2742</v>
      </c>
      <c r="CV489" s="37" t="s">
        <v>2741</v>
      </c>
      <c r="CW489" s="37" t="s">
        <v>2740</v>
      </c>
      <c r="CX489" s="37" t="s">
        <v>2739</v>
      </c>
      <c r="CY489" s="37" t="s">
        <v>2738</v>
      </c>
      <c r="CZ489" s="37" t="s">
        <v>2737</v>
      </c>
      <c r="DA489" s="37" t="s">
        <v>2736</v>
      </c>
      <c r="DB489" s="37"/>
      <c r="DC489" s="37" t="s">
        <v>2735</v>
      </c>
      <c r="DD489" s="37" t="s">
        <v>2734</v>
      </c>
      <c r="DE489" s="37" t="s">
        <v>2733</v>
      </c>
      <c r="DF489" s="37" t="s">
        <v>2732</v>
      </c>
      <c r="DG489" s="37" t="s">
        <v>2731</v>
      </c>
      <c r="DH489" s="37" t="s">
        <v>2730</v>
      </c>
      <c r="DI489" s="37" t="s">
        <v>2729</v>
      </c>
      <c r="DJ489" s="37" t="s">
        <v>2728</v>
      </c>
      <c r="DK489" s="37" t="s">
        <v>2727</v>
      </c>
      <c r="DL489" s="37">
        <v>1.9E-2</v>
      </c>
      <c r="DM489" s="37">
        <v>0.99</v>
      </c>
      <c r="DN489" s="37">
        <v>7.1999999999999998E-3</v>
      </c>
      <c r="DO489" s="37"/>
      <c r="DP489" s="37"/>
      <c r="DQ489" s="37">
        <v>1.2</v>
      </c>
      <c r="DR489" s="37">
        <v>2.3999999999999998E-3</v>
      </c>
      <c r="DS489" s="37">
        <v>1.2096</v>
      </c>
      <c r="DT489" s="37">
        <v>1.2285999999999999</v>
      </c>
    </row>
    <row r="490" spans="1:124" s="31" customFormat="1" ht="18">
      <c r="A490" s="37">
        <v>355</v>
      </c>
      <c r="B490" s="36" t="s">
        <v>2726</v>
      </c>
      <c r="C490" s="36" t="s">
        <v>339</v>
      </c>
      <c r="D490" s="37" t="s">
        <v>2725</v>
      </c>
      <c r="E490" s="37" t="s">
        <v>2724</v>
      </c>
      <c r="F490" s="37" t="str">
        <f>IF(ISERROR(FIND('ヒアリングシート（記入例あり）'!$C$22,物質リスト!D490)),"",ROW())</f>
        <v/>
      </c>
      <c r="G490" s="37" t="e" cm="1">
        <f t="array" ref="G490">INDEX(D:D,SMALL(F:F,ROW(D490)))</f>
        <v>#NUM!</v>
      </c>
      <c r="H490" s="38" t="s">
        <v>10797</v>
      </c>
      <c r="I490" s="37" t="s">
        <v>223</v>
      </c>
      <c r="J490" s="37" t="s">
        <v>406</v>
      </c>
      <c r="K490" s="37" t="s">
        <v>221</v>
      </c>
      <c r="L490" s="37" t="s">
        <v>2723</v>
      </c>
      <c r="M490" s="37">
        <v>390.6</v>
      </c>
      <c r="N490" s="37" t="s">
        <v>2722</v>
      </c>
      <c r="O490" s="36" t="s">
        <v>2721</v>
      </c>
      <c r="P490" s="37" t="s">
        <v>217</v>
      </c>
      <c r="Q490" s="36" t="s">
        <v>2720</v>
      </c>
      <c r="R490" s="37"/>
      <c r="S490" s="36" t="s">
        <v>11005</v>
      </c>
      <c r="T490" s="36" t="s">
        <v>2719</v>
      </c>
      <c r="U490" s="36" t="s">
        <v>2718</v>
      </c>
      <c r="V490" s="37">
        <v>7.74</v>
      </c>
      <c r="W490" s="37">
        <v>2</v>
      </c>
      <c r="X490" s="36" t="s">
        <v>2717</v>
      </c>
      <c r="Y490" s="36" t="s">
        <v>212</v>
      </c>
      <c r="Z490" s="36" t="s">
        <v>2716</v>
      </c>
      <c r="AA490" s="37" t="s">
        <v>2715</v>
      </c>
      <c r="AB490" s="37" t="s">
        <v>2714</v>
      </c>
      <c r="AC490" s="37" t="s">
        <v>2713</v>
      </c>
      <c r="AD490" s="41" t="s">
        <v>203</v>
      </c>
      <c r="AE490" s="41" t="s">
        <v>203</v>
      </c>
      <c r="AF490" s="41" t="s">
        <v>206</v>
      </c>
      <c r="AG490" s="41" t="s">
        <v>201</v>
      </c>
      <c r="AH490" s="41" t="s">
        <v>203</v>
      </c>
      <c r="AI490" s="41" t="s">
        <v>203</v>
      </c>
      <c r="AJ490" s="41" t="s">
        <v>203</v>
      </c>
      <c r="AK490" s="41" t="s">
        <v>250</v>
      </c>
      <c r="AL490" s="41" t="s">
        <v>201</v>
      </c>
      <c r="AM490" s="41" t="s">
        <v>203</v>
      </c>
      <c r="AN490" s="41" t="s">
        <v>201</v>
      </c>
      <c r="AO490" s="41" t="s">
        <v>205</v>
      </c>
      <c r="AP490" s="41" t="s">
        <v>2712</v>
      </c>
      <c r="AQ490" s="41" t="s">
        <v>456</v>
      </c>
      <c r="AR490" s="41" t="s">
        <v>2711</v>
      </c>
      <c r="AS490" s="41" t="s">
        <v>201</v>
      </c>
      <c r="AT490" s="37" t="s">
        <v>200</v>
      </c>
      <c r="AU490" s="37" t="s">
        <v>2710</v>
      </c>
      <c r="AV490" s="37" t="s">
        <v>2709</v>
      </c>
      <c r="AW490" s="37" t="s">
        <v>2708</v>
      </c>
      <c r="AX490" s="37"/>
      <c r="AY490" s="37" t="s">
        <v>245</v>
      </c>
      <c r="AZ490" s="37" t="s">
        <v>2707</v>
      </c>
      <c r="BA490" s="37" t="s">
        <v>2706</v>
      </c>
      <c r="BB490" s="37" t="s">
        <v>2705</v>
      </c>
      <c r="BC490" s="37" t="s">
        <v>2704</v>
      </c>
      <c r="BD490" s="37"/>
      <c r="BE490" s="40">
        <v>42664</v>
      </c>
      <c r="BF490" s="42">
        <v>2539006</v>
      </c>
      <c r="BG490" s="42">
        <v>2581670</v>
      </c>
      <c r="BH490" s="37" t="s">
        <v>2703</v>
      </c>
      <c r="BI490" s="37">
        <v>39</v>
      </c>
      <c r="BJ490" s="37">
        <v>2763.6</v>
      </c>
      <c r="BK490" s="37">
        <v>0</v>
      </c>
      <c r="BL490" s="37">
        <v>0</v>
      </c>
      <c r="BM490" s="37">
        <v>0</v>
      </c>
      <c r="BN490" s="37">
        <v>0</v>
      </c>
      <c r="BO490" s="37">
        <v>280388.3</v>
      </c>
      <c r="BP490" s="37">
        <v>6600000</v>
      </c>
      <c r="BQ490" s="37">
        <v>16838100</v>
      </c>
      <c r="BR490" s="37">
        <v>330000</v>
      </c>
      <c r="BS490" s="37">
        <v>2763.6</v>
      </c>
      <c r="BT490" s="37">
        <v>280388.3</v>
      </c>
      <c r="BU490" s="37">
        <v>23768100</v>
      </c>
      <c r="BV490" s="37">
        <v>10</v>
      </c>
      <c r="BW490" s="37">
        <v>1171.9000000000001</v>
      </c>
      <c r="BX490" s="37">
        <v>0</v>
      </c>
      <c r="BY490" s="37">
        <v>0</v>
      </c>
      <c r="BZ490" s="37">
        <v>0</v>
      </c>
      <c r="CA490" s="37">
        <v>1171.9000000000001</v>
      </c>
      <c r="CB490" s="37">
        <v>700600</v>
      </c>
      <c r="CC490" s="37">
        <v>47</v>
      </c>
      <c r="CD490" s="37">
        <v>9422</v>
      </c>
      <c r="CE490" s="37">
        <v>59</v>
      </c>
      <c r="CF490" s="37">
        <v>0</v>
      </c>
      <c r="CG490" s="37">
        <v>0</v>
      </c>
      <c r="CH490" s="37">
        <v>9481</v>
      </c>
      <c r="CI490" s="37">
        <v>15646980</v>
      </c>
      <c r="CJ490" s="37">
        <v>11</v>
      </c>
      <c r="CK490" s="37">
        <v>239.4</v>
      </c>
      <c r="CL490" s="37">
        <v>0</v>
      </c>
      <c r="CM490" s="37">
        <v>0</v>
      </c>
      <c r="CN490" s="37">
        <v>0</v>
      </c>
      <c r="CO490" s="37">
        <v>239.4</v>
      </c>
      <c r="CP490" s="37">
        <v>1704604</v>
      </c>
      <c r="CQ490" s="37">
        <v>8.0000000000000004E-4</v>
      </c>
      <c r="CR490" s="37">
        <v>0.05</v>
      </c>
      <c r="CS490" s="37">
        <v>70.8</v>
      </c>
      <c r="CT490" s="37">
        <v>29.1</v>
      </c>
      <c r="CU490" s="37" t="s">
        <v>2702</v>
      </c>
      <c r="CV490" s="37" t="s">
        <v>2701</v>
      </c>
      <c r="CW490" s="37" t="s">
        <v>2700</v>
      </c>
      <c r="CX490" s="37" t="s">
        <v>2699</v>
      </c>
      <c r="CY490" s="37"/>
      <c r="CZ490" s="37" t="s">
        <v>2698</v>
      </c>
      <c r="DA490" s="37" t="s">
        <v>2697</v>
      </c>
      <c r="DB490" s="37" t="s">
        <v>2696</v>
      </c>
      <c r="DC490" s="37" t="s">
        <v>2695</v>
      </c>
      <c r="DD490" s="37" t="s">
        <v>2694</v>
      </c>
      <c r="DE490" s="37" t="s">
        <v>2693</v>
      </c>
      <c r="DF490" s="37" t="s">
        <v>2692</v>
      </c>
      <c r="DG490" s="37" t="s">
        <v>2691</v>
      </c>
      <c r="DH490" s="37" t="s">
        <v>2691</v>
      </c>
      <c r="DI490" s="37" t="s">
        <v>2690</v>
      </c>
      <c r="DJ490" s="37" t="s">
        <v>2689</v>
      </c>
      <c r="DK490" s="37" t="s">
        <v>2688</v>
      </c>
      <c r="DL490" s="37">
        <v>0.01</v>
      </c>
      <c r="DM490" s="37">
        <v>0.18</v>
      </c>
      <c r="DN490" s="37">
        <v>1.2E-2</v>
      </c>
      <c r="DO490" s="37"/>
      <c r="DP490" s="37">
        <v>6.4000000000000001E-2</v>
      </c>
      <c r="DQ490" s="37">
        <v>44</v>
      </c>
      <c r="DR490" s="37">
        <v>1E-3</v>
      </c>
      <c r="DS490" s="37">
        <v>44.012999999999998</v>
      </c>
      <c r="DT490" s="37">
        <v>5.6691419999999999</v>
      </c>
    </row>
    <row r="491" spans="1:124" s="31" customFormat="1" ht="18">
      <c r="A491" s="37">
        <v>356</v>
      </c>
      <c r="B491" s="36" t="s">
        <v>2687</v>
      </c>
      <c r="C491" s="36" t="s">
        <v>2044</v>
      </c>
      <c r="D491" s="37" t="s">
        <v>2686</v>
      </c>
      <c r="E491" s="37" t="s">
        <v>2685</v>
      </c>
      <c r="F491" s="37" t="str">
        <f>IF(ISERROR(FIND('ヒアリングシート（記入例あり）'!$C$22,物質リスト!D491)),"",ROW())</f>
        <v/>
      </c>
      <c r="G491" s="37" t="e" cm="1">
        <f t="array" ref="G491">INDEX(D:D,SMALL(F:F,ROW(D491)))</f>
        <v>#NUM!</v>
      </c>
      <c r="H491" s="38" t="s">
        <v>10797</v>
      </c>
      <c r="I491" s="37" t="s">
        <v>223</v>
      </c>
      <c r="J491" s="37" t="s">
        <v>222</v>
      </c>
      <c r="K491" s="37" t="s">
        <v>221</v>
      </c>
      <c r="L491" s="37" t="s">
        <v>2684</v>
      </c>
      <c r="M491" s="37">
        <v>312.39</v>
      </c>
      <c r="N491" s="37" t="s">
        <v>2683</v>
      </c>
      <c r="O491" s="36" t="s">
        <v>2682</v>
      </c>
      <c r="P491" s="37" t="s">
        <v>217</v>
      </c>
      <c r="Q491" s="36" t="s">
        <v>2681</v>
      </c>
      <c r="R491" s="37"/>
      <c r="S491" s="36" t="s">
        <v>11006</v>
      </c>
      <c r="T491" s="36" t="s">
        <v>2680</v>
      </c>
      <c r="U491" s="36" t="s">
        <v>2679</v>
      </c>
      <c r="V491" s="37">
        <v>4.91</v>
      </c>
      <c r="W491" s="37">
        <v>2</v>
      </c>
      <c r="X491" s="36"/>
      <c r="Y491" s="36" t="s">
        <v>212</v>
      </c>
      <c r="Z491" s="36" t="s">
        <v>2678</v>
      </c>
      <c r="AA491" s="37" t="s">
        <v>2677</v>
      </c>
      <c r="AB491" s="37" t="s">
        <v>2676</v>
      </c>
      <c r="AC491" s="37" t="s">
        <v>209</v>
      </c>
      <c r="AD491" s="41" t="s">
        <v>203</v>
      </c>
      <c r="AE491" s="41" t="s">
        <v>203</v>
      </c>
      <c r="AF491" s="41" t="s">
        <v>206</v>
      </c>
      <c r="AG491" s="41" t="s">
        <v>201</v>
      </c>
      <c r="AH491" s="41" t="s">
        <v>201</v>
      </c>
      <c r="AI491" s="41" t="s">
        <v>201</v>
      </c>
      <c r="AJ491" s="41" t="s">
        <v>203</v>
      </c>
      <c r="AK491" s="41" t="s">
        <v>203</v>
      </c>
      <c r="AL491" s="41" t="s">
        <v>201</v>
      </c>
      <c r="AM491" s="41" t="s">
        <v>201</v>
      </c>
      <c r="AN491" s="41" t="s">
        <v>201</v>
      </c>
      <c r="AO491" s="41" t="s">
        <v>201</v>
      </c>
      <c r="AP491" s="41" t="s">
        <v>291</v>
      </c>
      <c r="AQ491" s="41" t="s">
        <v>201</v>
      </c>
      <c r="AR491" s="41" t="s">
        <v>2675</v>
      </c>
      <c r="AS491" s="41" t="s">
        <v>201</v>
      </c>
      <c r="AT491" s="37" t="s">
        <v>200</v>
      </c>
      <c r="AU491" s="37" t="s">
        <v>199</v>
      </c>
      <c r="AV491" s="37" t="s">
        <v>2674</v>
      </c>
      <c r="AW491" s="37" t="s">
        <v>2673</v>
      </c>
      <c r="AX491" s="37"/>
      <c r="AY491" s="37" t="s">
        <v>245</v>
      </c>
      <c r="AZ491" s="37"/>
      <c r="BA491" s="37" t="s">
        <v>2672</v>
      </c>
      <c r="BB491" s="37" t="s">
        <v>2671</v>
      </c>
      <c r="BC491" s="37" t="s">
        <v>2670</v>
      </c>
      <c r="BD491" s="37"/>
      <c r="BE491" s="37">
        <v>37011</v>
      </c>
      <c r="BF491" s="37">
        <v>4559</v>
      </c>
      <c r="BG491" s="37">
        <v>41570</v>
      </c>
      <c r="BH491" s="37" t="s">
        <v>2669</v>
      </c>
      <c r="BI491" s="37">
        <v>2</v>
      </c>
      <c r="BJ491" s="37">
        <v>0.7</v>
      </c>
      <c r="BK491" s="37">
        <v>0</v>
      </c>
      <c r="BL491" s="37">
        <v>0</v>
      </c>
      <c r="BM491" s="37">
        <v>0</v>
      </c>
      <c r="BN491" s="37">
        <v>0</v>
      </c>
      <c r="BO491" s="37">
        <v>7</v>
      </c>
      <c r="BP491" s="37">
        <v>0</v>
      </c>
      <c r="BQ491" s="37">
        <v>1100</v>
      </c>
      <c r="BR491" s="37">
        <v>130000</v>
      </c>
      <c r="BS491" s="37">
        <v>0.7</v>
      </c>
      <c r="BT491" s="37">
        <v>7</v>
      </c>
      <c r="BU491" s="37">
        <v>131100</v>
      </c>
      <c r="BV491" s="37">
        <v>0</v>
      </c>
      <c r="BW491" s="37">
        <v>0</v>
      </c>
      <c r="BX491" s="37">
        <v>0</v>
      </c>
      <c r="BY491" s="37">
        <v>0</v>
      </c>
      <c r="BZ491" s="37">
        <v>0</v>
      </c>
      <c r="CA491" s="37">
        <v>0</v>
      </c>
      <c r="CB491" s="37">
        <v>0</v>
      </c>
      <c r="CC491" s="37">
        <v>2</v>
      </c>
      <c r="CD491" s="37">
        <v>1</v>
      </c>
      <c r="CE491" s="37">
        <v>0</v>
      </c>
      <c r="CF491" s="37">
        <v>0</v>
      </c>
      <c r="CG491" s="37">
        <v>0</v>
      </c>
      <c r="CH491" s="37">
        <v>1</v>
      </c>
      <c r="CI491" s="37">
        <v>7400</v>
      </c>
      <c r="CJ491" s="37">
        <v>2</v>
      </c>
      <c r="CK491" s="37">
        <v>0</v>
      </c>
      <c r="CL491" s="37">
        <v>0</v>
      </c>
      <c r="CM491" s="37">
        <v>0</v>
      </c>
      <c r="CN491" s="37">
        <v>0</v>
      </c>
      <c r="CO491" s="37">
        <v>0</v>
      </c>
      <c r="CP491" s="37">
        <v>26452</v>
      </c>
      <c r="CQ491" s="37">
        <v>0</v>
      </c>
      <c r="CR491" s="37">
        <v>0.1</v>
      </c>
      <c r="CS491" s="37">
        <v>99.7</v>
      </c>
      <c r="CT491" s="37">
        <v>0.2</v>
      </c>
      <c r="CU491" s="37" t="s">
        <v>2668</v>
      </c>
      <c r="CV491" s="37" t="s">
        <v>2667</v>
      </c>
      <c r="CW491" s="37" t="s">
        <v>2666</v>
      </c>
      <c r="CX491" s="37" t="s">
        <v>2665</v>
      </c>
      <c r="CY491" s="37" t="s">
        <v>2664</v>
      </c>
      <c r="CZ491" s="37" t="s">
        <v>2663</v>
      </c>
      <c r="DA491" s="37" t="s">
        <v>2662</v>
      </c>
      <c r="DB491" s="37" t="s">
        <v>2662</v>
      </c>
      <c r="DC491" s="37" t="s">
        <v>2661</v>
      </c>
      <c r="DD491" s="37" t="s">
        <v>2660</v>
      </c>
      <c r="DE491" s="37" t="s">
        <v>2659</v>
      </c>
      <c r="DF491" s="37" t="s">
        <v>2658</v>
      </c>
      <c r="DG491" s="37" t="s">
        <v>2657</v>
      </c>
      <c r="DH491" s="37" t="s">
        <v>2656</v>
      </c>
      <c r="DI491" s="37" t="s">
        <v>2655</v>
      </c>
      <c r="DJ491" s="37" t="s">
        <v>2654</v>
      </c>
      <c r="DK491" s="37" t="s">
        <v>2653</v>
      </c>
      <c r="DL491" s="37">
        <v>1.6999999999999999E-3</v>
      </c>
      <c r="DM491" s="37">
        <v>3.9E-2</v>
      </c>
      <c r="DN491" s="37"/>
      <c r="DO491" s="37">
        <v>4.0000000000000001E-3</v>
      </c>
      <c r="DP491" s="37"/>
      <c r="DQ491" s="37">
        <v>0.4</v>
      </c>
      <c r="DR491" s="37">
        <v>1.8E-3</v>
      </c>
      <c r="DS491" s="37">
        <v>0.40579999999999999</v>
      </c>
      <c r="DT491" s="37">
        <v>0.50749999999999995</v>
      </c>
    </row>
    <row r="492" spans="1:124" s="31" customFormat="1" ht="18">
      <c r="A492" s="37">
        <v>357</v>
      </c>
      <c r="B492" s="36" t="s">
        <v>2652</v>
      </c>
      <c r="C492" s="36" t="s">
        <v>410</v>
      </c>
      <c r="D492" s="37" t="s">
        <v>2651</v>
      </c>
      <c r="E492" s="37" t="s">
        <v>2650</v>
      </c>
      <c r="F492" s="37" t="str">
        <f>IF(ISERROR(FIND('ヒアリングシート（記入例あり）'!$C$22,物質リスト!D492)),"",ROW())</f>
        <v/>
      </c>
      <c r="G492" s="37" t="e" cm="1">
        <f t="array" ref="G492">INDEX(D:D,SMALL(F:F,ROW(D492)))</f>
        <v>#NUM!</v>
      </c>
      <c r="H492" s="38" t="s">
        <v>10797</v>
      </c>
      <c r="I492" s="37" t="s">
        <v>223</v>
      </c>
      <c r="J492" s="37" t="s">
        <v>222</v>
      </c>
      <c r="K492" s="37" t="s">
        <v>221</v>
      </c>
      <c r="L492" s="37" t="s">
        <v>2649</v>
      </c>
      <c r="M492" s="37">
        <v>305.44369999999998</v>
      </c>
      <c r="N492" s="37" t="s">
        <v>2648</v>
      </c>
      <c r="O492" s="36" t="s">
        <v>2647</v>
      </c>
      <c r="P492" s="37" t="s">
        <v>259</v>
      </c>
      <c r="Q492" s="36" t="s">
        <v>2646</v>
      </c>
      <c r="R492" s="37"/>
      <c r="S492" s="36" t="s">
        <v>11007</v>
      </c>
      <c r="T492" s="36"/>
      <c r="U492" s="36" t="s">
        <v>2645</v>
      </c>
      <c r="V492" s="37">
        <v>4.8</v>
      </c>
      <c r="W492" s="37">
        <v>2</v>
      </c>
      <c r="X492" s="36"/>
      <c r="Y492" s="36"/>
      <c r="Z492" s="36" t="s">
        <v>2644</v>
      </c>
      <c r="AA492" s="37" t="s">
        <v>2643</v>
      </c>
      <c r="AB492" s="37" t="s">
        <v>732</v>
      </c>
      <c r="AC492" s="37" t="s">
        <v>2642</v>
      </c>
      <c r="AD492" s="37" t="s">
        <v>207</v>
      </c>
      <c r="AE492" s="37" t="s">
        <v>203</v>
      </c>
      <c r="AF492" s="37" t="s">
        <v>206</v>
      </c>
      <c r="AG492" s="37" t="s">
        <v>201</v>
      </c>
      <c r="AH492" s="37" t="s">
        <v>207</v>
      </c>
      <c r="AI492" s="37" t="s">
        <v>206</v>
      </c>
      <c r="AJ492" s="37" t="s">
        <v>203</v>
      </c>
      <c r="AK492" s="37" t="s">
        <v>250</v>
      </c>
      <c r="AL492" s="37" t="s">
        <v>201</v>
      </c>
      <c r="AM492" s="37" t="s">
        <v>203</v>
      </c>
      <c r="AN492" s="37" t="s">
        <v>203</v>
      </c>
      <c r="AO492" s="37" t="s">
        <v>203</v>
      </c>
      <c r="AP492" s="37" t="s">
        <v>203</v>
      </c>
      <c r="AQ492" s="37" t="s">
        <v>201</v>
      </c>
      <c r="AR492" s="37" t="s">
        <v>2641</v>
      </c>
      <c r="AS492" s="37" t="s">
        <v>201</v>
      </c>
      <c r="AT492" s="37" t="s">
        <v>2640</v>
      </c>
      <c r="AU492" s="37" t="s">
        <v>2639</v>
      </c>
      <c r="AV492" s="37" t="s">
        <v>248</v>
      </c>
      <c r="AW492" s="37"/>
      <c r="AX492" s="37"/>
      <c r="AY492" s="37"/>
      <c r="AZ492" s="37"/>
      <c r="BA492" s="37"/>
      <c r="BB492" s="37"/>
      <c r="BC492" s="37"/>
      <c r="BD492" s="37"/>
      <c r="BE492" s="37">
        <v>10</v>
      </c>
      <c r="BF492" s="37">
        <v>350</v>
      </c>
      <c r="BG492" s="37">
        <v>360</v>
      </c>
      <c r="BH492" s="37" t="s">
        <v>744</v>
      </c>
      <c r="BI492" s="37"/>
      <c r="BJ492" s="37"/>
      <c r="BK492" s="37"/>
      <c r="BL492" s="37"/>
      <c r="BM492" s="37"/>
      <c r="BN492" s="37"/>
      <c r="BO492" s="37"/>
      <c r="BP492" s="37"/>
      <c r="BQ492" s="37"/>
      <c r="BR492" s="37"/>
      <c r="BS492" s="37"/>
      <c r="BT492" s="37"/>
      <c r="BU492" s="37"/>
      <c r="BV492" s="37">
        <v>0</v>
      </c>
      <c r="BW492" s="37">
        <v>0</v>
      </c>
      <c r="BX492" s="37">
        <v>0</v>
      </c>
      <c r="BY492" s="37">
        <v>0</v>
      </c>
      <c r="BZ492" s="37">
        <v>0</v>
      </c>
      <c r="CA492" s="37">
        <v>0</v>
      </c>
      <c r="CB492" s="37">
        <v>0</v>
      </c>
      <c r="CC492" s="37"/>
      <c r="CD492" s="37"/>
      <c r="CE492" s="37"/>
      <c r="CF492" s="37"/>
      <c r="CG492" s="37"/>
      <c r="CH492" s="37"/>
      <c r="CI492" s="37"/>
      <c r="CJ492" s="37">
        <v>0</v>
      </c>
      <c r="CK492" s="37">
        <v>0</v>
      </c>
      <c r="CL492" s="37">
        <v>0</v>
      </c>
      <c r="CM492" s="37">
        <v>0</v>
      </c>
      <c r="CN492" s="37">
        <v>0</v>
      </c>
      <c r="CO492" s="37">
        <v>0</v>
      </c>
      <c r="CP492" s="37">
        <v>0</v>
      </c>
      <c r="CQ492" s="37"/>
      <c r="CR492" s="37"/>
      <c r="CS492" s="37"/>
      <c r="CT492" s="37"/>
      <c r="CU492" s="37"/>
      <c r="CV492" s="37"/>
      <c r="CW492" s="37"/>
      <c r="CX492" s="37"/>
      <c r="CY492" s="37"/>
      <c r="CZ492" s="37"/>
      <c r="DA492" s="37"/>
      <c r="DB492" s="37"/>
      <c r="DC492" s="37"/>
      <c r="DD492" s="37"/>
      <c r="DE492" s="37"/>
      <c r="DF492" s="37"/>
      <c r="DG492" s="37"/>
      <c r="DH492" s="37"/>
      <c r="DI492" s="37"/>
      <c r="DJ492" s="37"/>
      <c r="DK492" s="37"/>
      <c r="DL492" s="37"/>
      <c r="DM492" s="37"/>
      <c r="DN492" s="37"/>
      <c r="DO492" s="37"/>
      <c r="DP492" s="37"/>
      <c r="DQ492" s="37"/>
      <c r="DR492" s="37"/>
      <c r="DS492" s="37"/>
      <c r="DT492" s="37"/>
    </row>
    <row r="493" spans="1:124" s="31" customFormat="1" ht="16.5">
      <c r="A493" s="37">
        <v>358</v>
      </c>
      <c r="B493" s="36" t="s">
        <v>2638</v>
      </c>
      <c r="C493" s="36" t="s">
        <v>410</v>
      </c>
      <c r="D493" s="37" t="s">
        <v>2637</v>
      </c>
      <c r="E493" s="37" t="s">
        <v>2636</v>
      </c>
      <c r="F493" s="37" t="str">
        <f>IF(ISERROR(FIND('ヒアリングシート（記入例あり）'!$C$22,物質リスト!D493)),"",ROW())</f>
        <v/>
      </c>
      <c r="G493" s="37" t="e" cm="1">
        <f t="array" ref="G493">INDEX(D:D,SMALL(F:F,ROW(D493)))</f>
        <v>#NUM!</v>
      </c>
      <c r="H493" s="38" t="s">
        <v>10797</v>
      </c>
      <c r="I493" s="37" t="s">
        <v>223</v>
      </c>
      <c r="J493" s="37"/>
      <c r="K493" s="37" t="s">
        <v>221</v>
      </c>
      <c r="L493" s="37" t="s">
        <v>2635</v>
      </c>
      <c r="M493" s="37">
        <v>352.48</v>
      </c>
      <c r="N493" s="37" t="s">
        <v>2634</v>
      </c>
      <c r="O493" s="36" t="s">
        <v>403</v>
      </c>
      <c r="P493" s="37" t="s">
        <v>259</v>
      </c>
      <c r="Q493" s="36" t="s">
        <v>2633</v>
      </c>
      <c r="R493" s="37"/>
      <c r="S493" s="36" t="s">
        <v>2632</v>
      </c>
      <c r="T493" s="36"/>
      <c r="U493" s="36" t="s">
        <v>2631</v>
      </c>
      <c r="V493" s="37">
        <v>4.25</v>
      </c>
      <c r="W493" s="37">
        <v>2</v>
      </c>
      <c r="X493" s="36"/>
      <c r="Y493" s="36"/>
      <c r="Z493" s="36" t="s">
        <v>2630</v>
      </c>
      <c r="AA493" s="37" t="s">
        <v>614</v>
      </c>
      <c r="AB493" s="37" t="s">
        <v>614</v>
      </c>
      <c r="AC493" s="37" t="s">
        <v>2629</v>
      </c>
      <c r="AD493" s="37" t="s">
        <v>203</v>
      </c>
      <c r="AE493" s="37" t="s">
        <v>203</v>
      </c>
      <c r="AF493" s="37" t="s">
        <v>206</v>
      </c>
      <c r="AG493" s="37" t="s">
        <v>201</v>
      </c>
      <c r="AH493" s="37" t="s">
        <v>201</v>
      </c>
      <c r="AI493" s="37" t="s">
        <v>206</v>
      </c>
      <c r="AJ493" s="37" t="s">
        <v>203</v>
      </c>
      <c r="AK493" s="37" t="s">
        <v>203</v>
      </c>
      <c r="AL493" s="37" t="s">
        <v>201</v>
      </c>
      <c r="AM493" s="37" t="s">
        <v>203</v>
      </c>
      <c r="AN493" s="37" t="s">
        <v>203</v>
      </c>
      <c r="AO493" s="37" t="s">
        <v>203</v>
      </c>
      <c r="AP493" s="37" t="s">
        <v>203</v>
      </c>
      <c r="AQ493" s="37" t="s">
        <v>201</v>
      </c>
      <c r="AR493" s="37" t="s">
        <v>2628</v>
      </c>
      <c r="AS493" s="37" t="s">
        <v>201</v>
      </c>
      <c r="AT493" s="37" t="s">
        <v>209</v>
      </c>
      <c r="AU493" s="37" t="s">
        <v>2627</v>
      </c>
      <c r="AV493" s="37" t="s">
        <v>582</v>
      </c>
      <c r="AW493" s="37"/>
      <c r="AX493" s="37"/>
      <c r="AY493" s="37"/>
      <c r="AZ493" s="37"/>
      <c r="BA493" s="37"/>
      <c r="BB493" s="37"/>
      <c r="BC493" s="37"/>
      <c r="BD493" s="37"/>
      <c r="BE493" s="37">
        <v>6</v>
      </c>
      <c r="BF493" s="37">
        <v>281</v>
      </c>
      <c r="BG493" s="37">
        <v>287</v>
      </c>
      <c r="BH493" s="37" t="s">
        <v>744</v>
      </c>
      <c r="BI493" s="37"/>
      <c r="BJ493" s="37"/>
      <c r="BK493" s="37"/>
      <c r="BL493" s="37"/>
      <c r="BM493" s="37"/>
      <c r="BN493" s="37"/>
      <c r="BO493" s="37"/>
      <c r="BP493" s="37"/>
      <c r="BQ493" s="37"/>
      <c r="BR493" s="37"/>
      <c r="BS493" s="37"/>
      <c r="BT493" s="37"/>
      <c r="BU493" s="37"/>
      <c r="BV493" s="37">
        <v>0</v>
      </c>
      <c r="BW493" s="37">
        <v>0</v>
      </c>
      <c r="BX493" s="37">
        <v>0</v>
      </c>
      <c r="BY493" s="37">
        <v>0</v>
      </c>
      <c r="BZ493" s="37">
        <v>0</v>
      </c>
      <c r="CA493" s="37">
        <v>0</v>
      </c>
      <c r="CB493" s="37">
        <v>0</v>
      </c>
      <c r="CC493" s="37"/>
      <c r="CD493" s="37"/>
      <c r="CE493" s="37"/>
      <c r="CF493" s="37"/>
      <c r="CG493" s="37"/>
      <c r="CH493" s="37"/>
      <c r="CI493" s="37"/>
      <c r="CJ493" s="37">
        <v>0</v>
      </c>
      <c r="CK493" s="37">
        <v>0</v>
      </c>
      <c r="CL493" s="37">
        <v>0</v>
      </c>
      <c r="CM493" s="37">
        <v>0</v>
      </c>
      <c r="CN493" s="37">
        <v>0</v>
      </c>
      <c r="CO493" s="37">
        <v>0</v>
      </c>
      <c r="CP493" s="37">
        <v>0</v>
      </c>
      <c r="CQ493" s="37"/>
      <c r="CR493" s="37"/>
      <c r="CS493" s="37"/>
      <c r="CT493" s="37"/>
      <c r="CU493" s="37"/>
      <c r="CV493" s="37"/>
      <c r="CW493" s="37"/>
      <c r="CX493" s="37"/>
      <c r="CY493" s="37"/>
      <c r="CZ493" s="37"/>
      <c r="DA493" s="37"/>
      <c r="DB493" s="37"/>
      <c r="DC493" s="37"/>
      <c r="DD493" s="37"/>
      <c r="DE493" s="37"/>
      <c r="DF493" s="37"/>
      <c r="DG493" s="37"/>
      <c r="DH493" s="37"/>
      <c r="DI493" s="37"/>
      <c r="DJ493" s="37"/>
      <c r="DK493" s="37"/>
      <c r="DL493" s="37"/>
      <c r="DM493" s="37"/>
      <c r="DN493" s="37"/>
      <c r="DO493" s="37"/>
      <c r="DP493" s="37"/>
      <c r="DQ493" s="37"/>
      <c r="DR493" s="37"/>
      <c r="DS493" s="37"/>
      <c r="DT493" s="37"/>
    </row>
    <row r="494" spans="1:124" s="31" customFormat="1" ht="16.5">
      <c r="A494" s="37">
        <v>359</v>
      </c>
      <c r="B494" s="36" t="s">
        <v>2626</v>
      </c>
      <c r="C494" s="36" t="s">
        <v>410</v>
      </c>
      <c r="D494" s="37" t="s">
        <v>2625</v>
      </c>
      <c r="E494" s="37" t="s">
        <v>2624</v>
      </c>
      <c r="F494" s="37" t="str">
        <f>IF(ISERROR(FIND('ヒアリングシート（記入例あり）'!$C$22,物質リスト!D494)),"",ROW())</f>
        <v/>
      </c>
      <c r="G494" s="37" t="e" cm="1">
        <f t="array" ref="G494">INDEX(D:D,SMALL(F:F,ROW(D494)))</f>
        <v>#NUM!</v>
      </c>
      <c r="H494" s="38" t="s">
        <v>10796</v>
      </c>
      <c r="I494" s="37" t="s">
        <v>223</v>
      </c>
      <c r="J494" s="37" t="s">
        <v>360</v>
      </c>
      <c r="K494" s="37" t="s">
        <v>221</v>
      </c>
      <c r="L494" s="37" t="s">
        <v>2623</v>
      </c>
      <c r="M494" s="37">
        <v>130.18600000000001</v>
      </c>
      <c r="N494" s="37" t="s">
        <v>209</v>
      </c>
      <c r="O494" s="36" t="s">
        <v>2622</v>
      </c>
      <c r="P494" s="37" t="s">
        <v>217</v>
      </c>
      <c r="Q494" s="36" t="s">
        <v>2621</v>
      </c>
      <c r="R494" s="37"/>
      <c r="S494" s="36" t="s">
        <v>2620</v>
      </c>
      <c r="T494" s="36"/>
      <c r="U494" s="36" t="s">
        <v>2619</v>
      </c>
      <c r="V494" s="37">
        <v>0.63</v>
      </c>
      <c r="W494" s="37">
        <v>1</v>
      </c>
      <c r="X494" s="36"/>
      <c r="Y494" s="36"/>
      <c r="Z494" s="36" t="s">
        <v>2618</v>
      </c>
      <c r="AA494" s="37" t="s">
        <v>2617</v>
      </c>
      <c r="AB494" s="37" t="s">
        <v>2616</v>
      </c>
      <c r="AC494" s="37" t="s">
        <v>2615</v>
      </c>
      <c r="AD494" s="41" t="s">
        <v>203</v>
      </c>
      <c r="AE494" s="41" t="s">
        <v>378</v>
      </c>
      <c r="AF494" s="41" t="s">
        <v>206</v>
      </c>
      <c r="AG494" s="41" t="s">
        <v>378</v>
      </c>
      <c r="AH494" s="41" t="s">
        <v>201</v>
      </c>
      <c r="AI494" s="41" t="s">
        <v>201</v>
      </c>
      <c r="AJ494" s="41" t="s">
        <v>205</v>
      </c>
      <c r="AK494" s="41" t="s">
        <v>250</v>
      </c>
      <c r="AL494" s="41" t="s">
        <v>201</v>
      </c>
      <c r="AM494" s="41" t="s">
        <v>377</v>
      </c>
      <c r="AN494" s="41" t="s">
        <v>205</v>
      </c>
      <c r="AO494" s="41" t="s">
        <v>291</v>
      </c>
      <c r="AP494" s="41" t="s">
        <v>205</v>
      </c>
      <c r="AQ494" s="41" t="s">
        <v>478</v>
      </c>
      <c r="AR494" s="41" t="s">
        <v>2614</v>
      </c>
      <c r="AS494" s="41" t="s">
        <v>201</v>
      </c>
      <c r="AT494" s="37" t="s">
        <v>477</v>
      </c>
      <c r="AU494" s="37" t="s">
        <v>2613</v>
      </c>
      <c r="AV494" s="37" t="s">
        <v>2612</v>
      </c>
      <c r="AW494" s="37"/>
      <c r="AX494" s="37"/>
      <c r="AY494" s="37"/>
      <c r="AZ494" s="37"/>
      <c r="BA494" s="37"/>
      <c r="BB494" s="37"/>
      <c r="BC494" s="37"/>
      <c r="BD494" s="37"/>
      <c r="BE494" s="37">
        <v>4646</v>
      </c>
      <c r="BF494" s="37">
        <v>3112</v>
      </c>
      <c r="BG494" s="37">
        <v>7758</v>
      </c>
      <c r="BH494" s="37" t="s">
        <v>2611</v>
      </c>
      <c r="BI494" s="37">
        <v>2</v>
      </c>
      <c r="BJ494" s="37">
        <v>5</v>
      </c>
      <c r="BK494" s="37">
        <v>0</v>
      </c>
      <c r="BL494" s="37">
        <v>0</v>
      </c>
      <c r="BM494" s="37">
        <v>0</v>
      </c>
      <c r="BN494" s="37">
        <v>0</v>
      </c>
      <c r="BO494" s="37">
        <v>480</v>
      </c>
      <c r="BP494" s="37">
        <v>160000</v>
      </c>
      <c r="BQ494" s="37">
        <v>30000</v>
      </c>
      <c r="BR494" s="37">
        <v>0</v>
      </c>
      <c r="BS494" s="37">
        <v>5</v>
      </c>
      <c r="BT494" s="37">
        <v>480</v>
      </c>
      <c r="BU494" s="37">
        <v>190000</v>
      </c>
      <c r="BV494" s="37">
        <v>1</v>
      </c>
      <c r="BW494" s="37">
        <v>0</v>
      </c>
      <c r="BX494" s="37">
        <v>0</v>
      </c>
      <c r="BY494" s="37">
        <v>0</v>
      </c>
      <c r="BZ494" s="37">
        <v>0</v>
      </c>
      <c r="CA494" s="37">
        <v>0</v>
      </c>
      <c r="CB494" s="37">
        <v>0</v>
      </c>
      <c r="CC494" s="37">
        <v>2</v>
      </c>
      <c r="CD494" s="37">
        <v>0</v>
      </c>
      <c r="CE494" s="37">
        <v>0</v>
      </c>
      <c r="CF494" s="37">
        <v>0</v>
      </c>
      <c r="CG494" s="37">
        <v>0</v>
      </c>
      <c r="CH494" s="37">
        <v>0</v>
      </c>
      <c r="CI494" s="37">
        <v>34700</v>
      </c>
      <c r="CJ494" s="37">
        <v>2</v>
      </c>
      <c r="CK494" s="37">
        <v>0</v>
      </c>
      <c r="CL494" s="37">
        <v>0</v>
      </c>
      <c r="CM494" s="37">
        <v>0</v>
      </c>
      <c r="CN494" s="37">
        <v>0</v>
      </c>
      <c r="CO494" s="37">
        <v>0</v>
      </c>
      <c r="CP494" s="37">
        <v>11041</v>
      </c>
      <c r="CQ494" s="37"/>
      <c r="CR494" s="37"/>
      <c r="CS494" s="37"/>
      <c r="CT494" s="37"/>
      <c r="CU494" s="37"/>
      <c r="CV494" s="37"/>
      <c r="CW494" s="37"/>
      <c r="CX494" s="37"/>
      <c r="CY494" s="37"/>
      <c r="CZ494" s="37"/>
      <c r="DA494" s="37"/>
      <c r="DB494" s="37"/>
      <c r="DC494" s="37"/>
      <c r="DD494" s="37"/>
      <c r="DE494" s="37"/>
      <c r="DF494" s="37"/>
      <c r="DG494" s="37"/>
      <c r="DH494" s="37"/>
      <c r="DI494" s="37"/>
      <c r="DJ494" s="37"/>
      <c r="DK494" s="37"/>
      <c r="DL494" s="37"/>
      <c r="DM494" s="37"/>
      <c r="DN494" s="37"/>
      <c r="DO494" s="37"/>
      <c r="DP494" s="37"/>
      <c r="DQ494" s="37"/>
      <c r="DR494" s="37"/>
      <c r="DS494" s="37"/>
      <c r="DT494" s="37"/>
    </row>
    <row r="495" spans="1:124" s="31" customFormat="1" ht="18">
      <c r="A495" s="37">
        <v>360</v>
      </c>
      <c r="B495" s="36" t="s">
        <v>2610</v>
      </c>
      <c r="C495" s="36" t="s">
        <v>639</v>
      </c>
      <c r="D495" s="37" t="s">
        <v>2609</v>
      </c>
      <c r="E495" s="37" t="s">
        <v>2608</v>
      </c>
      <c r="F495" s="37" t="str">
        <f>IF(ISERROR(FIND('ヒアリングシート（記入例あり）'!$C$22,物質リスト!D495)),"",ROW())</f>
        <v/>
      </c>
      <c r="G495" s="37" t="e" cm="1">
        <f t="array" ref="G495">INDEX(D:D,SMALL(F:F,ROW(D495)))</f>
        <v>#NUM!</v>
      </c>
      <c r="H495" s="38" t="s">
        <v>10796</v>
      </c>
      <c r="I495" s="37" t="s">
        <v>223</v>
      </c>
      <c r="J495" s="37"/>
      <c r="K495" s="37" t="s">
        <v>221</v>
      </c>
      <c r="L495" s="37" t="s">
        <v>2607</v>
      </c>
      <c r="M495" s="37">
        <v>290.32119999999998</v>
      </c>
      <c r="N495" s="37" t="s">
        <v>2606</v>
      </c>
      <c r="O495" s="36" t="s">
        <v>2605</v>
      </c>
      <c r="P495" s="37" t="s">
        <v>259</v>
      </c>
      <c r="Q495" s="36"/>
      <c r="R495" s="37" t="s">
        <v>2604</v>
      </c>
      <c r="S495" s="36" t="s">
        <v>11008</v>
      </c>
      <c r="T495" s="36"/>
      <c r="U495" s="36" t="s">
        <v>2603</v>
      </c>
      <c r="V495" s="37">
        <v>0.81</v>
      </c>
      <c r="W495" s="37">
        <v>1</v>
      </c>
      <c r="X495" s="36"/>
      <c r="Y495" s="36"/>
      <c r="Z495" s="36" t="s">
        <v>11009</v>
      </c>
      <c r="AA495" s="37" t="s">
        <v>764</v>
      </c>
      <c r="AB495" s="37" t="s">
        <v>732</v>
      </c>
      <c r="AC495" s="37" t="s">
        <v>209</v>
      </c>
      <c r="AD495" s="37" t="s">
        <v>203</v>
      </c>
      <c r="AE495" s="37" t="s">
        <v>203</v>
      </c>
      <c r="AF495" s="37" t="s">
        <v>206</v>
      </c>
      <c r="AG495" s="37" t="s">
        <v>201</v>
      </c>
      <c r="AH495" s="37" t="s">
        <v>201</v>
      </c>
      <c r="AI495" s="37" t="s">
        <v>206</v>
      </c>
      <c r="AJ495" s="37" t="s">
        <v>378</v>
      </c>
      <c r="AK495" s="37" t="s">
        <v>201</v>
      </c>
      <c r="AL495" s="37" t="s">
        <v>201</v>
      </c>
      <c r="AM495" s="37" t="s">
        <v>377</v>
      </c>
      <c r="AN495" s="37" t="s">
        <v>291</v>
      </c>
      <c r="AO495" s="37" t="s">
        <v>203</v>
      </c>
      <c r="AP495" s="37" t="s">
        <v>291</v>
      </c>
      <c r="AQ495" s="37" t="s">
        <v>203</v>
      </c>
      <c r="AR495" s="37" t="s">
        <v>2602</v>
      </c>
      <c r="AS495" s="37" t="s">
        <v>201</v>
      </c>
      <c r="AT495" s="37" t="s">
        <v>598</v>
      </c>
      <c r="AU495" s="37" t="s">
        <v>2601</v>
      </c>
      <c r="AV495" s="37" t="s">
        <v>1602</v>
      </c>
      <c r="AW495" s="37"/>
      <c r="AX495" s="37"/>
      <c r="AY495" s="37"/>
      <c r="AZ495" s="37"/>
      <c r="BA495" s="37"/>
      <c r="BB495" s="37"/>
      <c r="BC495" s="37"/>
      <c r="BD495" s="37"/>
      <c r="BE495" s="37">
        <v>0</v>
      </c>
      <c r="BF495" s="37">
        <v>802</v>
      </c>
      <c r="BG495" s="37">
        <v>802</v>
      </c>
      <c r="BH495" s="37" t="s">
        <v>2600</v>
      </c>
      <c r="BI495" s="37"/>
      <c r="BJ495" s="37"/>
      <c r="BK495" s="37"/>
      <c r="BL495" s="37"/>
      <c r="BM495" s="37"/>
      <c r="BN495" s="37"/>
      <c r="BO495" s="37"/>
      <c r="BP495" s="37"/>
      <c r="BQ495" s="37"/>
      <c r="BR495" s="37"/>
      <c r="BS495" s="37"/>
      <c r="BT495" s="37"/>
      <c r="BU495" s="37"/>
      <c r="BV495" s="37">
        <v>0</v>
      </c>
      <c r="BW495" s="37">
        <v>0</v>
      </c>
      <c r="BX495" s="37">
        <v>0</v>
      </c>
      <c r="BY495" s="37">
        <v>0</v>
      </c>
      <c r="BZ495" s="37">
        <v>0</v>
      </c>
      <c r="CA495" s="37">
        <v>0</v>
      </c>
      <c r="CB495" s="37">
        <v>0</v>
      </c>
      <c r="CC495" s="37"/>
      <c r="CD495" s="37"/>
      <c r="CE495" s="37"/>
      <c r="CF495" s="37"/>
      <c r="CG495" s="37"/>
      <c r="CH495" s="37"/>
      <c r="CI495" s="37"/>
      <c r="CJ495" s="37">
        <v>0</v>
      </c>
      <c r="CK495" s="37">
        <v>0</v>
      </c>
      <c r="CL495" s="37">
        <v>0</v>
      </c>
      <c r="CM495" s="37">
        <v>0</v>
      </c>
      <c r="CN495" s="37">
        <v>0</v>
      </c>
      <c r="CO495" s="37">
        <v>0</v>
      </c>
      <c r="CP495" s="37">
        <v>0</v>
      </c>
      <c r="CQ495" s="37"/>
      <c r="CR495" s="37"/>
      <c r="CS495" s="37"/>
      <c r="CT495" s="37"/>
      <c r="CU495" s="37"/>
      <c r="CV495" s="37"/>
      <c r="CW495" s="37"/>
      <c r="CX495" s="37"/>
      <c r="CY495" s="37"/>
      <c r="CZ495" s="37"/>
      <c r="DA495" s="37"/>
      <c r="DB495" s="37"/>
      <c r="DC495" s="37"/>
      <c r="DD495" s="37"/>
      <c r="DE495" s="37"/>
      <c r="DF495" s="37"/>
      <c r="DG495" s="37"/>
      <c r="DH495" s="37"/>
      <c r="DI495" s="37"/>
      <c r="DJ495" s="37"/>
      <c r="DK495" s="37"/>
      <c r="DL495" s="37"/>
      <c r="DM495" s="37"/>
      <c r="DN495" s="37"/>
      <c r="DO495" s="37"/>
      <c r="DP495" s="37"/>
      <c r="DQ495" s="37"/>
      <c r="DR495" s="37"/>
      <c r="DS495" s="37"/>
      <c r="DT495" s="37"/>
    </row>
    <row r="496" spans="1:124" s="31" customFormat="1" ht="16.5">
      <c r="A496" s="37">
        <v>361</v>
      </c>
      <c r="B496" s="36" t="s">
        <v>2599</v>
      </c>
      <c r="C496" s="36" t="s">
        <v>453</v>
      </c>
      <c r="D496" s="37" t="s">
        <v>2598</v>
      </c>
      <c r="E496" s="37" t="s">
        <v>2597</v>
      </c>
      <c r="F496" s="37" t="str">
        <f>IF(ISERROR(FIND('ヒアリングシート（記入例あり）'!$C$22,物質リスト!D496)),"",ROW())</f>
        <v/>
      </c>
      <c r="G496" s="37" t="e" cm="1">
        <f t="array" ref="G496">INDEX(D:D,SMALL(F:F,ROW(D496)))</f>
        <v>#NUM!</v>
      </c>
      <c r="H496" s="38" t="s">
        <v>10797</v>
      </c>
      <c r="I496" s="37" t="s">
        <v>223</v>
      </c>
      <c r="J496" s="37"/>
      <c r="K496" s="37" t="s">
        <v>221</v>
      </c>
      <c r="L496" s="37" t="s">
        <v>2596</v>
      </c>
      <c r="M496" s="37">
        <v>357.38</v>
      </c>
      <c r="N496" s="37" t="s">
        <v>2595</v>
      </c>
      <c r="O496" s="36" t="s">
        <v>2594</v>
      </c>
      <c r="P496" s="37" t="s">
        <v>259</v>
      </c>
      <c r="Q496" s="37"/>
      <c r="R496" s="37" t="s">
        <v>2593</v>
      </c>
      <c r="S496" s="36" t="s">
        <v>2592</v>
      </c>
      <c r="T496" s="36"/>
      <c r="U496" s="36" t="s">
        <v>2591</v>
      </c>
      <c r="V496" s="37">
        <v>3.31</v>
      </c>
      <c r="W496" s="37">
        <v>2</v>
      </c>
      <c r="X496" s="36"/>
      <c r="Y496" s="36"/>
      <c r="Z496" s="36" t="s">
        <v>2590</v>
      </c>
      <c r="AA496" s="37" t="s">
        <v>614</v>
      </c>
      <c r="AB496" s="37" t="s">
        <v>2589</v>
      </c>
      <c r="AC496" s="37" t="s">
        <v>2588</v>
      </c>
      <c r="AD496" s="37" t="s">
        <v>203</v>
      </c>
      <c r="AE496" s="37" t="s">
        <v>203</v>
      </c>
      <c r="AF496" s="37" t="s">
        <v>206</v>
      </c>
      <c r="AG496" s="37" t="s">
        <v>201</v>
      </c>
      <c r="AH496" s="37" t="s">
        <v>203</v>
      </c>
      <c r="AI496" s="37" t="s">
        <v>206</v>
      </c>
      <c r="AJ496" s="37" t="s">
        <v>203</v>
      </c>
      <c r="AK496" s="37" t="s">
        <v>203</v>
      </c>
      <c r="AL496" s="37" t="s">
        <v>201</v>
      </c>
      <c r="AM496" s="37" t="s">
        <v>203</v>
      </c>
      <c r="AN496" s="37" t="s">
        <v>203</v>
      </c>
      <c r="AO496" s="37" t="s">
        <v>203</v>
      </c>
      <c r="AP496" s="37" t="s">
        <v>203</v>
      </c>
      <c r="AQ496" s="37" t="s">
        <v>201</v>
      </c>
      <c r="AR496" s="37" t="s">
        <v>2431</v>
      </c>
      <c r="AS496" s="37" t="s">
        <v>201</v>
      </c>
      <c r="AT496" s="37" t="s">
        <v>209</v>
      </c>
      <c r="AU496" s="37" t="s">
        <v>973</v>
      </c>
      <c r="AV496" s="37" t="s">
        <v>582</v>
      </c>
      <c r="AW496" s="37"/>
      <c r="AX496" s="37"/>
      <c r="AY496" s="37"/>
      <c r="AZ496" s="37"/>
      <c r="BA496" s="37"/>
      <c r="BB496" s="37"/>
      <c r="BC496" s="37"/>
      <c r="BD496" s="37"/>
      <c r="BE496" s="37">
        <v>0</v>
      </c>
      <c r="BF496" s="37">
        <v>280</v>
      </c>
      <c r="BG496" s="37">
        <v>280</v>
      </c>
      <c r="BH496" s="37" t="s">
        <v>1030</v>
      </c>
      <c r="BI496" s="37"/>
      <c r="BJ496" s="37"/>
      <c r="BK496" s="37"/>
      <c r="BL496" s="37"/>
      <c r="BM496" s="37"/>
      <c r="BN496" s="37"/>
      <c r="BO496" s="37"/>
      <c r="BP496" s="37"/>
      <c r="BQ496" s="37"/>
      <c r="BR496" s="37"/>
      <c r="BS496" s="37"/>
      <c r="BT496" s="37"/>
      <c r="BU496" s="37"/>
      <c r="BV496" s="37">
        <v>0</v>
      </c>
      <c r="BW496" s="37">
        <v>0</v>
      </c>
      <c r="BX496" s="37">
        <v>0</v>
      </c>
      <c r="BY496" s="37">
        <v>0</v>
      </c>
      <c r="BZ496" s="37">
        <v>0</v>
      </c>
      <c r="CA496" s="37">
        <v>0</v>
      </c>
      <c r="CB496" s="37">
        <v>0</v>
      </c>
      <c r="CC496" s="37">
        <v>1</v>
      </c>
      <c r="CD496" s="37">
        <v>0</v>
      </c>
      <c r="CE496" s="37">
        <v>0</v>
      </c>
      <c r="CF496" s="37">
        <v>0</v>
      </c>
      <c r="CG496" s="37">
        <v>0</v>
      </c>
      <c r="CH496" s="37">
        <v>0</v>
      </c>
      <c r="CI496" s="37">
        <v>18000</v>
      </c>
      <c r="CJ496" s="37">
        <v>0</v>
      </c>
      <c r="CK496" s="37">
        <v>0</v>
      </c>
      <c r="CL496" s="37">
        <v>0</v>
      </c>
      <c r="CM496" s="37">
        <v>0</v>
      </c>
      <c r="CN496" s="37">
        <v>0</v>
      </c>
      <c r="CO496" s="37">
        <v>0</v>
      </c>
      <c r="CP496" s="37">
        <v>0</v>
      </c>
      <c r="CQ496" s="37"/>
      <c r="CR496" s="37"/>
      <c r="CS496" s="37"/>
      <c r="CT496" s="37"/>
      <c r="CU496" s="37"/>
      <c r="CV496" s="37"/>
      <c r="CW496" s="37"/>
      <c r="CX496" s="37"/>
      <c r="CY496" s="37"/>
      <c r="CZ496" s="37"/>
      <c r="DA496" s="37"/>
      <c r="DB496" s="37"/>
      <c r="DC496" s="37"/>
      <c r="DD496" s="37"/>
      <c r="DE496" s="37"/>
      <c r="DF496" s="37"/>
      <c r="DG496" s="37"/>
      <c r="DH496" s="37"/>
      <c r="DI496" s="37"/>
      <c r="DJ496" s="37"/>
      <c r="DK496" s="37"/>
      <c r="DL496" s="37"/>
      <c r="DM496" s="37"/>
      <c r="DN496" s="37"/>
      <c r="DO496" s="37"/>
      <c r="DP496" s="37"/>
      <c r="DQ496" s="37"/>
      <c r="DR496" s="37"/>
      <c r="DS496" s="37"/>
      <c r="DT496" s="37"/>
    </row>
    <row r="497" spans="1:124" s="31" customFormat="1" ht="16.5">
      <c r="A497" s="37">
        <v>362</v>
      </c>
      <c r="B497" s="36" t="s">
        <v>2587</v>
      </c>
      <c r="C497" s="36" t="s">
        <v>453</v>
      </c>
      <c r="D497" s="37" t="s">
        <v>2586</v>
      </c>
      <c r="E497" s="37" t="s">
        <v>2585</v>
      </c>
      <c r="F497" s="37" t="str">
        <f>IF(ISERROR(FIND('ヒアリングシート（記入例あり）'!$C$22,物質リスト!D497)),"",ROW())</f>
        <v/>
      </c>
      <c r="G497" s="37" t="e" cm="1">
        <f t="array" ref="G497">INDEX(D:D,SMALL(F:F,ROW(D497)))</f>
        <v>#NUM!</v>
      </c>
      <c r="H497" s="38" t="s">
        <v>10797</v>
      </c>
      <c r="I497" s="37" t="s">
        <v>223</v>
      </c>
      <c r="J497" s="37"/>
      <c r="K497" s="37" t="s">
        <v>221</v>
      </c>
      <c r="L497" s="37" t="s">
        <v>2584</v>
      </c>
      <c r="M497" s="37">
        <v>384.58</v>
      </c>
      <c r="N497" s="37" t="s">
        <v>2583</v>
      </c>
      <c r="O497" s="36" t="s">
        <v>2582</v>
      </c>
      <c r="P497" s="37" t="s">
        <v>259</v>
      </c>
      <c r="Q497" s="36"/>
      <c r="R497" s="37" t="s">
        <v>2581</v>
      </c>
      <c r="S497" s="36" t="s">
        <v>2580</v>
      </c>
      <c r="T497" s="36"/>
      <c r="U497" s="36" t="s">
        <v>2579</v>
      </c>
      <c r="V497" s="37">
        <v>6</v>
      </c>
      <c r="W497" s="37">
        <v>2</v>
      </c>
      <c r="X497" s="36"/>
      <c r="Y497" s="36"/>
      <c r="Z497" s="36" t="s">
        <v>2578</v>
      </c>
      <c r="AA497" s="37" t="s">
        <v>2577</v>
      </c>
      <c r="AB497" s="37" t="s">
        <v>731</v>
      </c>
      <c r="AC497" s="37" t="s">
        <v>2576</v>
      </c>
      <c r="AD497" s="37" t="s">
        <v>207</v>
      </c>
      <c r="AE497" s="37" t="s">
        <v>203</v>
      </c>
      <c r="AF497" s="37" t="s">
        <v>206</v>
      </c>
      <c r="AG497" s="37" t="s">
        <v>201</v>
      </c>
      <c r="AH497" s="37" t="s">
        <v>205</v>
      </c>
      <c r="AI497" s="37" t="s">
        <v>206</v>
      </c>
      <c r="AJ497" s="37" t="s">
        <v>203</v>
      </c>
      <c r="AK497" s="37" t="s">
        <v>204</v>
      </c>
      <c r="AL497" s="37" t="s">
        <v>201</v>
      </c>
      <c r="AM497" s="37" t="s">
        <v>203</v>
      </c>
      <c r="AN497" s="37" t="s">
        <v>203</v>
      </c>
      <c r="AO497" s="37" t="s">
        <v>201</v>
      </c>
      <c r="AP497" s="37" t="s">
        <v>203</v>
      </c>
      <c r="AQ497" s="37" t="s">
        <v>2575</v>
      </c>
      <c r="AR497" s="37" t="s">
        <v>2574</v>
      </c>
      <c r="AS497" s="37" t="s">
        <v>201</v>
      </c>
      <c r="AT497" s="37" t="s">
        <v>2573</v>
      </c>
      <c r="AU497" s="37" t="s">
        <v>2572</v>
      </c>
      <c r="AV497" s="37" t="s">
        <v>582</v>
      </c>
      <c r="AW497" s="37"/>
      <c r="AX497" s="37"/>
      <c r="AY497" s="37"/>
      <c r="AZ497" s="37"/>
      <c r="BA497" s="37"/>
      <c r="BB497" s="37"/>
      <c r="BC497" s="37"/>
      <c r="BD497" s="37"/>
      <c r="BE497" s="37">
        <v>0</v>
      </c>
      <c r="BF497" s="37">
        <v>0</v>
      </c>
      <c r="BG497" s="37">
        <v>0</v>
      </c>
      <c r="BH497" s="37" t="s">
        <v>744</v>
      </c>
      <c r="BI497" s="37"/>
      <c r="BJ497" s="37"/>
      <c r="BK497" s="37"/>
      <c r="BL497" s="37"/>
      <c r="BM497" s="37"/>
      <c r="BN497" s="37"/>
      <c r="BO497" s="37"/>
      <c r="BP497" s="37"/>
      <c r="BQ497" s="37"/>
      <c r="BR497" s="37"/>
      <c r="BS497" s="37"/>
      <c r="BT497" s="37"/>
      <c r="BU497" s="37"/>
      <c r="BV497" s="37">
        <v>0</v>
      </c>
      <c r="BW497" s="37">
        <v>0</v>
      </c>
      <c r="BX497" s="37">
        <v>0</v>
      </c>
      <c r="BY497" s="37">
        <v>0</v>
      </c>
      <c r="BZ497" s="37">
        <v>0</v>
      </c>
      <c r="CA497" s="37">
        <v>0</v>
      </c>
      <c r="CB497" s="37">
        <v>0</v>
      </c>
      <c r="CC497" s="37"/>
      <c r="CD497" s="37"/>
      <c r="CE497" s="37"/>
      <c r="CF497" s="37"/>
      <c r="CG497" s="37"/>
      <c r="CH497" s="37"/>
      <c r="CI497" s="37"/>
      <c r="CJ497" s="37">
        <v>0</v>
      </c>
      <c r="CK497" s="37">
        <v>0</v>
      </c>
      <c r="CL497" s="37">
        <v>0</v>
      </c>
      <c r="CM497" s="37">
        <v>0</v>
      </c>
      <c r="CN497" s="37">
        <v>0</v>
      </c>
      <c r="CO497" s="37">
        <v>0</v>
      </c>
      <c r="CP497" s="37">
        <v>0</v>
      </c>
      <c r="CQ497" s="37"/>
      <c r="CR497" s="37"/>
      <c r="CS497" s="37"/>
      <c r="CT497" s="37"/>
      <c r="CU497" s="37"/>
      <c r="CV497" s="37"/>
      <c r="CW497" s="37"/>
      <c r="CX497" s="37"/>
      <c r="CY497" s="37"/>
      <c r="CZ497" s="37"/>
      <c r="DA497" s="37"/>
      <c r="DB497" s="37"/>
      <c r="DC497" s="37"/>
      <c r="DD497" s="37"/>
      <c r="DE497" s="37"/>
      <c r="DF497" s="37"/>
      <c r="DG497" s="37"/>
      <c r="DH497" s="37"/>
      <c r="DI497" s="37"/>
      <c r="DJ497" s="37"/>
      <c r="DK497" s="37"/>
      <c r="DL497" s="37"/>
      <c r="DM497" s="37"/>
      <c r="DN497" s="37"/>
      <c r="DO497" s="37"/>
      <c r="DP497" s="37"/>
      <c r="DQ497" s="37"/>
      <c r="DR497" s="37"/>
      <c r="DS497" s="37"/>
      <c r="DT497" s="37"/>
    </row>
    <row r="498" spans="1:124" s="31" customFormat="1" ht="18">
      <c r="A498" s="37">
        <v>363</v>
      </c>
      <c r="B498" s="36" t="s">
        <v>2571</v>
      </c>
      <c r="C498" s="36" t="s">
        <v>453</v>
      </c>
      <c r="D498" s="37" t="s">
        <v>2570</v>
      </c>
      <c r="E498" s="37" t="s">
        <v>2569</v>
      </c>
      <c r="F498" s="37" t="str">
        <f>IF(ISERROR(FIND('ヒアリングシート（記入例あり）'!$C$22,物質リスト!D498)),"",ROW())</f>
        <v/>
      </c>
      <c r="G498" s="37" t="e" cm="1">
        <f t="array" ref="G498">INDEX(D:D,SMALL(F:F,ROW(D498)))</f>
        <v>#NUM!</v>
      </c>
      <c r="H498" s="38" t="s">
        <v>10797</v>
      </c>
      <c r="I498" s="37" t="s">
        <v>223</v>
      </c>
      <c r="J498" s="37"/>
      <c r="K498" s="37" t="s">
        <v>221</v>
      </c>
      <c r="L498" s="37" t="s">
        <v>2568</v>
      </c>
      <c r="M498" s="37">
        <v>345.22</v>
      </c>
      <c r="N498" s="37" t="s">
        <v>2567</v>
      </c>
      <c r="O498" s="36" t="s">
        <v>2566</v>
      </c>
      <c r="P498" s="37" t="s">
        <v>259</v>
      </c>
      <c r="Q498" s="36"/>
      <c r="R498" s="37" t="s">
        <v>2565</v>
      </c>
      <c r="S498" s="36" t="s">
        <v>11010</v>
      </c>
      <c r="T498" s="36"/>
      <c r="U498" s="36" t="s">
        <v>2564</v>
      </c>
      <c r="V498" s="37">
        <v>4.8</v>
      </c>
      <c r="W498" s="37">
        <v>2</v>
      </c>
      <c r="X498" s="36"/>
      <c r="Y498" s="36"/>
      <c r="Z498" s="36" t="s">
        <v>2563</v>
      </c>
      <c r="AA498" s="37" t="s">
        <v>2562</v>
      </c>
      <c r="AB498" s="37" t="s">
        <v>946</v>
      </c>
      <c r="AC498" s="37"/>
      <c r="AD498" s="37" t="s">
        <v>203</v>
      </c>
      <c r="AE498" s="37" t="s">
        <v>203</v>
      </c>
      <c r="AF498" s="37" t="s">
        <v>206</v>
      </c>
      <c r="AG498" s="37" t="s">
        <v>201</v>
      </c>
      <c r="AH498" s="37" t="s">
        <v>201</v>
      </c>
      <c r="AI498" s="37" t="s">
        <v>206</v>
      </c>
      <c r="AJ498" s="37" t="s">
        <v>201</v>
      </c>
      <c r="AK498" s="37" t="s">
        <v>201</v>
      </c>
      <c r="AL498" s="37" t="s">
        <v>201</v>
      </c>
      <c r="AM498" s="37" t="s">
        <v>201</v>
      </c>
      <c r="AN498" s="37" t="s">
        <v>201</v>
      </c>
      <c r="AO498" s="37" t="s">
        <v>201</v>
      </c>
      <c r="AP498" s="37" t="s">
        <v>205</v>
      </c>
      <c r="AQ498" s="37" t="s">
        <v>201</v>
      </c>
      <c r="AR498" s="37" t="s">
        <v>2561</v>
      </c>
      <c r="AS498" s="37" t="s">
        <v>201</v>
      </c>
      <c r="AT498" s="37" t="s">
        <v>209</v>
      </c>
      <c r="AU498" s="37" t="s">
        <v>2560</v>
      </c>
      <c r="AV498" s="37" t="s">
        <v>1141</v>
      </c>
      <c r="AW498" s="37"/>
      <c r="AX498" s="37"/>
      <c r="AY498" s="37"/>
      <c r="AZ498" s="37"/>
      <c r="BA498" s="37"/>
      <c r="BB498" s="37"/>
      <c r="BC498" s="37"/>
      <c r="BD498" s="37"/>
      <c r="BE498" s="37">
        <v>0</v>
      </c>
      <c r="BF498" s="37">
        <v>17</v>
      </c>
      <c r="BG498" s="37">
        <v>17</v>
      </c>
      <c r="BH498" s="37" t="s">
        <v>1063</v>
      </c>
      <c r="BI498" s="37"/>
      <c r="BJ498" s="37"/>
      <c r="BK498" s="37"/>
      <c r="BL498" s="37"/>
      <c r="BM498" s="37"/>
      <c r="BN498" s="37"/>
      <c r="BO498" s="37"/>
      <c r="BP498" s="37"/>
      <c r="BQ498" s="37"/>
      <c r="BR498" s="37"/>
      <c r="BS498" s="37"/>
      <c r="BT498" s="37"/>
      <c r="BU498" s="37"/>
      <c r="BV498" s="37">
        <v>0</v>
      </c>
      <c r="BW498" s="37">
        <v>0</v>
      </c>
      <c r="BX498" s="37">
        <v>0</v>
      </c>
      <c r="BY498" s="37">
        <v>0</v>
      </c>
      <c r="BZ498" s="37">
        <v>0</v>
      </c>
      <c r="CA498" s="37">
        <v>0</v>
      </c>
      <c r="CB498" s="37">
        <v>0</v>
      </c>
      <c r="CC498" s="37"/>
      <c r="CD498" s="37"/>
      <c r="CE498" s="37"/>
      <c r="CF498" s="37"/>
      <c r="CG498" s="37"/>
      <c r="CH498" s="37"/>
      <c r="CI498" s="37"/>
      <c r="CJ498" s="37">
        <v>0</v>
      </c>
      <c r="CK498" s="37">
        <v>0</v>
      </c>
      <c r="CL498" s="37">
        <v>0</v>
      </c>
      <c r="CM498" s="37">
        <v>0</v>
      </c>
      <c r="CN498" s="37">
        <v>0</v>
      </c>
      <c r="CO498" s="37">
        <v>0</v>
      </c>
      <c r="CP498" s="37">
        <v>0</v>
      </c>
      <c r="CQ498" s="37"/>
      <c r="CR498" s="37"/>
      <c r="CS498" s="37"/>
      <c r="CT498" s="37"/>
      <c r="CU498" s="37"/>
      <c r="CV498" s="37"/>
      <c r="CW498" s="37"/>
      <c r="CX498" s="37"/>
      <c r="CY498" s="37"/>
      <c r="CZ498" s="37"/>
      <c r="DA498" s="37"/>
      <c r="DB498" s="37"/>
      <c r="DC498" s="37"/>
      <c r="DD498" s="37"/>
      <c r="DE498" s="37"/>
      <c r="DF498" s="37"/>
      <c r="DG498" s="37"/>
      <c r="DH498" s="37"/>
      <c r="DI498" s="37"/>
      <c r="DJ498" s="37"/>
      <c r="DK498" s="37"/>
      <c r="DL498" s="37"/>
      <c r="DM498" s="37"/>
      <c r="DN498" s="37"/>
      <c r="DO498" s="37"/>
      <c r="DP498" s="37"/>
      <c r="DQ498" s="37"/>
      <c r="DR498" s="37"/>
      <c r="DS498" s="37"/>
      <c r="DT498" s="37"/>
    </row>
    <row r="499" spans="1:124" s="31" customFormat="1" ht="16.5">
      <c r="A499" s="37">
        <v>364</v>
      </c>
      <c r="B499" s="36" t="s">
        <v>2559</v>
      </c>
      <c r="C499" s="36" t="s">
        <v>453</v>
      </c>
      <c r="D499" s="37" t="s">
        <v>2558</v>
      </c>
      <c r="E499" s="37" t="s">
        <v>2557</v>
      </c>
      <c r="F499" s="37" t="str">
        <f>IF(ISERROR(FIND('ヒアリングシート（記入例あり）'!$C$22,物質リスト!D499)),"",ROW())</f>
        <v/>
      </c>
      <c r="G499" s="37" t="e" cm="1">
        <f t="array" ref="G499">INDEX(D:D,SMALL(F:F,ROW(D499)))</f>
        <v>#NUM!</v>
      </c>
      <c r="H499" s="38" t="s">
        <v>10797</v>
      </c>
      <c r="I499" s="37" t="s">
        <v>223</v>
      </c>
      <c r="J499" s="37"/>
      <c r="K499" s="37" t="s">
        <v>221</v>
      </c>
      <c r="L499" s="37" t="s">
        <v>2556</v>
      </c>
      <c r="M499" s="37">
        <v>421.5</v>
      </c>
      <c r="N499" s="37" t="s">
        <v>2555</v>
      </c>
      <c r="O499" s="36" t="s">
        <v>2554</v>
      </c>
      <c r="P499" s="37" t="s">
        <v>259</v>
      </c>
      <c r="Q499" s="36"/>
      <c r="R499" s="37" t="s">
        <v>2553</v>
      </c>
      <c r="S499" s="36" t="s">
        <v>2552</v>
      </c>
      <c r="T499" s="36"/>
      <c r="U499" s="36" t="s">
        <v>2551</v>
      </c>
      <c r="V499" s="37">
        <v>5.01</v>
      </c>
      <c r="W499" s="37">
        <v>2</v>
      </c>
      <c r="X499" s="36"/>
      <c r="Y499" s="36"/>
      <c r="Z499" s="36" t="s">
        <v>2550</v>
      </c>
      <c r="AA499" s="37" t="s">
        <v>2549</v>
      </c>
      <c r="AB499" s="37" t="s">
        <v>731</v>
      </c>
      <c r="AC499" s="37" t="s">
        <v>2548</v>
      </c>
      <c r="AD499" s="37" t="s">
        <v>378</v>
      </c>
      <c r="AE499" s="37" t="s">
        <v>203</v>
      </c>
      <c r="AF499" s="37" t="s">
        <v>206</v>
      </c>
      <c r="AG499" s="37" t="s">
        <v>201</v>
      </c>
      <c r="AH499" s="37" t="s">
        <v>205</v>
      </c>
      <c r="AI499" s="37" t="s">
        <v>206</v>
      </c>
      <c r="AJ499" s="37" t="s">
        <v>203</v>
      </c>
      <c r="AK499" s="37" t="s">
        <v>250</v>
      </c>
      <c r="AL499" s="37" t="s">
        <v>201</v>
      </c>
      <c r="AM499" s="37" t="s">
        <v>377</v>
      </c>
      <c r="AN499" s="37" t="s">
        <v>203</v>
      </c>
      <c r="AO499" s="37" t="s">
        <v>203</v>
      </c>
      <c r="AP499" s="37" t="s">
        <v>203</v>
      </c>
      <c r="AQ499" s="37" t="s">
        <v>2547</v>
      </c>
      <c r="AR499" s="37" t="s">
        <v>2546</v>
      </c>
      <c r="AS499" s="37" t="s">
        <v>201</v>
      </c>
      <c r="AT499" s="37" t="s">
        <v>957</v>
      </c>
      <c r="AU499" s="37" t="s">
        <v>2545</v>
      </c>
      <c r="AV499" s="37" t="s">
        <v>582</v>
      </c>
      <c r="AW499" s="37"/>
      <c r="AX499" s="37"/>
      <c r="AY499" s="37"/>
      <c r="AZ499" s="37"/>
      <c r="BA499" s="37"/>
      <c r="BB499" s="37"/>
      <c r="BC499" s="37"/>
      <c r="BD499" s="37"/>
      <c r="BE499" s="37">
        <v>1</v>
      </c>
      <c r="BF499" s="37">
        <v>100</v>
      </c>
      <c r="BG499" s="37">
        <v>101</v>
      </c>
      <c r="BH499" s="37" t="s">
        <v>2544</v>
      </c>
      <c r="BI499" s="37"/>
      <c r="BJ499" s="37"/>
      <c r="BK499" s="37"/>
      <c r="BL499" s="37"/>
      <c r="BM499" s="37"/>
      <c r="BN499" s="37"/>
      <c r="BO499" s="37"/>
      <c r="BP499" s="37"/>
      <c r="BQ499" s="37"/>
      <c r="BR499" s="37"/>
      <c r="BS499" s="37"/>
      <c r="BT499" s="37"/>
      <c r="BU499" s="37"/>
      <c r="BV499" s="37">
        <v>0</v>
      </c>
      <c r="BW499" s="37">
        <v>0</v>
      </c>
      <c r="BX499" s="37">
        <v>0</v>
      </c>
      <c r="BY499" s="37">
        <v>0</v>
      </c>
      <c r="BZ499" s="37">
        <v>0</v>
      </c>
      <c r="CA499" s="37">
        <v>0</v>
      </c>
      <c r="CB499" s="37">
        <v>0</v>
      </c>
      <c r="CC499" s="37"/>
      <c r="CD499" s="37"/>
      <c r="CE499" s="37"/>
      <c r="CF499" s="37"/>
      <c r="CG499" s="37"/>
      <c r="CH499" s="37"/>
      <c r="CI499" s="37"/>
      <c r="CJ499" s="37">
        <v>0</v>
      </c>
      <c r="CK499" s="37">
        <v>0</v>
      </c>
      <c r="CL499" s="37">
        <v>0</v>
      </c>
      <c r="CM499" s="37">
        <v>0</v>
      </c>
      <c r="CN499" s="37">
        <v>0</v>
      </c>
      <c r="CO499" s="37">
        <v>0</v>
      </c>
      <c r="CP499" s="37">
        <v>0</v>
      </c>
      <c r="CQ499" s="37"/>
      <c r="CR499" s="37"/>
      <c r="CS499" s="37"/>
      <c r="CT499" s="37"/>
      <c r="CU499" s="37"/>
      <c r="CV499" s="37"/>
      <c r="CW499" s="37"/>
      <c r="CX499" s="37"/>
      <c r="CY499" s="37"/>
      <c r="CZ499" s="37"/>
      <c r="DA499" s="37"/>
      <c r="DB499" s="37"/>
      <c r="DC499" s="37"/>
      <c r="DD499" s="37"/>
      <c r="DE499" s="37"/>
      <c r="DF499" s="37"/>
      <c r="DG499" s="37"/>
      <c r="DH499" s="37"/>
      <c r="DI499" s="37"/>
      <c r="DJ499" s="37"/>
      <c r="DK499" s="37"/>
      <c r="DL499" s="37"/>
      <c r="DM499" s="37"/>
      <c r="DN499" s="37"/>
      <c r="DO499" s="37"/>
      <c r="DP499" s="37"/>
      <c r="DQ499" s="37"/>
      <c r="DR499" s="37"/>
      <c r="DS499" s="37"/>
      <c r="DT499" s="37"/>
    </row>
    <row r="500" spans="1:124" s="31" customFormat="1" ht="16.5">
      <c r="A500" s="37">
        <v>365</v>
      </c>
      <c r="B500" s="36" t="s">
        <v>2543</v>
      </c>
      <c r="C500" s="36" t="s">
        <v>595</v>
      </c>
      <c r="D500" s="37" t="s">
        <v>2542</v>
      </c>
      <c r="E500" s="37" t="s">
        <v>2541</v>
      </c>
      <c r="F500" s="37" t="str">
        <f>IF(ISERROR(FIND('ヒアリングシート（記入例あり）'!$C$22,物質リスト!D500)),"",ROW())</f>
        <v/>
      </c>
      <c r="G500" s="37" t="e" cm="1">
        <f t="array" ref="G500">INDEX(D:D,SMALL(F:F,ROW(D500)))</f>
        <v>#NUM!</v>
      </c>
      <c r="H500" s="38" t="s">
        <v>10797</v>
      </c>
      <c r="I500" s="37" t="s">
        <v>223</v>
      </c>
      <c r="J500" s="37" t="s">
        <v>222</v>
      </c>
      <c r="K500" s="37" t="s">
        <v>221</v>
      </c>
      <c r="L500" s="37" t="s">
        <v>2540</v>
      </c>
      <c r="M500" s="37">
        <v>180.24</v>
      </c>
      <c r="N500" s="37" t="s">
        <v>2539</v>
      </c>
      <c r="O500" s="36" t="s">
        <v>2538</v>
      </c>
      <c r="P500" s="37" t="s">
        <v>259</v>
      </c>
      <c r="Q500" s="36" t="s">
        <v>2537</v>
      </c>
      <c r="R500" s="37"/>
      <c r="S500" s="36" t="s">
        <v>2536</v>
      </c>
      <c r="T500" s="36"/>
      <c r="U500" s="36" t="s">
        <v>2535</v>
      </c>
      <c r="V500" s="37">
        <v>3.5</v>
      </c>
      <c r="W500" s="37">
        <v>2</v>
      </c>
      <c r="X500" s="36"/>
      <c r="Y500" s="36"/>
      <c r="Z500" s="36" t="s">
        <v>2534</v>
      </c>
      <c r="AA500" s="37" t="s">
        <v>2533</v>
      </c>
      <c r="AB500" s="37" t="s">
        <v>209</v>
      </c>
      <c r="AC500" s="37" t="s">
        <v>209</v>
      </c>
      <c r="AD500" s="37" t="s">
        <v>203</v>
      </c>
      <c r="AE500" s="37" t="s">
        <v>201</v>
      </c>
      <c r="AF500" s="37" t="s">
        <v>206</v>
      </c>
      <c r="AG500" s="37" t="s">
        <v>201</v>
      </c>
      <c r="AH500" s="37" t="s">
        <v>201</v>
      </c>
      <c r="AI500" s="37" t="s">
        <v>206</v>
      </c>
      <c r="AJ500" s="37" t="s">
        <v>201</v>
      </c>
      <c r="AK500" s="37" t="s">
        <v>201</v>
      </c>
      <c r="AL500" s="37" t="s">
        <v>201</v>
      </c>
      <c r="AM500" s="37" t="s">
        <v>377</v>
      </c>
      <c r="AN500" s="37" t="s">
        <v>203</v>
      </c>
      <c r="AO500" s="37" t="s">
        <v>205</v>
      </c>
      <c r="AP500" s="37" t="s">
        <v>205</v>
      </c>
      <c r="AQ500" s="37" t="s">
        <v>201</v>
      </c>
      <c r="AR500" s="37" t="s">
        <v>201</v>
      </c>
      <c r="AS500" s="37" t="s">
        <v>201</v>
      </c>
      <c r="AT500" s="37" t="s">
        <v>2532</v>
      </c>
      <c r="AU500" s="37" t="s">
        <v>2399</v>
      </c>
      <c r="AV500" s="37" t="s">
        <v>199</v>
      </c>
      <c r="AW500" s="37"/>
      <c r="AX500" s="37"/>
      <c r="AY500" s="37"/>
      <c r="AZ500" s="37"/>
      <c r="BA500" s="37"/>
      <c r="BB500" s="37"/>
      <c r="BC500" s="37"/>
      <c r="BD500" s="37"/>
      <c r="BE500" s="37">
        <v>0</v>
      </c>
      <c r="BF500" s="37">
        <v>540</v>
      </c>
      <c r="BG500" s="37">
        <v>540</v>
      </c>
      <c r="BH500" s="37" t="s">
        <v>2531</v>
      </c>
      <c r="BI500" s="37"/>
      <c r="BJ500" s="37"/>
      <c r="BK500" s="37"/>
      <c r="BL500" s="37"/>
      <c r="BM500" s="37"/>
      <c r="BN500" s="37"/>
      <c r="BO500" s="37"/>
      <c r="BP500" s="37"/>
      <c r="BQ500" s="37"/>
      <c r="BR500" s="37"/>
      <c r="BS500" s="37"/>
      <c r="BT500" s="37"/>
      <c r="BU500" s="37"/>
      <c r="BV500" s="37">
        <v>0</v>
      </c>
      <c r="BW500" s="37">
        <v>0</v>
      </c>
      <c r="BX500" s="37">
        <v>0</v>
      </c>
      <c r="BY500" s="37">
        <v>0</v>
      </c>
      <c r="BZ500" s="37">
        <v>0</v>
      </c>
      <c r="CA500" s="37">
        <v>0</v>
      </c>
      <c r="CB500" s="37">
        <v>0</v>
      </c>
      <c r="CC500" s="37"/>
      <c r="CD500" s="37"/>
      <c r="CE500" s="37"/>
      <c r="CF500" s="37"/>
      <c r="CG500" s="37"/>
      <c r="CH500" s="37"/>
      <c r="CI500" s="37"/>
      <c r="CJ500" s="37">
        <v>1</v>
      </c>
      <c r="CK500" s="37">
        <v>0</v>
      </c>
      <c r="CL500" s="37">
        <v>0</v>
      </c>
      <c r="CM500" s="37">
        <v>0</v>
      </c>
      <c r="CN500" s="37">
        <v>0</v>
      </c>
      <c r="CO500" s="37">
        <v>0</v>
      </c>
      <c r="CP500" s="37">
        <v>65000</v>
      </c>
      <c r="CQ500" s="37"/>
      <c r="CR500" s="37"/>
      <c r="CS500" s="37"/>
      <c r="CT500" s="37"/>
      <c r="CU500" s="37"/>
      <c r="CV500" s="37"/>
      <c r="CW500" s="37"/>
      <c r="CX500" s="37"/>
      <c r="CY500" s="37"/>
      <c r="CZ500" s="37"/>
      <c r="DA500" s="37"/>
      <c r="DB500" s="37"/>
      <c r="DC500" s="37"/>
      <c r="DD500" s="37"/>
      <c r="DE500" s="37"/>
      <c r="DF500" s="37"/>
      <c r="DG500" s="37"/>
      <c r="DH500" s="37"/>
      <c r="DI500" s="37"/>
      <c r="DJ500" s="37"/>
      <c r="DK500" s="37"/>
      <c r="DL500" s="37"/>
      <c r="DM500" s="37"/>
      <c r="DN500" s="37"/>
      <c r="DO500" s="37"/>
      <c r="DP500" s="37"/>
      <c r="DQ500" s="37"/>
      <c r="DR500" s="37"/>
      <c r="DS500" s="37"/>
      <c r="DT500" s="37"/>
    </row>
    <row r="501" spans="1:124" s="31" customFormat="1" ht="18">
      <c r="A501" s="37">
        <v>366</v>
      </c>
      <c r="B501" s="36" t="s">
        <v>2530</v>
      </c>
      <c r="C501" s="36" t="s">
        <v>1801</v>
      </c>
      <c r="D501" s="37" t="s">
        <v>2529</v>
      </c>
      <c r="E501" s="37" t="s">
        <v>2528</v>
      </c>
      <c r="F501" s="37" t="str">
        <f>IF(ISERROR(FIND('ヒアリングシート（記入例あり）'!$C$22,物質リスト!D501)),"",ROW())</f>
        <v/>
      </c>
      <c r="G501" s="37" t="e" cm="1">
        <f t="array" ref="G501">INDEX(D:D,SMALL(F:F,ROW(D501)))</f>
        <v>#NUM!</v>
      </c>
      <c r="H501" s="38" t="s">
        <v>10798</v>
      </c>
      <c r="I501" s="37" t="s">
        <v>223</v>
      </c>
      <c r="J501" s="37" t="s">
        <v>1158</v>
      </c>
      <c r="K501" s="37" t="s">
        <v>2527</v>
      </c>
      <c r="L501" s="37" t="s">
        <v>2526</v>
      </c>
      <c r="M501" s="37">
        <v>90.12</v>
      </c>
      <c r="N501" s="37" t="s">
        <v>2525</v>
      </c>
      <c r="O501" s="36" t="s">
        <v>2524</v>
      </c>
      <c r="P501" s="37" t="s">
        <v>217</v>
      </c>
      <c r="Q501" s="36" t="s">
        <v>2523</v>
      </c>
      <c r="R501" s="37"/>
      <c r="S501" s="36" t="s">
        <v>2522</v>
      </c>
      <c r="T501" s="36" t="s">
        <v>2521</v>
      </c>
      <c r="U501" s="36" t="s">
        <v>2520</v>
      </c>
      <c r="V501" s="37">
        <v>0.94</v>
      </c>
      <c r="W501" s="37">
        <v>1</v>
      </c>
      <c r="X501" s="36"/>
      <c r="Y501" s="36"/>
      <c r="Z501" s="36" t="s">
        <v>11011</v>
      </c>
      <c r="AA501" s="37" t="s">
        <v>2519</v>
      </c>
      <c r="AB501" s="37" t="s">
        <v>2518</v>
      </c>
      <c r="AC501" s="37" t="s">
        <v>2517</v>
      </c>
      <c r="AD501" s="41" t="s">
        <v>207</v>
      </c>
      <c r="AE501" s="41" t="s">
        <v>378</v>
      </c>
      <c r="AF501" s="41" t="s">
        <v>206</v>
      </c>
      <c r="AG501" s="41" t="s">
        <v>205</v>
      </c>
      <c r="AH501" s="41" t="s">
        <v>201</v>
      </c>
      <c r="AI501" s="41" t="s">
        <v>201</v>
      </c>
      <c r="AJ501" s="41" t="s">
        <v>377</v>
      </c>
      <c r="AK501" s="41" t="s">
        <v>377</v>
      </c>
      <c r="AL501" s="41" t="s">
        <v>201</v>
      </c>
      <c r="AM501" s="41" t="s">
        <v>377</v>
      </c>
      <c r="AN501" s="41" t="s">
        <v>205</v>
      </c>
      <c r="AO501" s="41" t="s">
        <v>201</v>
      </c>
      <c r="AP501" s="41" t="s">
        <v>201</v>
      </c>
      <c r="AQ501" s="41" t="s">
        <v>2516</v>
      </c>
      <c r="AR501" s="41" t="s">
        <v>201</v>
      </c>
      <c r="AS501" s="41" t="s">
        <v>201</v>
      </c>
      <c r="AT501" s="37" t="s">
        <v>795</v>
      </c>
      <c r="AU501" s="37" t="s">
        <v>2515</v>
      </c>
      <c r="AV501" s="37" t="s">
        <v>248</v>
      </c>
      <c r="AW501" s="37" t="s">
        <v>2514</v>
      </c>
      <c r="AX501" s="37"/>
      <c r="AY501" s="37"/>
      <c r="AZ501" s="37"/>
      <c r="BA501" s="37"/>
      <c r="BB501" s="37"/>
      <c r="BC501" s="37"/>
      <c r="BD501" s="37"/>
      <c r="BE501" s="37">
        <v>584</v>
      </c>
      <c r="BF501" s="37">
        <v>10175</v>
      </c>
      <c r="BG501" s="37">
        <v>10759</v>
      </c>
      <c r="BH501" s="37" t="s">
        <v>2513</v>
      </c>
      <c r="BI501" s="37">
        <v>1</v>
      </c>
      <c r="BJ501" s="37">
        <v>0</v>
      </c>
      <c r="BK501" s="37">
        <v>0</v>
      </c>
      <c r="BL501" s="37">
        <v>0</v>
      </c>
      <c r="BM501" s="37">
        <v>0</v>
      </c>
      <c r="BN501" s="37">
        <v>2.6</v>
      </c>
      <c r="BO501" s="37">
        <v>49</v>
      </c>
      <c r="BP501" s="37">
        <v>0</v>
      </c>
      <c r="BQ501" s="37">
        <v>5200</v>
      </c>
      <c r="BR501" s="37">
        <v>0</v>
      </c>
      <c r="BS501" s="37">
        <v>0</v>
      </c>
      <c r="BT501" s="37">
        <v>51.6</v>
      </c>
      <c r="BU501" s="37">
        <v>5200</v>
      </c>
      <c r="BV501" s="37">
        <v>1</v>
      </c>
      <c r="BW501" s="37">
        <v>53</v>
      </c>
      <c r="BX501" s="37">
        <v>0</v>
      </c>
      <c r="BY501" s="37">
        <v>0</v>
      </c>
      <c r="BZ501" s="37">
        <v>0</v>
      </c>
      <c r="CA501" s="37">
        <v>53</v>
      </c>
      <c r="CB501" s="37">
        <v>1902800</v>
      </c>
      <c r="CC501" s="37">
        <v>1</v>
      </c>
      <c r="CD501" s="37">
        <v>0</v>
      </c>
      <c r="CE501" s="37">
        <v>0</v>
      </c>
      <c r="CF501" s="37">
        <v>0</v>
      </c>
      <c r="CG501" s="37">
        <v>0</v>
      </c>
      <c r="CH501" s="37">
        <v>0</v>
      </c>
      <c r="CI501" s="37">
        <v>2400</v>
      </c>
      <c r="CJ501" s="37">
        <v>0</v>
      </c>
      <c r="CK501" s="37">
        <v>0</v>
      </c>
      <c r="CL501" s="37">
        <v>0</v>
      </c>
      <c r="CM501" s="37">
        <v>0</v>
      </c>
      <c r="CN501" s="37">
        <v>0</v>
      </c>
      <c r="CO501" s="37">
        <v>0</v>
      </c>
      <c r="CP501" s="37">
        <v>0</v>
      </c>
      <c r="CQ501" s="37"/>
      <c r="CR501" s="37"/>
      <c r="CS501" s="37"/>
      <c r="CT501" s="37"/>
      <c r="CU501" s="37"/>
      <c r="CV501" s="37"/>
      <c r="CW501" s="37"/>
      <c r="CX501" s="37"/>
      <c r="CY501" s="37"/>
      <c r="CZ501" s="37"/>
      <c r="DA501" s="37"/>
      <c r="DB501" s="37"/>
      <c r="DC501" s="37"/>
      <c r="DD501" s="37"/>
      <c r="DE501" s="37"/>
      <c r="DF501" s="37"/>
      <c r="DG501" s="37"/>
      <c r="DH501" s="37"/>
      <c r="DI501" s="37"/>
      <c r="DJ501" s="37"/>
      <c r="DK501" s="37"/>
      <c r="DL501" s="37"/>
      <c r="DM501" s="37"/>
      <c r="DN501" s="37"/>
      <c r="DO501" s="37"/>
      <c r="DP501" s="37"/>
      <c r="DQ501" s="37"/>
      <c r="DR501" s="37"/>
      <c r="DS501" s="37"/>
      <c r="DT501" s="37"/>
    </row>
    <row r="502" spans="1:124" s="31" customFormat="1" ht="18">
      <c r="A502" s="37">
        <v>367</v>
      </c>
      <c r="B502" s="36" t="s">
        <v>2512</v>
      </c>
      <c r="C502" s="36" t="s">
        <v>809</v>
      </c>
      <c r="D502" s="37" t="s">
        <v>2511</v>
      </c>
      <c r="E502" s="37" t="s">
        <v>2510</v>
      </c>
      <c r="F502" s="37" t="str">
        <f>IF(ISERROR(FIND('ヒアリングシート（記入例あり）'!$C$22,物質リスト!D502)),"",ROW())</f>
        <v/>
      </c>
      <c r="G502" s="37" t="e" cm="1">
        <f t="array" ref="G502">INDEX(D:D,SMALL(F:F,ROW(D502)))</f>
        <v>#NUM!</v>
      </c>
      <c r="H502" s="38" t="s">
        <v>10797</v>
      </c>
      <c r="I502" s="37" t="s">
        <v>223</v>
      </c>
      <c r="J502" s="37" t="s">
        <v>360</v>
      </c>
      <c r="K502" s="37" t="s">
        <v>221</v>
      </c>
      <c r="L502" s="37" t="s">
        <v>2497</v>
      </c>
      <c r="M502" s="37">
        <v>150.22</v>
      </c>
      <c r="N502" s="37" t="s">
        <v>2509</v>
      </c>
      <c r="O502" s="36" t="s">
        <v>2508</v>
      </c>
      <c r="P502" s="37" t="s">
        <v>217</v>
      </c>
      <c r="Q502" s="36" t="s">
        <v>2507</v>
      </c>
      <c r="R502" s="37"/>
      <c r="S502" s="36" t="s">
        <v>11012</v>
      </c>
      <c r="T502" s="36" t="s">
        <v>2506</v>
      </c>
      <c r="U502" s="36" t="s">
        <v>2505</v>
      </c>
      <c r="V502" s="37">
        <v>3.27</v>
      </c>
      <c r="W502" s="37">
        <v>2</v>
      </c>
      <c r="X502" s="36"/>
      <c r="Y502" s="36"/>
      <c r="Z502" s="36" t="s">
        <v>11013</v>
      </c>
      <c r="AA502" s="37" t="s">
        <v>2504</v>
      </c>
      <c r="AB502" s="37" t="s">
        <v>2503</v>
      </c>
      <c r="AC502" s="37" t="s">
        <v>2502</v>
      </c>
      <c r="AD502" s="41" t="s">
        <v>207</v>
      </c>
      <c r="AE502" s="41" t="s">
        <v>203</v>
      </c>
      <c r="AF502" s="41" t="s">
        <v>206</v>
      </c>
      <c r="AG502" s="41" t="s">
        <v>201</v>
      </c>
      <c r="AH502" s="41" t="s">
        <v>201</v>
      </c>
      <c r="AI502" s="41" t="s">
        <v>201</v>
      </c>
      <c r="AJ502" s="41" t="s">
        <v>1146</v>
      </c>
      <c r="AK502" s="41" t="s">
        <v>377</v>
      </c>
      <c r="AL502" s="41" t="s">
        <v>201</v>
      </c>
      <c r="AM502" s="41" t="s">
        <v>201</v>
      </c>
      <c r="AN502" s="41" t="s">
        <v>201</v>
      </c>
      <c r="AO502" s="41" t="s">
        <v>201</v>
      </c>
      <c r="AP502" s="41" t="s">
        <v>201</v>
      </c>
      <c r="AQ502" s="41" t="s">
        <v>848</v>
      </c>
      <c r="AR502" s="41" t="s">
        <v>201</v>
      </c>
      <c r="AS502" s="41" t="s">
        <v>201</v>
      </c>
      <c r="AT502" s="37" t="s">
        <v>795</v>
      </c>
      <c r="AU502" s="37" t="s">
        <v>957</v>
      </c>
      <c r="AV502" s="37" t="s">
        <v>248</v>
      </c>
      <c r="AW502" s="37" t="s">
        <v>1048</v>
      </c>
      <c r="AX502" s="37"/>
      <c r="AY502" s="37"/>
      <c r="AZ502" s="37"/>
      <c r="BA502" s="37"/>
      <c r="BB502" s="37"/>
      <c r="BC502" s="37"/>
      <c r="BD502" s="37"/>
      <c r="BE502" s="37">
        <v>0</v>
      </c>
      <c r="BF502" s="37">
        <v>28</v>
      </c>
      <c r="BG502" s="37">
        <v>28</v>
      </c>
      <c r="BH502" s="37" t="s">
        <v>2501</v>
      </c>
      <c r="BI502" s="37">
        <v>1</v>
      </c>
      <c r="BJ502" s="37">
        <v>0</v>
      </c>
      <c r="BK502" s="37">
        <v>0</v>
      </c>
      <c r="BL502" s="37">
        <v>0</v>
      </c>
      <c r="BM502" s="37">
        <v>0</v>
      </c>
      <c r="BN502" s="37">
        <v>0</v>
      </c>
      <c r="BO502" s="37">
        <v>11</v>
      </c>
      <c r="BP502" s="37">
        <v>0</v>
      </c>
      <c r="BQ502" s="37">
        <v>2200</v>
      </c>
      <c r="BR502" s="37">
        <v>0</v>
      </c>
      <c r="BS502" s="37">
        <v>0</v>
      </c>
      <c r="BT502" s="37">
        <v>11</v>
      </c>
      <c r="BU502" s="37">
        <v>2200</v>
      </c>
      <c r="BV502" s="37">
        <v>0</v>
      </c>
      <c r="BW502" s="37">
        <v>0</v>
      </c>
      <c r="BX502" s="37">
        <v>0</v>
      </c>
      <c r="BY502" s="37">
        <v>0</v>
      </c>
      <c r="BZ502" s="37">
        <v>0</v>
      </c>
      <c r="CA502" s="37">
        <v>0</v>
      </c>
      <c r="CB502" s="37">
        <v>0</v>
      </c>
      <c r="CC502" s="37"/>
      <c r="CD502" s="37"/>
      <c r="CE502" s="37"/>
      <c r="CF502" s="37"/>
      <c r="CG502" s="37"/>
      <c r="CH502" s="37"/>
      <c r="CI502" s="37"/>
      <c r="CJ502" s="37">
        <v>0</v>
      </c>
      <c r="CK502" s="37">
        <v>0</v>
      </c>
      <c r="CL502" s="37">
        <v>0</v>
      </c>
      <c r="CM502" s="37">
        <v>0</v>
      </c>
      <c r="CN502" s="37">
        <v>0</v>
      </c>
      <c r="CO502" s="37">
        <v>0</v>
      </c>
      <c r="CP502" s="37">
        <v>0</v>
      </c>
      <c r="CQ502" s="37"/>
      <c r="CR502" s="37"/>
      <c r="CS502" s="37"/>
      <c r="CT502" s="37"/>
      <c r="CU502" s="37"/>
      <c r="CV502" s="37"/>
      <c r="CW502" s="37"/>
      <c r="CX502" s="37"/>
      <c r="CY502" s="37"/>
      <c r="CZ502" s="37"/>
      <c r="DA502" s="37"/>
      <c r="DB502" s="37"/>
      <c r="DC502" s="37"/>
      <c r="DD502" s="37"/>
      <c r="DE502" s="37"/>
      <c r="DF502" s="37"/>
      <c r="DG502" s="37"/>
      <c r="DH502" s="37"/>
      <c r="DI502" s="37"/>
      <c r="DJ502" s="37"/>
      <c r="DK502" s="37"/>
      <c r="DL502" s="37"/>
      <c r="DM502" s="37"/>
      <c r="DN502" s="37"/>
      <c r="DO502" s="37"/>
      <c r="DP502" s="37"/>
      <c r="DQ502" s="37"/>
      <c r="DR502" s="37"/>
      <c r="DS502" s="37"/>
      <c r="DT502" s="37"/>
    </row>
    <row r="503" spans="1:124" s="31" customFormat="1" ht="16.5">
      <c r="A503" s="37">
        <v>368</v>
      </c>
      <c r="B503" s="36" t="s">
        <v>2500</v>
      </c>
      <c r="C503" s="36" t="s">
        <v>2333</v>
      </c>
      <c r="D503" s="37" t="s">
        <v>2499</v>
      </c>
      <c r="E503" s="37" t="s">
        <v>2498</v>
      </c>
      <c r="F503" s="37" t="str">
        <f>IF(ISERROR(FIND('ヒアリングシート（記入例あり）'!$C$22,物質リスト!D503)),"",ROW())</f>
        <v/>
      </c>
      <c r="G503" s="37" t="e" cm="1">
        <f t="array" ref="G503">INDEX(D:D,SMALL(F:F,ROW(D503)))</f>
        <v>#NUM!</v>
      </c>
      <c r="H503" s="38" t="s">
        <v>10797</v>
      </c>
      <c r="I503" s="37" t="s">
        <v>223</v>
      </c>
      <c r="J503" s="37" t="s">
        <v>222</v>
      </c>
      <c r="K503" s="37" t="s">
        <v>221</v>
      </c>
      <c r="L503" s="37" t="s">
        <v>2497</v>
      </c>
      <c r="M503" s="37">
        <v>150.22</v>
      </c>
      <c r="N503" s="37" t="s">
        <v>2496</v>
      </c>
      <c r="O503" s="36" t="s">
        <v>2495</v>
      </c>
      <c r="P503" s="37" t="s">
        <v>259</v>
      </c>
      <c r="Q503" s="36"/>
      <c r="R503" s="37" t="s">
        <v>2494</v>
      </c>
      <c r="S503" s="36" t="s">
        <v>2493</v>
      </c>
      <c r="T503" s="36">
        <v>6.14</v>
      </c>
      <c r="U503" s="36" t="s">
        <v>2492</v>
      </c>
      <c r="V503" s="37">
        <v>3.3</v>
      </c>
      <c r="W503" s="37">
        <v>2</v>
      </c>
      <c r="X503" s="36" t="s">
        <v>2491</v>
      </c>
      <c r="Y503" s="36" t="s">
        <v>2490</v>
      </c>
      <c r="Z503" s="36" t="s">
        <v>2489</v>
      </c>
      <c r="AA503" s="37" t="s">
        <v>2488</v>
      </c>
      <c r="AB503" s="37" t="s">
        <v>2487</v>
      </c>
      <c r="AC503" s="37" t="s">
        <v>2486</v>
      </c>
      <c r="AD503" s="41" t="s">
        <v>203</v>
      </c>
      <c r="AE503" s="41" t="s">
        <v>203</v>
      </c>
      <c r="AF503" s="41" t="s">
        <v>206</v>
      </c>
      <c r="AG503" s="41" t="s">
        <v>206</v>
      </c>
      <c r="AH503" s="41" t="s">
        <v>203</v>
      </c>
      <c r="AI503" s="41" t="s">
        <v>203</v>
      </c>
      <c r="AJ503" s="41" t="s">
        <v>205</v>
      </c>
      <c r="AK503" s="41" t="s">
        <v>377</v>
      </c>
      <c r="AL503" s="41" t="s">
        <v>201</v>
      </c>
      <c r="AM503" s="41" t="s">
        <v>201</v>
      </c>
      <c r="AN503" s="41" t="s">
        <v>201</v>
      </c>
      <c r="AO503" s="41" t="s">
        <v>201</v>
      </c>
      <c r="AP503" s="41" t="s">
        <v>205</v>
      </c>
      <c r="AQ503" s="41" t="s">
        <v>456</v>
      </c>
      <c r="AR503" s="41" t="s">
        <v>201</v>
      </c>
      <c r="AS503" s="41" t="s">
        <v>201</v>
      </c>
      <c r="AT503" s="37" t="s">
        <v>200</v>
      </c>
      <c r="AU503" s="37" t="s">
        <v>2485</v>
      </c>
      <c r="AV503" s="37" t="s">
        <v>2398</v>
      </c>
      <c r="AW503" s="37" t="s">
        <v>2484</v>
      </c>
      <c r="AX503" s="37"/>
      <c r="AY503" s="37"/>
      <c r="AZ503" s="37"/>
      <c r="BA503" s="37" t="s">
        <v>2483</v>
      </c>
      <c r="BB503" s="37" t="s">
        <v>2482</v>
      </c>
      <c r="BC503" s="37" t="s">
        <v>2481</v>
      </c>
      <c r="BD503" s="37">
        <v>582</v>
      </c>
      <c r="BE503" s="40">
        <v>70</v>
      </c>
      <c r="BF503" s="37">
        <v>33923</v>
      </c>
      <c r="BG503" s="37">
        <v>33993</v>
      </c>
      <c r="BH503" s="37" t="s">
        <v>2480</v>
      </c>
      <c r="BI503" s="37">
        <v>6</v>
      </c>
      <c r="BJ503" s="37">
        <v>2.2999999999999998</v>
      </c>
      <c r="BK503" s="37">
        <v>0</v>
      </c>
      <c r="BL503" s="37">
        <v>0</v>
      </c>
      <c r="BM503" s="37">
        <v>0</v>
      </c>
      <c r="BN503" s="37">
        <v>0</v>
      </c>
      <c r="BO503" s="37">
        <v>77</v>
      </c>
      <c r="BP503" s="37">
        <v>0</v>
      </c>
      <c r="BQ503" s="37">
        <v>327300</v>
      </c>
      <c r="BR503" s="37">
        <v>0</v>
      </c>
      <c r="BS503" s="37">
        <v>2.2999999999999998</v>
      </c>
      <c r="BT503" s="37">
        <v>77</v>
      </c>
      <c r="BU503" s="37">
        <v>327300</v>
      </c>
      <c r="BV503" s="37">
        <v>1</v>
      </c>
      <c r="BW503" s="37">
        <v>0</v>
      </c>
      <c r="BX503" s="37">
        <v>0</v>
      </c>
      <c r="BY503" s="37">
        <v>0</v>
      </c>
      <c r="BZ503" s="37">
        <v>0</v>
      </c>
      <c r="CA503" s="37">
        <v>0</v>
      </c>
      <c r="CB503" s="37">
        <v>106300</v>
      </c>
      <c r="CC503" s="37">
        <v>7</v>
      </c>
      <c r="CD503" s="37">
        <v>0</v>
      </c>
      <c r="CE503" s="37">
        <v>0</v>
      </c>
      <c r="CF503" s="37">
        <v>0</v>
      </c>
      <c r="CG503" s="37">
        <v>0</v>
      </c>
      <c r="CH503" s="37">
        <v>0</v>
      </c>
      <c r="CI503" s="37">
        <v>535100</v>
      </c>
      <c r="CJ503" s="37">
        <v>6</v>
      </c>
      <c r="CK503" s="37">
        <v>0.1</v>
      </c>
      <c r="CL503" s="37">
        <v>0</v>
      </c>
      <c r="CM503" s="37">
        <v>0</v>
      </c>
      <c r="CN503" s="37">
        <v>0</v>
      </c>
      <c r="CO503" s="37">
        <v>0.1</v>
      </c>
      <c r="CP503" s="37">
        <v>64145</v>
      </c>
      <c r="CQ503" s="37">
        <v>8.1</v>
      </c>
      <c r="CR503" s="37">
        <v>24</v>
      </c>
      <c r="CS503" s="37">
        <v>64.3</v>
      </c>
      <c r="CT503" s="37">
        <v>3.6</v>
      </c>
      <c r="CU503" s="37" t="s">
        <v>2479</v>
      </c>
      <c r="CV503" s="37"/>
      <c r="CW503" s="37" t="s">
        <v>2478</v>
      </c>
      <c r="CX503" s="37"/>
      <c r="CY503" s="37" t="s">
        <v>2477</v>
      </c>
      <c r="CZ503" s="37" t="s">
        <v>2476</v>
      </c>
      <c r="DA503" s="37" t="s">
        <v>2475</v>
      </c>
      <c r="DB503" s="37" t="s">
        <v>2474</v>
      </c>
      <c r="DC503" s="37" t="s">
        <v>2473</v>
      </c>
      <c r="DD503" s="37" t="s">
        <v>2472</v>
      </c>
      <c r="DE503" s="37" t="s">
        <v>2471</v>
      </c>
      <c r="DF503" s="37"/>
      <c r="DG503" s="37"/>
      <c r="DH503" s="37" t="s">
        <v>2470</v>
      </c>
      <c r="DI503" s="37" t="s">
        <v>2469</v>
      </c>
      <c r="DJ503" s="37" t="s">
        <v>2468</v>
      </c>
      <c r="DK503" s="37"/>
      <c r="DL503" s="37">
        <v>1.7000000000000001E-4</v>
      </c>
      <c r="DM503" s="37"/>
      <c r="DN503" s="37"/>
      <c r="DO503" s="37">
        <v>2.3999999999999998E-3</v>
      </c>
      <c r="DP503" s="37">
        <v>4.4000000000000003E-3</v>
      </c>
      <c r="DQ503" s="37">
        <v>6.4000000000000001E-2</v>
      </c>
      <c r="DR503" s="37"/>
      <c r="DS503" s="37">
        <v>6.8400000000000002E-2</v>
      </c>
      <c r="DT503" s="37">
        <v>6.8570000000000006E-2</v>
      </c>
    </row>
    <row r="504" spans="1:124" s="31" customFormat="1" ht="16.5">
      <c r="A504" s="37">
        <v>369</v>
      </c>
      <c r="B504" s="36" t="s">
        <v>2467</v>
      </c>
      <c r="C504" s="36" t="s">
        <v>410</v>
      </c>
      <c r="D504" s="37" t="s">
        <v>2466</v>
      </c>
      <c r="E504" s="37" t="s">
        <v>2465</v>
      </c>
      <c r="F504" s="37" t="str">
        <f>IF(ISERROR(FIND('ヒアリングシート（記入例あり）'!$C$22,物質リスト!D504)),"",ROW())</f>
        <v/>
      </c>
      <c r="G504" s="37" t="e" cm="1">
        <f t="array" ref="G504">INDEX(D:D,SMALL(F:F,ROW(D504)))</f>
        <v>#NUM!</v>
      </c>
      <c r="H504" s="38" t="s">
        <v>10797</v>
      </c>
      <c r="I504" s="37" t="s">
        <v>223</v>
      </c>
      <c r="J504" s="37" t="s">
        <v>360</v>
      </c>
      <c r="K504" s="37" t="s">
        <v>221</v>
      </c>
      <c r="L504" s="37" t="s">
        <v>2464</v>
      </c>
      <c r="M504" s="37">
        <v>350.47300000000001</v>
      </c>
      <c r="N504" s="37" t="s">
        <v>2463</v>
      </c>
      <c r="O504" s="36" t="s">
        <v>1512</v>
      </c>
      <c r="P504" s="37" t="s">
        <v>217</v>
      </c>
      <c r="Q504" s="36" t="s">
        <v>2462</v>
      </c>
      <c r="R504" s="37"/>
      <c r="S504" s="36" t="s">
        <v>2461</v>
      </c>
      <c r="T504" s="36"/>
      <c r="U504" s="36" t="s">
        <v>2460</v>
      </c>
      <c r="V504" s="37">
        <v>5</v>
      </c>
      <c r="W504" s="37">
        <v>2</v>
      </c>
      <c r="X504" s="36"/>
      <c r="Y504" s="36"/>
      <c r="Z504" s="36" t="s">
        <v>2459</v>
      </c>
      <c r="AA504" s="37" t="s">
        <v>2458</v>
      </c>
      <c r="AB504" s="37" t="s">
        <v>2457</v>
      </c>
      <c r="AC504" s="37" t="s">
        <v>2456</v>
      </c>
      <c r="AD504" s="41" t="s">
        <v>207</v>
      </c>
      <c r="AE504" s="41" t="s">
        <v>207</v>
      </c>
      <c r="AF504" s="41" t="s">
        <v>206</v>
      </c>
      <c r="AG504" s="41" t="s">
        <v>201</v>
      </c>
      <c r="AH504" s="41" t="s">
        <v>201</v>
      </c>
      <c r="AI504" s="41" t="s">
        <v>201</v>
      </c>
      <c r="AJ504" s="41" t="s">
        <v>205</v>
      </c>
      <c r="AK504" s="41" t="s">
        <v>377</v>
      </c>
      <c r="AL504" s="41" t="s">
        <v>201</v>
      </c>
      <c r="AM504" s="41" t="s">
        <v>377</v>
      </c>
      <c r="AN504" s="41" t="s">
        <v>203</v>
      </c>
      <c r="AO504" s="41" t="s">
        <v>203</v>
      </c>
      <c r="AP504" s="41" t="s">
        <v>203</v>
      </c>
      <c r="AQ504" s="41" t="s">
        <v>201</v>
      </c>
      <c r="AR504" s="41" t="s">
        <v>600</v>
      </c>
      <c r="AS504" s="41" t="s">
        <v>201</v>
      </c>
      <c r="AT504" s="37" t="s">
        <v>209</v>
      </c>
      <c r="AU504" s="37" t="s">
        <v>2455</v>
      </c>
      <c r="AV504" s="37" t="s">
        <v>582</v>
      </c>
      <c r="AW504" s="37"/>
      <c r="AX504" s="37"/>
      <c r="AY504" s="37"/>
      <c r="AZ504" s="37"/>
      <c r="BA504" s="37"/>
      <c r="BB504" s="37"/>
      <c r="BC504" s="37"/>
      <c r="BD504" s="37"/>
      <c r="BE504" s="37">
        <v>2</v>
      </c>
      <c r="BF504" s="37">
        <v>21</v>
      </c>
      <c r="BG504" s="37">
        <v>23</v>
      </c>
      <c r="BH504" s="37" t="s">
        <v>744</v>
      </c>
      <c r="BI504" s="37"/>
      <c r="BJ504" s="37"/>
      <c r="BK504" s="37"/>
      <c r="BL504" s="37"/>
      <c r="BM504" s="37"/>
      <c r="BN504" s="37"/>
      <c r="BO504" s="37"/>
      <c r="BP504" s="37"/>
      <c r="BQ504" s="37"/>
      <c r="BR504" s="37"/>
      <c r="BS504" s="37"/>
      <c r="BT504" s="37"/>
      <c r="BU504" s="37"/>
      <c r="BV504" s="37">
        <v>0</v>
      </c>
      <c r="BW504" s="37">
        <v>0</v>
      </c>
      <c r="BX504" s="37">
        <v>0</v>
      </c>
      <c r="BY504" s="37">
        <v>0</v>
      </c>
      <c r="BZ504" s="37">
        <v>0</v>
      </c>
      <c r="CA504" s="37">
        <v>0</v>
      </c>
      <c r="CB504" s="37">
        <v>0</v>
      </c>
      <c r="CC504" s="37"/>
      <c r="CD504" s="37"/>
      <c r="CE504" s="37"/>
      <c r="CF504" s="37"/>
      <c r="CG504" s="37"/>
      <c r="CH504" s="37"/>
      <c r="CI504" s="37"/>
      <c r="CJ504" s="37">
        <v>0</v>
      </c>
      <c r="CK504" s="37">
        <v>0</v>
      </c>
      <c r="CL504" s="37">
        <v>0</v>
      </c>
      <c r="CM504" s="37">
        <v>0</v>
      </c>
      <c r="CN504" s="37">
        <v>0</v>
      </c>
      <c r="CO504" s="37">
        <v>0</v>
      </c>
      <c r="CP504" s="37">
        <v>0</v>
      </c>
      <c r="CQ504" s="37"/>
      <c r="CR504" s="37"/>
      <c r="CS504" s="37"/>
      <c r="CT504" s="37"/>
      <c r="CU504" s="37"/>
      <c r="CV504" s="37"/>
      <c r="CW504" s="37"/>
      <c r="CX504" s="37"/>
      <c r="CY504" s="37"/>
      <c r="CZ504" s="37"/>
      <c r="DA504" s="37"/>
      <c r="DB504" s="37"/>
      <c r="DC504" s="37"/>
      <c r="DD504" s="37"/>
      <c r="DE504" s="37"/>
      <c r="DF504" s="37"/>
      <c r="DG504" s="37"/>
      <c r="DH504" s="37"/>
      <c r="DI504" s="37"/>
      <c r="DJ504" s="37"/>
      <c r="DK504" s="37"/>
      <c r="DL504" s="37"/>
      <c r="DM504" s="37"/>
      <c r="DN504" s="37"/>
      <c r="DO504" s="37"/>
      <c r="DP504" s="37"/>
      <c r="DQ504" s="37"/>
      <c r="DR504" s="37"/>
      <c r="DS504" s="37"/>
      <c r="DT504" s="37"/>
    </row>
    <row r="505" spans="1:124" s="31" customFormat="1" ht="16.5">
      <c r="A505" s="37">
        <v>370</v>
      </c>
      <c r="B505" s="36" t="s">
        <v>2454</v>
      </c>
      <c r="C505" s="36" t="s">
        <v>453</v>
      </c>
      <c r="D505" s="37" t="s">
        <v>2453</v>
      </c>
      <c r="E505" s="37" t="s">
        <v>2452</v>
      </c>
      <c r="F505" s="37" t="str">
        <f>IF(ISERROR(FIND('ヒアリングシート（記入例あり）'!$C$22,物質リスト!D505)),"",ROW())</f>
        <v/>
      </c>
      <c r="G505" s="37" t="e" cm="1">
        <f t="array" ref="G505">INDEX(D:D,SMALL(F:F,ROW(D505)))</f>
        <v>#NUM!</v>
      </c>
      <c r="H505" s="38" t="s">
        <v>10797</v>
      </c>
      <c r="I505" s="37" t="s">
        <v>223</v>
      </c>
      <c r="J505" s="37"/>
      <c r="K505" s="37" t="s">
        <v>221</v>
      </c>
      <c r="L505" s="37" t="s">
        <v>2451</v>
      </c>
      <c r="M505" s="37">
        <v>364.935</v>
      </c>
      <c r="N505" s="37" t="s">
        <v>2450</v>
      </c>
      <c r="O505" s="36" t="s">
        <v>2449</v>
      </c>
      <c r="P505" s="37" t="s">
        <v>259</v>
      </c>
      <c r="Q505" s="36" t="s">
        <v>649</v>
      </c>
      <c r="R505" s="37"/>
      <c r="S505" s="36" t="s">
        <v>2448</v>
      </c>
      <c r="T505" s="36"/>
      <c r="U505" s="36" t="s">
        <v>2447</v>
      </c>
      <c r="V505" s="37">
        <v>6.37</v>
      </c>
      <c r="W505" s="37">
        <v>2</v>
      </c>
      <c r="X505" s="36"/>
      <c r="Y505" s="36"/>
      <c r="Z505" s="36" t="s">
        <v>2446</v>
      </c>
      <c r="AA505" s="37" t="s">
        <v>2445</v>
      </c>
      <c r="AB505" s="37" t="s">
        <v>731</v>
      </c>
      <c r="AC505" s="37" t="s">
        <v>2444</v>
      </c>
      <c r="AD505" s="37" t="s">
        <v>207</v>
      </c>
      <c r="AE505" s="37" t="s">
        <v>203</v>
      </c>
      <c r="AF505" s="37" t="s">
        <v>206</v>
      </c>
      <c r="AG505" s="37" t="s">
        <v>201</v>
      </c>
      <c r="AH505" s="37" t="s">
        <v>378</v>
      </c>
      <c r="AI505" s="37" t="s">
        <v>206</v>
      </c>
      <c r="AJ505" s="37" t="s">
        <v>203</v>
      </c>
      <c r="AK505" s="37" t="s">
        <v>203</v>
      </c>
      <c r="AL505" s="37" t="s">
        <v>201</v>
      </c>
      <c r="AM505" s="37" t="s">
        <v>203</v>
      </c>
      <c r="AN505" s="37" t="s">
        <v>203</v>
      </c>
      <c r="AO505" s="37" t="s">
        <v>203</v>
      </c>
      <c r="AP505" s="37" t="s">
        <v>203</v>
      </c>
      <c r="AQ505" s="37" t="s">
        <v>989</v>
      </c>
      <c r="AR505" s="37" t="s">
        <v>201</v>
      </c>
      <c r="AS505" s="37" t="s">
        <v>201</v>
      </c>
      <c r="AT505" s="37" t="s">
        <v>957</v>
      </c>
      <c r="AU505" s="37" t="s">
        <v>1505</v>
      </c>
      <c r="AV505" s="37" t="s">
        <v>582</v>
      </c>
      <c r="AW505" s="37"/>
      <c r="AX505" s="37"/>
      <c r="AY505" s="37"/>
      <c r="AZ505" s="37"/>
      <c r="BA505" s="37"/>
      <c r="BB505" s="37"/>
      <c r="BC505" s="37"/>
      <c r="BD505" s="37"/>
      <c r="BE505" s="37">
        <v>0</v>
      </c>
      <c r="BF505" s="37">
        <v>240</v>
      </c>
      <c r="BG505" s="37">
        <v>240</v>
      </c>
      <c r="BH505" s="37" t="s">
        <v>1044</v>
      </c>
      <c r="BI505" s="37"/>
      <c r="BJ505" s="37"/>
      <c r="BK505" s="37"/>
      <c r="BL505" s="37"/>
      <c r="BM505" s="37"/>
      <c r="BN505" s="37"/>
      <c r="BO505" s="37"/>
      <c r="BP505" s="37"/>
      <c r="BQ505" s="37"/>
      <c r="BR505" s="37"/>
      <c r="BS505" s="37"/>
      <c r="BT505" s="37"/>
      <c r="BU505" s="37"/>
      <c r="BV505" s="37">
        <v>0</v>
      </c>
      <c r="BW505" s="37">
        <v>0</v>
      </c>
      <c r="BX505" s="37">
        <v>0</v>
      </c>
      <c r="BY505" s="37">
        <v>0</v>
      </c>
      <c r="BZ505" s="37">
        <v>0</v>
      </c>
      <c r="CA505" s="37">
        <v>0</v>
      </c>
      <c r="CB505" s="37">
        <v>0</v>
      </c>
      <c r="CC505" s="37"/>
      <c r="CD505" s="37"/>
      <c r="CE505" s="37"/>
      <c r="CF505" s="37"/>
      <c r="CG505" s="37"/>
      <c r="CH505" s="37"/>
      <c r="CI505" s="37"/>
      <c r="CJ505" s="37">
        <v>0</v>
      </c>
      <c r="CK505" s="37">
        <v>0</v>
      </c>
      <c r="CL505" s="37">
        <v>0</v>
      </c>
      <c r="CM505" s="37">
        <v>0</v>
      </c>
      <c r="CN505" s="37">
        <v>0</v>
      </c>
      <c r="CO505" s="37">
        <v>0</v>
      </c>
      <c r="CP505" s="37">
        <v>0</v>
      </c>
      <c r="CQ505" s="37"/>
      <c r="CR505" s="37"/>
      <c r="CS505" s="37"/>
      <c r="CT505" s="37"/>
      <c r="CU505" s="37"/>
      <c r="CV505" s="37"/>
      <c r="CW505" s="37"/>
      <c r="CX505" s="37"/>
      <c r="CY505" s="37"/>
      <c r="CZ505" s="37"/>
      <c r="DA505" s="37"/>
      <c r="DB505" s="37"/>
      <c r="DC505" s="37"/>
      <c r="DD505" s="37"/>
      <c r="DE505" s="37"/>
      <c r="DF505" s="37"/>
      <c r="DG505" s="37"/>
      <c r="DH505" s="37"/>
      <c r="DI505" s="37"/>
      <c r="DJ505" s="37"/>
      <c r="DK505" s="37"/>
      <c r="DL505" s="37"/>
      <c r="DM505" s="37"/>
      <c r="DN505" s="37"/>
      <c r="DO505" s="37"/>
      <c r="DP505" s="37"/>
      <c r="DQ505" s="37"/>
      <c r="DR505" s="37"/>
      <c r="DS505" s="37"/>
      <c r="DT505" s="37"/>
    </row>
    <row r="506" spans="1:124" s="31" customFormat="1" ht="16.5">
      <c r="A506" s="37">
        <v>371</v>
      </c>
      <c r="B506" s="36" t="s">
        <v>2443</v>
      </c>
      <c r="C506" s="36" t="s">
        <v>453</v>
      </c>
      <c r="D506" s="37" t="s">
        <v>2442</v>
      </c>
      <c r="E506" s="37" t="s">
        <v>2441</v>
      </c>
      <c r="F506" s="37" t="str">
        <f>IF(ISERROR(FIND('ヒアリングシート（記入例あり）'!$C$22,物質リスト!D506)),"",ROW())</f>
        <v/>
      </c>
      <c r="G506" s="37" t="e" cm="1">
        <f t="array" ref="G506">INDEX(D:D,SMALL(F:F,ROW(D506)))</f>
        <v>#NUM!</v>
      </c>
      <c r="H506" s="38" t="s">
        <v>10797</v>
      </c>
      <c r="I506" s="37" t="s">
        <v>223</v>
      </c>
      <c r="J506" s="37"/>
      <c r="K506" s="37" t="s">
        <v>221</v>
      </c>
      <c r="L506" s="37" t="s">
        <v>2440</v>
      </c>
      <c r="M506" s="37">
        <v>333.863</v>
      </c>
      <c r="N506" s="37" t="s">
        <v>2439</v>
      </c>
      <c r="O506" s="36" t="s">
        <v>2438</v>
      </c>
      <c r="P506" s="37" t="s">
        <v>259</v>
      </c>
      <c r="Q506" s="36"/>
      <c r="R506" s="37" t="s">
        <v>2437</v>
      </c>
      <c r="S506" s="36" t="s">
        <v>2436</v>
      </c>
      <c r="T506" s="36"/>
      <c r="U506" s="36" t="s">
        <v>2435</v>
      </c>
      <c r="V506" s="37">
        <v>4.6100000000000003</v>
      </c>
      <c r="W506" s="37">
        <v>2</v>
      </c>
      <c r="X506" s="36"/>
      <c r="Y506" s="36"/>
      <c r="Z506" s="36" t="s">
        <v>2434</v>
      </c>
      <c r="AA506" s="37" t="s">
        <v>2433</v>
      </c>
      <c r="AB506" s="37" t="s">
        <v>731</v>
      </c>
      <c r="AC506" s="37" t="s">
        <v>2432</v>
      </c>
      <c r="AD506" s="37" t="s">
        <v>207</v>
      </c>
      <c r="AE506" s="37" t="s">
        <v>203</v>
      </c>
      <c r="AF506" s="37" t="s">
        <v>206</v>
      </c>
      <c r="AG506" s="37" t="s">
        <v>201</v>
      </c>
      <c r="AH506" s="37" t="s">
        <v>207</v>
      </c>
      <c r="AI506" s="37" t="s">
        <v>206</v>
      </c>
      <c r="AJ506" s="37" t="s">
        <v>203</v>
      </c>
      <c r="AK506" s="37" t="s">
        <v>250</v>
      </c>
      <c r="AL506" s="37" t="s">
        <v>201</v>
      </c>
      <c r="AM506" s="37" t="s">
        <v>377</v>
      </c>
      <c r="AN506" s="37" t="s">
        <v>203</v>
      </c>
      <c r="AO506" s="37" t="s">
        <v>201</v>
      </c>
      <c r="AP506" s="37" t="s">
        <v>205</v>
      </c>
      <c r="AQ506" s="37" t="s">
        <v>989</v>
      </c>
      <c r="AR506" s="37" t="s">
        <v>2431</v>
      </c>
      <c r="AS506" s="37" t="s">
        <v>201</v>
      </c>
      <c r="AT506" s="37" t="s">
        <v>957</v>
      </c>
      <c r="AU506" s="37" t="s">
        <v>973</v>
      </c>
      <c r="AV506" s="37" t="s">
        <v>1254</v>
      </c>
      <c r="AW506" s="37"/>
      <c r="AX506" s="37"/>
      <c r="AY506" s="37"/>
      <c r="AZ506" s="37"/>
      <c r="BA506" s="37"/>
      <c r="BB506" s="37"/>
      <c r="BC506" s="37"/>
      <c r="BD506" s="37"/>
      <c r="BE506" s="37">
        <v>0</v>
      </c>
      <c r="BF506" s="37">
        <v>12</v>
      </c>
      <c r="BG506" s="37">
        <v>12</v>
      </c>
      <c r="BH506" s="37" t="s">
        <v>2430</v>
      </c>
      <c r="BI506" s="37"/>
      <c r="BJ506" s="37"/>
      <c r="BK506" s="37"/>
      <c r="BL506" s="37"/>
      <c r="BM506" s="37"/>
      <c r="BN506" s="37"/>
      <c r="BO506" s="37"/>
      <c r="BP506" s="37"/>
      <c r="BQ506" s="37"/>
      <c r="BR506" s="37"/>
      <c r="BS506" s="37"/>
      <c r="BT506" s="37"/>
      <c r="BU506" s="37"/>
      <c r="BV506" s="37">
        <v>0</v>
      </c>
      <c r="BW506" s="37">
        <v>0</v>
      </c>
      <c r="BX506" s="37">
        <v>0</v>
      </c>
      <c r="BY506" s="37">
        <v>0</v>
      </c>
      <c r="BZ506" s="37">
        <v>0</v>
      </c>
      <c r="CA506" s="37">
        <v>0</v>
      </c>
      <c r="CB506" s="37">
        <v>0</v>
      </c>
      <c r="CC506" s="37"/>
      <c r="CD506" s="37"/>
      <c r="CE506" s="37"/>
      <c r="CF506" s="37"/>
      <c r="CG506" s="37"/>
      <c r="CH506" s="37"/>
      <c r="CI506" s="37"/>
      <c r="CJ506" s="37">
        <v>0</v>
      </c>
      <c r="CK506" s="37">
        <v>0</v>
      </c>
      <c r="CL506" s="37">
        <v>0</v>
      </c>
      <c r="CM506" s="37">
        <v>0</v>
      </c>
      <c r="CN506" s="37">
        <v>0</v>
      </c>
      <c r="CO506" s="37">
        <v>0</v>
      </c>
      <c r="CP506" s="37">
        <v>0</v>
      </c>
      <c r="CQ506" s="37"/>
      <c r="CR506" s="37"/>
      <c r="CS506" s="37"/>
      <c r="CT506" s="37"/>
      <c r="CU506" s="37"/>
      <c r="CV506" s="37"/>
      <c r="CW506" s="37"/>
      <c r="CX506" s="37"/>
      <c r="CY506" s="37"/>
      <c r="CZ506" s="37"/>
      <c r="DA506" s="37"/>
      <c r="DB506" s="37"/>
      <c r="DC506" s="37"/>
      <c r="DD506" s="37"/>
      <c r="DE506" s="37"/>
      <c r="DF506" s="37"/>
      <c r="DG506" s="37"/>
      <c r="DH506" s="37"/>
      <c r="DI506" s="37"/>
      <c r="DJ506" s="37"/>
      <c r="DK506" s="37"/>
      <c r="DL506" s="37"/>
      <c r="DM506" s="37"/>
      <c r="DN506" s="37"/>
      <c r="DO506" s="37"/>
      <c r="DP506" s="37"/>
      <c r="DQ506" s="37"/>
      <c r="DR506" s="37"/>
      <c r="DS506" s="37"/>
      <c r="DT506" s="37"/>
    </row>
    <row r="507" spans="1:124" s="31" customFormat="1" ht="16.5">
      <c r="A507" s="37">
        <v>372</v>
      </c>
      <c r="B507" s="36" t="s">
        <v>2429</v>
      </c>
      <c r="C507" s="36" t="s">
        <v>453</v>
      </c>
      <c r="D507" s="37" t="s">
        <v>2428</v>
      </c>
      <c r="E507" s="37" t="s">
        <v>2427</v>
      </c>
      <c r="F507" s="37" t="str">
        <f>IF(ISERROR(FIND('ヒアリングシート（記入例あり）'!$C$22,物質リスト!D507)),"",ROW())</f>
        <v/>
      </c>
      <c r="G507" s="37" t="e" cm="1">
        <f t="array" ref="G507">INDEX(D:D,SMALL(F:F,ROW(D507)))</f>
        <v>#NUM!</v>
      </c>
      <c r="H507" s="38" t="s">
        <v>10797</v>
      </c>
      <c r="I507" s="37" t="s">
        <v>223</v>
      </c>
      <c r="J507" s="37"/>
      <c r="K507" s="37" t="s">
        <v>221</v>
      </c>
      <c r="L507" s="37" t="s">
        <v>2426</v>
      </c>
      <c r="M507" s="37">
        <v>238.36699999999999</v>
      </c>
      <c r="N507" s="37" t="s">
        <v>2425</v>
      </c>
      <c r="O507" s="36" t="s">
        <v>2424</v>
      </c>
      <c r="P507" s="37" t="s">
        <v>259</v>
      </c>
      <c r="Q507" s="36" t="s">
        <v>2423</v>
      </c>
      <c r="R507" s="37"/>
      <c r="S507" s="36" t="s">
        <v>2422</v>
      </c>
      <c r="T507" s="36"/>
      <c r="U507" s="36" t="s">
        <v>2421</v>
      </c>
      <c r="V507" s="37">
        <v>4.38</v>
      </c>
      <c r="W507" s="37">
        <v>2</v>
      </c>
      <c r="X507" s="36"/>
      <c r="Y507" s="36"/>
      <c r="Z507" s="36" t="s">
        <v>2420</v>
      </c>
      <c r="AA507" s="37" t="s">
        <v>444</v>
      </c>
      <c r="AB507" s="37" t="s">
        <v>2419</v>
      </c>
      <c r="AC507" s="37" t="s">
        <v>209</v>
      </c>
      <c r="AD507" s="37" t="s">
        <v>2416</v>
      </c>
      <c r="AE507" s="37" t="s">
        <v>2416</v>
      </c>
      <c r="AF507" s="37" t="s">
        <v>2418</v>
      </c>
      <c r="AG507" s="37" t="s">
        <v>2415</v>
      </c>
      <c r="AH507" s="37" t="s">
        <v>2415</v>
      </c>
      <c r="AI507" s="37" t="s">
        <v>2415</v>
      </c>
      <c r="AJ507" s="37" t="s">
        <v>2416</v>
      </c>
      <c r="AK507" s="37" t="s">
        <v>2416</v>
      </c>
      <c r="AL507" s="37" t="s">
        <v>2415</v>
      </c>
      <c r="AM507" s="37" t="s">
        <v>2417</v>
      </c>
      <c r="AN507" s="37" t="s">
        <v>2416</v>
      </c>
      <c r="AO507" s="37" t="s">
        <v>2415</v>
      </c>
      <c r="AP507" s="37" t="s">
        <v>2416</v>
      </c>
      <c r="AQ507" s="37" t="s">
        <v>2415</v>
      </c>
      <c r="AR507" s="37" t="s">
        <v>2414</v>
      </c>
      <c r="AS507" s="37" t="s">
        <v>201</v>
      </c>
      <c r="AT507" s="37" t="s">
        <v>209</v>
      </c>
      <c r="AU507" s="37" t="s">
        <v>2413</v>
      </c>
      <c r="AV507" s="37" t="s">
        <v>2178</v>
      </c>
      <c r="AW507" s="37"/>
      <c r="AX507" s="37"/>
      <c r="AY507" s="37"/>
      <c r="AZ507" s="37"/>
      <c r="BA507" s="37"/>
      <c r="BB507" s="37"/>
      <c r="BC507" s="37"/>
      <c r="BD507" s="37"/>
      <c r="BE507" s="37">
        <v>0</v>
      </c>
      <c r="BF507" s="37">
        <v>41879</v>
      </c>
      <c r="BG507" s="37">
        <v>41879</v>
      </c>
      <c r="BH507" s="37" t="s">
        <v>2412</v>
      </c>
      <c r="BI507" s="37">
        <v>2</v>
      </c>
      <c r="BJ507" s="37">
        <v>0</v>
      </c>
      <c r="BK507" s="37">
        <v>0</v>
      </c>
      <c r="BL507" s="37">
        <v>0</v>
      </c>
      <c r="BM507" s="37">
        <v>0</v>
      </c>
      <c r="BN507" s="37">
        <v>0</v>
      </c>
      <c r="BO507" s="37">
        <v>160</v>
      </c>
      <c r="BP507" s="37">
        <v>0</v>
      </c>
      <c r="BQ507" s="37">
        <v>105000</v>
      </c>
      <c r="BR507" s="37">
        <v>0</v>
      </c>
      <c r="BS507" s="37">
        <v>0</v>
      </c>
      <c r="BT507" s="37">
        <v>160</v>
      </c>
      <c r="BU507" s="37">
        <v>105000</v>
      </c>
      <c r="BV507" s="37">
        <v>4</v>
      </c>
      <c r="BW507" s="37">
        <v>0</v>
      </c>
      <c r="BX507" s="37">
        <v>0</v>
      </c>
      <c r="BY507" s="37">
        <v>0</v>
      </c>
      <c r="BZ507" s="37">
        <v>0</v>
      </c>
      <c r="CA507" s="37">
        <v>0</v>
      </c>
      <c r="CB507" s="37">
        <v>371000</v>
      </c>
      <c r="CC507" s="37"/>
      <c r="CD507" s="37"/>
      <c r="CE507" s="37"/>
      <c r="CF507" s="37"/>
      <c r="CG507" s="37"/>
      <c r="CH507" s="37"/>
      <c r="CI507" s="37"/>
      <c r="CJ507" s="37">
        <v>2</v>
      </c>
      <c r="CK507" s="37">
        <v>0</v>
      </c>
      <c r="CL507" s="37">
        <v>0</v>
      </c>
      <c r="CM507" s="37">
        <v>0</v>
      </c>
      <c r="CN507" s="37">
        <v>0</v>
      </c>
      <c r="CO507" s="37">
        <v>0</v>
      </c>
      <c r="CP507" s="37">
        <v>120539</v>
      </c>
      <c r="CQ507" s="37"/>
      <c r="CR507" s="37"/>
      <c r="CS507" s="37"/>
      <c r="CT507" s="37"/>
      <c r="CU507" s="37"/>
      <c r="CV507" s="37"/>
      <c r="CW507" s="37"/>
      <c r="CX507" s="37"/>
      <c r="CY507" s="37"/>
      <c r="CZ507" s="37"/>
      <c r="DA507" s="37"/>
      <c r="DB507" s="37"/>
      <c r="DC507" s="37"/>
      <c r="DD507" s="37"/>
      <c r="DE507" s="37"/>
      <c r="DF507" s="37"/>
      <c r="DG507" s="37"/>
      <c r="DH507" s="37"/>
      <c r="DI507" s="37"/>
      <c r="DJ507" s="37"/>
      <c r="DK507" s="37"/>
      <c r="DL507" s="37"/>
      <c r="DM507" s="37"/>
      <c r="DN507" s="37"/>
      <c r="DO507" s="37"/>
      <c r="DP507" s="37"/>
      <c r="DQ507" s="37"/>
      <c r="DR507" s="37"/>
      <c r="DS507" s="37"/>
      <c r="DT507" s="37"/>
    </row>
    <row r="508" spans="1:124" s="31" customFormat="1" ht="18">
      <c r="A508" s="37">
        <v>373</v>
      </c>
      <c r="B508" s="36" t="s">
        <v>2411</v>
      </c>
      <c r="C508" s="36" t="s">
        <v>1657</v>
      </c>
      <c r="D508" s="37" t="s">
        <v>2410</v>
      </c>
      <c r="E508" s="37" t="s">
        <v>2409</v>
      </c>
      <c r="F508" s="37" t="str">
        <f>IF(ISERROR(FIND('ヒアリングシート（記入例あり）'!$C$22,物質リスト!D508)),"",ROW())</f>
        <v/>
      </c>
      <c r="G508" s="37" t="e" cm="1">
        <f t="array" ref="G508">INDEX(D:D,SMALL(F:F,ROW(D508)))</f>
        <v>#NUM!</v>
      </c>
      <c r="H508" s="38" t="s">
        <v>10797</v>
      </c>
      <c r="I508" s="37" t="s">
        <v>223</v>
      </c>
      <c r="J508" s="37" t="s">
        <v>360</v>
      </c>
      <c r="K508" s="37" t="s">
        <v>221</v>
      </c>
      <c r="L508" s="37" t="s">
        <v>2408</v>
      </c>
      <c r="M508" s="37">
        <v>164.25</v>
      </c>
      <c r="N508" s="37" t="s">
        <v>2407</v>
      </c>
      <c r="O508" s="36" t="s">
        <v>2406</v>
      </c>
      <c r="P508" s="37" t="s">
        <v>259</v>
      </c>
      <c r="Q508" s="36"/>
      <c r="R508" s="37" t="s">
        <v>2405</v>
      </c>
      <c r="S508" s="36" t="s">
        <v>11014</v>
      </c>
      <c r="T508" s="36" t="s">
        <v>2404</v>
      </c>
      <c r="U508" s="36" t="s">
        <v>2403</v>
      </c>
      <c r="V508" s="37">
        <v>3.97</v>
      </c>
      <c r="W508" s="37">
        <v>2</v>
      </c>
      <c r="X508" s="36"/>
      <c r="Y508" s="36"/>
      <c r="Z508" s="36" t="s">
        <v>11015</v>
      </c>
      <c r="AA508" s="37" t="s">
        <v>2402</v>
      </c>
      <c r="AB508" s="37" t="s">
        <v>2401</v>
      </c>
      <c r="AC508" s="37" t="s">
        <v>209</v>
      </c>
      <c r="AD508" s="41" t="s">
        <v>207</v>
      </c>
      <c r="AE508" s="41" t="s">
        <v>207</v>
      </c>
      <c r="AF508" s="41" t="s">
        <v>206</v>
      </c>
      <c r="AG508" s="41" t="s">
        <v>201</v>
      </c>
      <c r="AH508" s="41" t="s">
        <v>201</v>
      </c>
      <c r="AI508" s="41" t="s">
        <v>201</v>
      </c>
      <c r="AJ508" s="41" t="s">
        <v>377</v>
      </c>
      <c r="AK508" s="41" t="s">
        <v>377</v>
      </c>
      <c r="AL508" s="41" t="s">
        <v>201</v>
      </c>
      <c r="AM508" s="41" t="s">
        <v>201</v>
      </c>
      <c r="AN508" s="41" t="s">
        <v>203</v>
      </c>
      <c r="AO508" s="41" t="s">
        <v>201</v>
      </c>
      <c r="AP508" s="41" t="s">
        <v>205</v>
      </c>
      <c r="AQ508" s="41" t="s">
        <v>2400</v>
      </c>
      <c r="AR508" s="41" t="s">
        <v>729</v>
      </c>
      <c r="AS508" s="41" t="s">
        <v>201</v>
      </c>
      <c r="AT508" s="37" t="s">
        <v>209</v>
      </c>
      <c r="AU508" s="37" t="s">
        <v>2399</v>
      </c>
      <c r="AV508" s="37" t="s">
        <v>2398</v>
      </c>
      <c r="AW508" s="37" t="s">
        <v>2397</v>
      </c>
      <c r="AX508" s="37"/>
      <c r="AY508" s="37"/>
      <c r="AZ508" s="37"/>
      <c r="BA508" s="37"/>
      <c r="BB508" s="37"/>
      <c r="BC508" s="37"/>
      <c r="BD508" s="37"/>
      <c r="BE508" s="37">
        <v>101</v>
      </c>
      <c r="BF508" s="37">
        <v>4</v>
      </c>
      <c r="BG508" s="37">
        <v>106</v>
      </c>
      <c r="BH508" s="37" t="s">
        <v>2396</v>
      </c>
      <c r="BI508" s="37">
        <v>1</v>
      </c>
      <c r="BJ508" s="37">
        <v>100</v>
      </c>
      <c r="BK508" s="37">
        <v>0</v>
      </c>
      <c r="BL508" s="37">
        <v>0</v>
      </c>
      <c r="BM508" s="37">
        <v>0</v>
      </c>
      <c r="BN508" s="37">
        <v>0</v>
      </c>
      <c r="BO508" s="37">
        <v>0</v>
      </c>
      <c r="BP508" s="37">
        <v>0</v>
      </c>
      <c r="BQ508" s="37">
        <v>390000</v>
      </c>
      <c r="BR508" s="37">
        <v>0</v>
      </c>
      <c r="BS508" s="37">
        <v>100</v>
      </c>
      <c r="BT508" s="37">
        <v>0</v>
      </c>
      <c r="BU508" s="37">
        <v>390000</v>
      </c>
      <c r="BV508" s="37">
        <v>0</v>
      </c>
      <c r="BW508" s="37">
        <v>0</v>
      </c>
      <c r="BX508" s="37">
        <v>0</v>
      </c>
      <c r="BY508" s="37">
        <v>0</v>
      </c>
      <c r="BZ508" s="37">
        <v>0</v>
      </c>
      <c r="CA508" s="37">
        <v>0</v>
      </c>
      <c r="CB508" s="37">
        <v>0</v>
      </c>
      <c r="CC508" s="37"/>
      <c r="CD508" s="37"/>
      <c r="CE508" s="37"/>
      <c r="CF508" s="37"/>
      <c r="CG508" s="37"/>
      <c r="CH508" s="37"/>
      <c r="CI508" s="37"/>
      <c r="CJ508" s="37">
        <v>0</v>
      </c>
      <c r="CK508" s="37">
        <v>0</v>
      </c>
      <c r="CL508" s="37">
        <v>0</v>
      </c>
      <c r="CM508" s="37">
        <v>0</v>
      </c>
      <c r="CN508" s="37">
        <v>0</v>
      </c>
      <c r="CO508" s="37">
        <v>0</v>
      </c>
      <c r="CP508" s="37">
        <v>0</v>
      </c>
      <c r="CQ508" s="37"/>
      <c r="CR508" s="37"/>
      <c r="CS508" s="37"/>
      <c r="CT508" s="37"/>
      <c r="CU508" s="37"/>
      <c r="CV508" s="37"/>
      <c r="CW508" s="37"/>
      <c r="CX508" s="37"/>
      <c r="CY508" s="37"/>
      <c r="CZ508" s="37"/>
      <c r="DA508" s="37"/>
      <c r="DB508" s="37"/>
      <c r="DC508" s="37"/>
      <c r="DD508" s="37"/>
      <c r="DE508" s="37"/>
      <c r="DF508" s="37"/>
      <c r="DG508" s="37"/>
      <c r="DH508" s="37"/>
      <c r="DI508" s="37"/>
      <c r="DJ508" s="37"/>
      <c r="DK508" s="37"/>
      <c r="DL508" s="37"/>
      <c r="DM508" s="37"/>
      <c r="DN508" s="37"/>
      <c r="DO508" s="37"/>
      <c r="DP508" s="37"/>
      <c r="DQ508" s="37"/>
      <c r="DR508" s="37"/>
      <c r="DS508" s="37"/>
      <c r="DT508" s="37"/>
    </row>
    <row r="509" spans="1:124" s="31" customFormat="1" ht="16.5">
      <c r="A509" s="37">
        <v>374</v>
      </c>
      <c r="B509" s="36" t="s">
        <v>580</v>
      </c>
      <c r="C509" s="36" t="s">
        <v>1387</v>
      </c>
      <c r="D509" s="37" t="s">
        <v>2395</v>
      </c>
      <c r="E509" s="37" t="s">
        <v>2394</v>
      </c>
      <c r="F509" s="37" t="str">
        <f>IF(ISERROR(FIND('ヒアリングシート（記入例あり）'!$C$22,物質リスト!D509)),"",ROW())</f>
        <v/>
      </c>
      <c r="G509" s="37" t="e" cm="1">
        <f t="array" ref="G509">INDEX(D:D,SMALL(F:F,ROW(D509)))</f>
        <v>#NUM!</v>
      </c>
      <c r="H509" s="38" t="s">
        <v>10744</v>
      </c>
      <c r="I509" s="37" t="s">
        <v>407</v>
      </c>
      <c r="J509" s="37"/>
      <c r="K509" s="37"/>
      <c r="L509" s="37"/>
      <c r="M509" s="37"/>
      <c r="N509" s="37"/>
      <c r="O509" s="36"/>
      <c r="P509" s="37"/>
      <c r="Q509" s="36"/>
      <c r="R509" s="37"/>
      <c r="S509" s="36"/>
      <c r="T509" s="36"/>
      <c r="U509" s="36"/>
      <c r="V509" s="37"/>
      <c r="W509" s="37"/>
      <c r="X509" s="36"/>
      <c r="Y509" s="36"/>
      <c r="Z509" s="36"/>
      <c r="AA509" s="37"/>
      <c r="AB509" s="37"/>
      <c r="AC509" s="37"/>
      <c r="AD509" s="37"/>
      <c r="AE509" s="37"/>
      <c r="AF509" s="37"/>
      <c r="AG509" s="37"/>
      <c r="AH509" s="37"/>
      <c r="AI509" s="37"/>
      <c r="AJ509" s="37"/>
      <c r="AK509" s="37"/>
      <c r="AL509" s="37"/>
      <c r="AM509" s="37"/>
      <c r="AN509" s="37"/>
      <c r="AO509" s="37"/>
      <c r="AP509" s="37"/>
      <c r="AQ509" s="37"/>
      <c r="AR509" s="37"/>
      <c r="AS509" s="37"/>
      <c r="AT509" s="37"/>
      <c r="AU509" s="37"/>
      <c r="AV509" s="37"/>
      <c r="AW509" s="37"/>
      <c r="AX509" s="37"/>
      <c r="AY509" s="37"/>
      <c r="AZ509" s="37"/>
      <c r="BA509" s="37" t="s">
        <v>2393</v>
      </c>
      <c r="BB509" s="37"/>
      <c r="BC509" s="37"/>
      <c r="BD509" s="37"/>
      <c r="BE509" s="37">
        <v>1977041</v>
      </c>
      <c r="BF509" s="40">
        <v>14675682</v>
      </c>
      <c r="BG509" s="40">
        <v>16652722</v>
      </c>
      <c r="BH509" s="37"/>
      <c r="BI509" s="37">
        <v>31</v>
      </c>
      <c r="BJ509" s="37">
        <v>2622.6</v>
      </c>
      <c r="BK509" s="37">
        <v>12814.7</v>
      </c>
      <c r="BL509" s="37">
        <v>0</v>
      </c>
      <c r="BM509" s="37">
        <v>0</v>
      </c>
      <c r="BN509" s="37">
        <v>1168.5999999999999</v>
      </c>
      <c r="BO509" s="37">
        <v>2682478</v>
      </c>
      <c r="BP509" s="37">
        <v>280000</v>
      </c>
      <c r="BQ509" s="37">
        <v>95478200</v>
      </c>
      <c r="BR509" s="37">
        <v>24260000</v>
      </c>
      <c r="BS509" s="37">
        <v>15437.300000000001</v>
      </c>
      <c r="BT509" s="37">
        <v>2683646.6</v>
      </c>
      <c r="BU509" s="37">
        <v>120018200</v>
      </c>
      <c r="BV509" s="37">
        <v>15</v>
      </c>
      <c r="BW509" s="37">
        <v>353.9</v>
      </c>
      <c r="BX509" s="37">
        <v>46740.799999999996</v>
      </c>
      <c r="BY509" s="37">
        <v>0</v>
      </c>
      <c r="BZ509" s="37">
        <v>0</v>
      </c>
      <c r="CA509" s="37">
        <v>47094.7</v>
      </c>
      <c r="CB509" s="37">
        <v>936500</v>
      </c>
      <c r="CC509" s="37">
        <v>82</v>
      </c>
      <c r="CD509" s="37">
        <v>143</v>
      </c>
      <c r="CE509" s="37">
        <v>56635</v>
      </c>
      <c r="CF509" s="37">
        <v>0</v>
      </c>
      <c r="CG509" s="37">
        <v>0</v>
      </c>
      <c r="CH509" s="37">
        <v>56778</v>
      </c>
      <c r="CI509" s="37">
        <v>1108540</v>
      </c>
      <c r="CJ509" s="37">
        <v>21</v>
      </c>
      <c r="CK509" s="37">
        <v>133.5</v>
      </c>
      <c r="CL509" s="37">
        <v>338.1</v>
      </c>
      <c r="CM509" s="37">
        <v>0</v>
      </c>
      <c r="CN509" s="37">
        <v>0</v>
      </c>
      <c r="CO509" s="37">
        <v>471.6</v>
      </c>
      <c r="CP509" s="37">
        <v>327424</v>
      </c>
      <c r="CQ509" s="37"/>
      <c r="CR509" s="37"/>
      <c r="CS509" s="37"/>
      <c r="CT509" s="37"/>
      <c r="CU509" s="37"/>
      <c r="CV509" s="37"/>
      <c r="CW509" s="37"/>
      <c r="CX509" s="37"/>
      <c r="CY509" s="37"/>
      <c r="CZ509" s="37"/>
      <c r="DA509" s="40" t="s">
        <v>2392</v>
      </c>
      <c r="DB509" s="37" t="s">
        <v>2391</v>
      </c>
      <c r="DC509" s="37"/>
      <c r="DD509" s="37"/>
      <c r="DE509" s="37"/>
      <c r="DF509" s="37"/>
      <c r="DG509" s="37"/>
      <c r="DH509" s="37"/>
      <c r="DI509" s="40" t="s">
        <v>2390</v>
      </c>
      <c r="DJ509" s="37"/>
      <c r="DK509" s="37"/>
      <c r="DL509" s="37"/>
      <c r="DM509" s="37"/>
      <c r="DN509" s="37"/>
      <c r="DO509" s="37"/>
      <c r="DP509" s="37"/>
      <c r="DQ509" s="37"/>
      <c r="DR509" s="37"/>
      <c r="DS509" s="37"/>
      <c r="DT509" s="37"/>
    </row>
    <row r="510" spans="1:124" s="32" customFormat="1" ht="18">
      <c r="A510" s="37">
        <v>374</v>
      </c>
      <c r="B510" s="36" t="s">
        <v>2389</v>
      </c>
      <c r="C510" s="36" t="s">
        <v>1387</v>
      </c>
      <c r="D510" s="37" t="s">
        <v>2388</v>
      </c>
      <c r="E510" s="37" t="s">
        <v>2387</v>
      </c>
      <c r="F510" s="37" t="str">
        <f>IF(ISERROR(FIND('ヒアリングシート（記入例あり）'!$C$22,物質リスト!D510)),"",ROW())</f>
        <v/>
      </c>
      <c r="G510" s="37" t="e" cm="1">
        <f t="array" ref="G510">INDEX(D:D,SMALL(F:F,ROW(D510)))</f>
        <v>#NUM!</v>
      </c>
      <c r="H510" s="38" t="s">
        <v>10744</v>
      </c>
      <c r="I510" s="37" t="s">
        <v>407</v>
      </c>
      <c r="J510" s="37" t="s">
        <v>406</v>
      </c>
      <c r="K510" s="37" t="s">
        <v>221</v>
      </c>
      <c r="L510" s="37" t="s">
        <v>2386</v>
      </c>
      <c r="M510" s="37">
        <v>58.1</v>
      </c>
      <c r="N510" s="37" t="s">
        <v>2385</v>
      </c>
      <c r="O510" s="36" t="s">
        <v>2384</v>
      </c>
      <c r="P510" s="37" t="s">
        <v>259</v>
      </c>
      <c r="Q510" s="36"/>
      <c r="R510" s="37" t="s">
        <v>2383</v>
      </c>
      <c r="S510" s="36" t="s">
        <v>2382</v>
      </c>
      <c r="T510" s="36"/>
      <c r="U510" s="36" t="s">
        <v>209</v>
      </c>
      <c r="V510" s="37"/>
      <c r="W510" s="37"/>
      <c r="X510" s="36"/>
      <c r="Y510" s="36"/>
      <c r="Z510" s="36" t="s">
        <v>10777</v>
      </c>
      <c r="AA510" s="37" t="s">
        <v>2381</v>
      </c>
      <c r="AB510" s="37" t="s">
        <v>209</v>
      </c>
      <c r="AC510" s="37" t="s">
        <v>209</v>
      </c>
      <c r="AD510" s="41" t="s">
        <v>378</v>
      </c>
      <c r="AE510" s="41" t="s">
        <v>201</v>
      </c>
      <c r="AF510" s="41" t="s">
        <v>206</v>
      </c>
      <c r="AG510" s="41" t="s">
        <v>201</v>
      </c>
      <c r="AH510" s="41" t="s">
        <v>201</v>
      </c>
      <c r="AI510" s="41" t="s">
        <v>201</v>
      </c>
      <c r="AJ510" s="41" t="s">
        <v>201</v>
      </c>
      <c r="AK510" s="41" t="s">
        <v>201</v>
      </c>
      <c r="AL510" s="41" t="s">
        <v>201</v>
      </c>
      <c r="AM510" s="41" t="s">
        <v>201</v>
      </c>
      <c r="AN510" s="41" t="s">
        <v>201</v>
      </c>
      <c r="AO510" s="41" t="s">
        <v>201</v>
      </c>
      <c r="AP510" s="41" t="s">
        <v>201</v>
      </c>
      <c r="AQ510" s="41" t="s">
        <v>201</v>
      </c>
      <c r="AR510" s="41" t="s">
        <v>201</v>
      </c>
      <c r="AS510" s="41" t="s">
        <v>201</v>
      </c>
      <c r="AT510" s="37" t="s">
        <v>209</v>
      </c>
      <c r="AU510" s="37" t="s">
        <v>209</v>
      </c>
      <c r="AV510" s="37" t="s">
        <v>209</v>
      </c>
      <c r="AW510" s="37"/>
      <c r="AX510" s="37"/>
      <c r="AY510" s="37"/>
      <c r="AZ510" s="37"/>
      <c r="BA510" s="37"/>
      <c r="BB510" s="37"/>
      <c r="BC510" s="37"/>
      <c r="BD510" s="37"/>
      <c r="BE510" s="37"/>
      <c r="BF510" s="37"/>
      <c r="BG510" s="37"/>
      <c r="BH510" s="37" t="s">
        <v>2380</v>
      </c>
      <c r="BI510" s="37"/>
      <c r="BJ510" s="37"/>
      <c r="BK510" s="37"/>
      <c r="BL510" s="37"/>
      <c r="BM510" s="37"/>
      <c r="BN510" s="37"/>
      <c r="BO510" s="37"/>
      <c r="BP510" s="37"/>
      <c r="BQ510" s="37"/>
      <c r="BR510" s="37"/>
      <c r="BS510" s="37"/>
      <c r="BT510" s="37"/>
      <c r="BU510" s="37"/>
      <c r="BV510" s="37"/>
      <c r="BW510" s="37"/>
      <c r="BX510" s="37"/>
      <c r="BY510" s="37"/>
      <c r="BZ510" s="37"/>
      <c r="CA510" s="37"/>
      <c r="CB510" s="37"/>
      <c r="CC510" s="37"/>
      <c r="CD510" s="37"/>
      <c r="CE510" s="37"/>
      <c r="CF510" s="37"/>
      <c r="CG510" s="37"/>
      <c r="CH510" s="37"/>
      <c r="CI510" s="37"/>
      <c r="CJ510" s="37"/>
      <c r="CK510" s="37"/>
      <c r="CL510" s="37"/>
      <c r="CM510" s="37"/>
      <c r="CN510" s="37"/>
      <c r="CO510" s="37"/>
      <c r="CP510" s="37"/>
      <c r="CQ510" s="37"/>
      <c r="CR510" s="37"/>
      <c r="CS510" s="37"/>
      <c r="CT510" s="37"/>
      <c r="CU510" s="37"/>
      <c r="CV510" s="37"/>
      <c r="CW510" s="37"/>
      <c r="CX510" s="37"/>
      <c r="CY510" s="37"/>
      <c r="CZ510" s="37"/>
      <c r="DA510" s="37"/>
      <c r="DB510" s="37"/>
      <c r="DC510" s="37"/>
      <c r="DD510" s="37"/>
      <c r="DE510" s="37"/>
      <c r="DF510" s="37"/>
      <c r="DG510" s="37"/>
      <c r="DH510" s="37"/>
      <c r="DI510" s="37"/>
      <c r="DJ510" s="37"/>
      <c r="DK510" s="37"/>
      <c r="DL510" s="37"/>
      <c r="DM510" s="37"/>
      <c r="DN510" s="37"/>
      <c r="DO510" s="37"/>
      <c r="DP510" s="37"/>
      <c r="DQ510" s="37"/>
      <c r="DR510" s="37"/>
      <c r="DS510" s="37"/>
      <c r="DT510" s="37"/>
    </row>
    <row r="511" spans="1:124" s="31" customFormat="1" ht="18">
      <c r="A511" s="37">
        <v>374</v>
      </c>
      <c r="B511" s="36" t="s">
        <v>2379</v>
      </c>
      <c r="C511" s="36" t="s">
        <v>1387</v>
      </c>
      <c r="D511" s="37" t="s">
        <v>2378</v>
      </c>
      <c r="E511" s="37" t="s">
        <v>2377</v>
      </c>
      <c r="F511" s="37" t="str">
        <f>IF(ISERROR(FIND('ヒアリングシート（記入例あり）'!$C$22,物質リスト!D511)),"",ROW())</f>
        <v/>
      </c>
      <c r="G511" s="37" t="e" cm="1">
        <f t="array" ref="G511">INDEX(D:D,SMALL(F:F,ROW(D511)))</f>
        <v>#NUM!</v>
      </c>
      <c r="H511" s="38" t="s">
        <v>10744</v>
      </c>
      <c r="I511" s="37" t="s">
        <v>407</v>
      </c>
      <c r="J511" s="37" t="s">
        <v>406</v>
      </c>
      <c r="K511" s="37" t="s">
        <v>221</v>
      </c>
      <c r="L511" s="37" t="s">
        <v>2376</v>
      </c>
      <c r="M511" s="37">
        <v>41.99</v>
      </c>
      <c r="N511" s="37" t="s">
        <v>2375</v>
      </c>
      <c r="O511" s="36" t="s">
        <v>2374</v>
      </c>
      <c r="P511" s="37" t="s">
        <v>259</v>
      </c>
      <c r="Q511" s="36"/>
      <c r="R511" s="37" t="s">
        <v>2373</v>
      </c>
      <c r="S511" s="36"/>
      <c r="T511" s="36"/>
      <c r="U511" s="36" t="s">
        <v>2372</v>
      </c>
      <c r="V511" s="37">
        <v>-0.77</v>
      </c>
      <c r="W511" s="37">
        <v>1</v>
      </c>
      <c r="X511" s="36"/>
      <c r="Y511" s="36"/>
      <c r="Z511" s="36" t="s">
        <v>10778</v>
      </c>
      <c r="AA511" s="37" t="s">
        <v>2371</v>
      </c>
      <c r="AB511" s="37" t="s">
        <v>209</v>
      </c>
      <c r="AC511" s="37" t="s">
        <v>209</v>
      </c>
      <c r="AD511" s="41" t="s">
        <v>378</v>
      </c>
      <c r="AE511" s="41" t="s">
        <v>201</v>
      </c>
      <c r="AF511" s="41" t="s">
        <v>206</v>
      </c>
      <c r="AG511" s="41" t="s">
        <v>206</v>
      </c>
      <c r="AH511" s="41" t="s">
        <v>201</v>
      </c>
      <c r="AI511" s="41" t="s">
        <v>201</v>
      </c>
      <c r="AJ511" s="41" t="s">
        <v>205</v>
      </c>
      <c r="AK511" s="41" t="s">
        <v>377</v>
      </c>
      <c r="AL511" s="41" t="s">
        <v>201</v>
      </c>
      <c r="AM511" s="41" t="s">
        <v>201</v>
      </c>
      <c r="AN511" s="41" t="s">
        <v>201</v>
      </c>
      <c r="AO511" s="41" t="s">
        <v>201</v>
      </c>
      <c r="AP511" s="41" t="s">
        <v>201</v>
      </c>
      <c r="AQ511" s="41" t="s">
        <v>2370</v>
      </c>
      <c r="AR511" s="41" t="s">
        <v>2369</v>
      </c>
      <c r="AS511" s="41" t="s">
        <v>201</v>
      </c>
      <c r="AT511" s="37" t="s">
        <v>2368</v>
      </c>
      <c r="AU511" s="37" t="s">
        <v>2367</v>
      </c>
      <c r="AV511" s="37" t="s">
        <v>582</v>
      </c>
      <c r="AW511" s="37"/>
      <c r="AX511" s="37"/>
      <c r="AY511" s="37" t="s">
        <v>321</v>
      </c>
      <c r="AZ511" s="37"/>
      <c r="BA511" s="37"/>
      <c r="BB511" s="37"/>
      <c r="BC511" s="37" t="s">
        <v>2366</v>
      </c>
      <c r="BD511" s="37"/>
      <c r="BE511" s="37"/>
      <c r="BF511" s="37"/>
      <c r="BG511" s="37"/>
      <c r="BH511" s="37" t="s">
        <v>2365</v>
      </c>
      <c r="BI511" s="37"/>
      <c r="BJ511" s="37"/>
      <c r="BK511" s="37"/>
      <c r="BL511" s="37"/>
      <c r="BM511" s="37"/>
      <c r="BN511" s="37"/>
      <c r="BO511" s="37"/>
      <c r="BP511" s="37"/>
      <c r="BQ511" s="37"/>
      <c r="BR511" s="37"/>
      <c r="BS511" s="37"/>
      <c r="BT511" s="37"/>
      <c r="BU511" s="37"/>
      <c r="BV511" s="37"/>
      <c r="BW511" s="37"/>
      <c r="BX511" s="37"/>
      <c r="BY511" s="37"/>
      <c r="BZ511" s="37"/>
      <c r="CA511" s="37"/>
      <c r="CB511" s="37"/>
      <c r="CC511" s="37"/>
      <c r="CD511" s="37"/>
      <c r="CE511" s="37"/>
      <c r="CF511" s="37"/>
      <c r="CG511" s="37"/>
      <c r="CH511" s="37"/>
      <c r="CI511" s="37"/>
      <c r="CJ511" s="37"/>
      <c r="CK511" s="37"/>
      <c r="CL511" s="37"/>
      <c r="CM511" s="37"/>
      <c r="CN511" s="37"/>
      <c r="CO511" s="37"/>
      <c r="CP511" s="37"/>
      <c r="CQ511" s="37"/>
      <c r="CR511" s="37"/>
      <c r="CS511" s="37"/>
      <c r="CT511" s="37"/>
      <c r="CU511" s="37"/>
      <c r="CV511" s="37"/>
      <c r="CW511" s="37"/>
      <c r="CX511" s="37"/>
      <c r="CY511" s="37"/>
      <c r="CZ511" s="37"/>
      <c r="DA511" s="37"/>
      <c r="DB511" s="37"/>
      <c r="DC511" s="37"/>
      <c r="DD511" s="37"/>
      <c r="DE511" s="37"/>
      <c r="DF511" s="37"/>
      <c r="DG511" s="37"/>
      <c r="DH511" s="37"/>
      <c r="DI511" s="37"/>
      <c r="DJ511" s="37"/>
      <c r="DK511" s="37"/>
      <c r="DL511" s="37"/>
      <c r="DM511" s="37"/>
      <c r="DN511" s="37"/>
      <c r="DO511" s="37"/>
      <c r="DP511" s="37"/>
      <c r="DQ511" s="37"/>
      <c r="DR511" s="37"/>
      <c r="DS511" s="37"/>
      <c r="DT511" s="37"/>
    </row>
    <row r="512" spans="1:124" s="31" customFormat="1" ht="16.5">
      <c r="A512" s="37">
        <v>374</v>
      </c>
      <c r="B512" s="36" t="s">
        <v>2364</v>
      </c>
      <c r="C512" s="36" t="s">
        <v>1387</v>
      </c>
      <c r="D512" s="37" t="s">
        <v>2363</v>
      </c>
      <c r="E512" s="37" t="s">
        <v>2362</v>
      </c>
      <c r="F512" s="37" t="str">
        <f>IF(ISERROR(FIND('ヒアリングシート（記入例あり）'!$C$22,物質リスト!D512)),"",ROW())</f>
        <v/>
      </c>
      <c r="G512" s="37" t="e" cm="1">
        <f t="array" ref="G512">INDEX(D:D,SMALL(F:F,ROW(D512)))</f>
        <v>#NUM!</v>
      </c>
      <c r="H512" s="38" t="s">
        <v>10744</v>
      </c>
      <c r="I512" s="37" t="s">
        <v>407</v>
      </c>
      <c r="J512" s="37"/>
      <c r="K512" s="37" t="s">
        <v>360</v>
      </c>
      <c r="L512" s="37" t="s">
        <v>2361</v>
      </c>
      <c r="M512" s="37">
        <v>20.010000000000002</v>
      </c>
      <c r="N512" s="37" t="s">
        <v>2360</v>
      </c>
      <c r="O512" s="36" t="s">
        <v>2359</v>
      </c>
      <c r="P512" s="37" t="s">
        <v>1154</v>
      </c>
      <c r="Q512" s="36"/>
      <c r="R512" s="37" t="s">
        <v>2358</v>
      </c>
      <c r="S512" s="36" t="s">
        <v>2357</v>
      </c>
      <c r="T512" s="36" t="s">
        <v>2356</v>
      </c>
      <c r="U512" s="36" t="s">
        <v>2355</v>
      </c>
      <c r="V512" s="37">
        <v>-1.4</v>
      </c>
      <c r="W512" s="37">
        <v>1</v>
      </c>
      <c r="X512" s="36"/>
      <c r="Y512" s="36" t="s">
        <v>2354</v>
      </c>
      <c r="Z512" s="36" t="s">
        <v>2353</v>
      </c>
      <c r="AA512" s="37" t="s">
        <v>209</v>
      </c>
      <c r="AB512" s="37" t="s">
        <v>209</v>
      </c>
      <c r="AC512" s="37" t="s">
        <v>2352</v>
      </c>
      <c r="AD512" s="41" t="s">
        <v>206</v>
      </c>
      <c r="AE512" s="41" t="s">
        <v>206</v>
      </c>
      <c r="AF512" s="41" t="s">
        <v>378</v>
      </c>
      <c r="AG512" s="41" t="s">
        <v>206</v>
      </c>
      <c r="AH512" s="41" t="s">
        <v>206</v>
      </c>
      <c r="AI512" s="41" t="s">
        <v>206</v>
      </c>
      <c r="AJ512" s="41" t="s">
        <v>377</v>
      </c>
      <c r="AK512" s="41" t="s">
        <v>377</v>
      </c>
      <c r="AL512" s="41" t="s">
        <v>201</v>
      </c>
      <c r="AM512" s="41" t="s">
        <v>201</v>
      </c>
      <c r="AN512" s="41" t="s">
        <v>201</v>
      </c>
      <c r="AO512" s="41" t="s">
        <v>201</v>
      </c>
      <c r="AP512" s="41" t="s">
        <v>201</v>
      </c>
      <c r="AQ512" s="41" t="s">
        <v>2351</v>
      </c>
      <c r="AR512" s="41" t="s">
        <v>2350</v>
      </c>
      <c r="AS512" s="41" t="s">
        <v>206</v>
      </c>
      <c r="AT512" s="37" t="s">
        <v>2349</v>
      </c>
      <c r="AU512" s="37" t="s">
        <v>2348</v>
      </c>
      <c r="AV512" s="37" t="s">
        <v>582</v>
      </c>
      <c r="AW512" s="37"/>
      <c r="AX512" s="37"/>
      <c r="AY512" s="37"/>
      <c r="AZ512" s="37"/>
      <c r="BA512" s="37"/>
      <c r="BB512" s="37"/>
      <c r="BC512" s="37"/>
      <c r="BD512" s="37"/>
      <c r="BE512" s="40"/>
      <c r="BF512" s="37"/>
      <c r="BG512" s="37"/>
      <c r="BH512" s="37" t="s">
        <v>2347</v>
      </c>
      <c r="BI512" s="37"/>
      <c r="BJ512" s="37"/>
      <c r="BK512" s="37"/>
      <c r="BL512" s="37"/>
      <c r="BM512" s="37"/>
      <c r="BN512" s="37"/>
      <c r="BO512" s="37"/>
      <c r="BP512" s="37"/>
      <c r="BQ512" s="37"/>
      <c r="BR512" s="37"/>
      <c r="BS512" s="37"/>
      <c r="BT512" s="37"/>
      <c r="BU512" s="37"/>
      <c r="BV512" s="37"/>
      <c r="BW512" s="37"/>
      <c r="BX512" s="37"/>
      <c r="BY512" s="37"/>
      <c r="BZ512" s="37"/>
      <c r="CA512" s="37"/>
      <c r="CB512" s="37"/>
      <c r="CC512" s="37"/>
      <c r="CD512" s="37"/>
      <c r="CE512" s="37"/>
      <c r="CF512" s="37"/>
      <c r="CG512" s="37"/>
      <c r="CH512" s="37"/>
      <c r="CI512" s="37"/>
      <c r="CJ512" s="37"/>
      <c r="CK512" s="37"/>
      <c r="CL512" s="37"/>
      <c r="CM512" s="37"/>
      <c r="CN512" s="37"/>
      <c r="CO512" s="37"/>
      <c r="CP512" s="37"/>
      <c r="CQ512" s="37"/>
      <c r="CR512" s="37"/>
      <c r="CS512" s="37"/>
      <c r="CT512" s="37"/>
      <c r="CU512" s="37"/>
      <c r="CV512" s="37"/>
      <c r="CW512" s="37"/>
      <c r="CX512" s="37"/>
      <c r="CY512" s="37"/>
      <c r="CZ512" s="37"/>
      <c r="DA512" s="37"/>
      <c r="DB512" s="37"/>
      <c r="DC512" s="37"/>
      <c r="DD512" s="37"/>
      <c r="DE512" s="37"/>
      <c r="DF512" s="37"/>
      <c r="DG512" s="37"/>
      <c r="DH512" s="37"/>
      <c r="DI512" s="37"/>
      <c r="DJ512" s="37"/>
      <c r="DK512" s="37"/>
      <c r="DL512" s="37"/>
      <c r="DM512" s="37"/>
      <c r="DN512" s="37"/>
      <c r="DO512" s="37"/>
      <c r="DP512" s="37"/>
      <c r="DQ512" s="37"/>
      <c r="DR512" s="37"/>
      <c r="DS512" s="37"/>
      <c r="DT512" s="37"/>
    </row>
    <row r="513" spans="1:124" s="31" customFormat="1" ht="16.5">
      <c r="A513" s="37">
        <v>374</v>
      </c>
      <c r="B513" s="36" t="s">
        <v>2346</v>
      </c>
      <c r="C513" s="36" t="s">
        <v>2345</v>
      </c>
      <c r="D513" s="37" t="s">
        <v>2344</v>
      </c>
      <c r="E513" s="37" t="s">
        <v>2343</v>
      </c>
      <c r="F513" s="37">
        <f>IF(ISERROR(FIND('ヒアリングシート（記入例あり）'!$C$22,物質リスト!D513)),"",ROW())</f>
        <v>513</v>
      </c>
      <c r="G513" s="37" t="e" cm="1">
        <f t="array" ref="G513">INDEX(D:D,SMALL(F:F,ROW(D513)))</f>
        <v>#NUM!</v>
      </c>
      <c r="H513" s="38" t="s">
        <v>10744</v>
      </c>
      <c r="I513" s="37" t="s">
        <v>407</v>
      </c>
      <c r="J513" s="37"/>
      <c r="K513" s="37" t="s">
        <v>221</v>
      </c>
      <c r="L513" s="37" t="s">
        <v>2342</v>
      </c>
      <c r="M513" s="37">
        <v>37.04</v>
      </c>
      <c r="N513" s="37" t="s">
        <v>2341</v>
      </c>
      <c r="O513" s="36" t="s">
        <v>403</v>
      </c>
      <c r="P513" s="37" t="s">
        <v>259</v>
      </c>
      <c r="Q513" s="36"/>
      <c r="R513" s="37" t="s">
        <v>2340</v>
      </c>
      <c r="S513" s="36" t="s">
        <v>209</v>
      </c>
      <c r="T513" s="36"/>
      <c r="U513" s="36" t="s">
        <v>2339</v>
      </c>
      <c r="V513" s="37"/>
      <c r="W513" s="37"/>
      <c r="X513" s="36"/>
      <c r="Y513" s="36"/>
      <c r="Z513" s="36" t="s">
        <v>2338</v>
      </c>
      <c r="AA513" s="37" t="s">
        <v>209</v>
      </c>
      <c r="AB513" s="37" t="s">
        <v>209</v>
      </c>
      <c r="AC513" s="37" t="s">
        <v>209</v>
      </c>
      <c r="AD513" s="41" t="s">
        <v>201</v>
      </c>
      <c r="AE513" s="41" t="s">
        <v>201</v>
      </c>
      <c r="AF513" s="41" t="s">
        <v>206</v>
      </c>
      <c r="AG513" s="41" t="s">
        <v>206</v>
      </c>
      <c r="AH513" s="41" t="s">
        <v>201</v>
      </c>
      <c r="AI513" s="41" t="s">
        <v>201</v>
      </c>
      <c r="AJ513" s="41" t="s">
        <v>201</v>
      </c>
      <c r="AK513" s="41" t="s">
        <v>205</v>
      </c>
      <c r="AL513" s="41" t="s">
        <v>201</v>
      </c>
      <c r="AM513" s="41" t="s">
        <v>201</v>
      </c>
      <c r="AN513" s="41" t="s">
        <v>201</v>
      </c>
      <c r="AO513" s="41" t="s">
        <v>201</v>
      </c>
      <c r="AP513" s="41" t="s">
        <v>201</v>
      </c>
      <c r="AQ513" s="41" t="s">
        <v>201</v>
      </c>
      <c r="AR513" s="41" t="s">
        <v>2337</v>
      </c>
      <c r="AS513" s="41" t="s">
        <v>201</v>
      </c>
      <c r="AT513" s="37" t="s">
        <v>2336</v>
      </c>
      <c r="AU513" s="37" t="s">
        <v>2335</v>
      </c>
      <c r="AV513" s="37" t="s">
        <v>209</v>
      </c>
      <c r="AW513" s="37"/>
      <c r="AX513" s="37"/>
      <c r="AY513" s="37"/>
      <c r="AZ513" s="37"/>
      <c r="BA513" s="37"/>
      <c r="BB513" s="37"/>
      <c r="BC513" s="37"/>
      <c r="BD513" s="37"/>
      <c r="BE513" s="40"/>
      <c r="BF513" s="37"/>
      <c r="BG513" s="37"/>
      <c r="BH513" s="37" t="s">
        <v>209</v>
      </c>
      <c r="BI513" s="37"/>
      <c r="BJ513" s="37"/>
      <c r="BK513" s="37"/>
      <c r="BL513" s="37"/>
      <c r="BM513" s="37"/>
      <c r="BN513" s="37"/>
      <c r="BO513" s="37"/>
      <c r="BP513" s="37"/>
      <c r="BQ513" s="37"/>
      <c r="BR513" s="37"/>
      <c r="BS513" s="37"/>
      <c r="BT513" s="37"/>
      <c r="BU513" s="37"/>
      <c r="BV513" s="37"/>
      <c r="BW513" s="37"/>
      <c r="BX513" s="37"/>
      <c r="BY513" s="37"/>
      <c r="BZ513" s="37"/>
      <c r="CA513" s="37"/>
      <c r="CB513" s="37"/>
      <c r="CC513" s="37"/>
      <c r="CD513" s="37"/>
      <c r="CE513" s="37"/>
      <c r="CF513" s="37"/>
      <c r="CG513" s="37"/>
      <c r="CH513" s="37"/>
      <c r="CI513" s="37"/>
      <c r="CJ513" s="37"/>
      <c r="CK513" s="37"/>
      <c r="CL513" s="37"/>
      <c r="CM513" s="37"/>
      <c r="CN513" s="37"/>
      <c r="CO513" s="37"/>
      <c r="CP513" s="37"/>
      <c r="CQ513" s="37"/>
      <c r="CR513" s="37"/>
      <c r="CS513" s="37"/>
      <c r="CT513" s="37"/>
      <c r="CU513" s="37"/>
      <c r="CV513" s="37"/>
      <c r="CW513" s="37"/>
      <c r="CX513" s="37"/>
      <c r="CY513" s="37"/>
      <c r="CZ513" s="37"/>
      <c r="DA513" s="37"/>
      <c r="DB513" s="37"/>
      <c r="DC513" s="37"/>
      <c r="DD513" s="37"/>
      <c r="DE513" s="37"/>
      <c r="DF513" s="37"/>
      <c r="DG513" s="37"/>
      <c r="DH513" s="37"/>
      <c r="DI513" s="37"/>
      <c r="DJ513" s="37"/>
      <c r="DK513" s="37"/>
      <c r="DL513" s="37"/>
      <c r="DM513" s="37"/>
      <c r="DN513" s="37"/>
      <c r="DO513" s="37"/>
      <c r="DP513" s="37"/>
      <c r="DQ513" s="37"/>
      <c r="DR513" s="37"/>
      <c r="DS513" s="37"/>
      <c r="DT513" s="37"/>
    </row>
    <row r="514" spans="1:124" s="31" customFormat="1" ht="18">
      <c r="A514" s="37">
        <v>375</v>
      </c>
      <c r="B514" s="36" t="s">
        <v>2334</v>
      </c>
      <c r="C514" s="36" t="s">
        <v>2333</v>
      </c>
      <c r="D514" s="37" t="s">
        <v>2332</v>
      </c>
      <c r="E514" s="37" t="s">
        <v>2331</v>
      </c>
      <c r="F514" s="37" t="str">
        <f>IF(ISERROR(FIND('ヒアリングシート（記入例あり）'!$C$22,物質リスト!D514)),"",ROW())</f>
        <v/>
      </c>
      <c r="G514" s="37" t="e" cm="1">
        <f t="array" ref="G514">INDEX(D:D,SMALL(F:F,ROW(D514)))</f>
        <v>#NUM!</v>
      </c>
      <c r="H514" s="38" t="s">
        <v>10798</v>
      </c>
      <c r="I514" s="37" t="s">
        <v>223</v>
      </c>
      <c r="J514" s="37" t="s">
        <v>360</v>
      </c>
      <c r="K514" s="37" t="s">
        <v>360</v>
      </c>
      <c r="L514" s="37" t="s">
        <v>2330</v>
      </c>
      <c r="M514" s="37">
        <v>70.09</v>
      </c>
      <c r="N514" s="43" t="s">
        <v>2329</v>
      </c>
      <c r="O514" s="36" t="s">
        <v>2328</v>
      </c>
      <c r="P514" s="37" t="s">
        <v>217</v>
      </c>
      <c r="Q514" s="36">
        <v>0.85299999999999998</v>
      </c>
      <c r="R514" s="37" t="s">
        <v>2327</v>
      </c>
      <c r="S514" s="36" t="s">
        <v>2326</v>
      </c>
      <c r="T514" s="36">
        <v>2.87</v>
      </c>
      <c r="U514" s="36" t="s">
        <v>2325</v>
      </c>
      <c r="V514" s="37">
        <v>0.6</v>
      </c>
      <c r="W514" s="37">
        <v>1</v>
      </c>
      <c r="X514" s="36" t="s">
        <v>432</v>
      </c>
      <c r="Y514" s="36"/>
      <c r="Z514" s="36" t="s">
        <v>11016</v>
      </c>
      <c r="AA514" s="37" t="s">
        <v>2324</v>
      </c>
      <c r="AB514" s="37" t="s">
        <v>2323</v>
      </c>
      <c r="AC514" s="37" t="s">
        <v>2322</v>
      </c>
      <c r="AD514" s="41" t="s">
        <v>378</v>
      </c>
      <c r="AE514" s="41" t="s">
        <v>378</v>
      </c>
      <c r="AF514" s="41" t="s">
        <v>206</v>
      </c>
      <c r="AG514" s="41" t="s">
        <v>377</v>
      </c>
      <c r="AH514" s="41" t="s">
        <v>201</v>
      </c>
      <c r="AI514" s="41" t="s">
        <v>201</v>
      </c>
      <c r="AJ514" s="41" t="s">
        <v>377</v>
      </c>
      <c r="AK514" s="41" t="s">
        <v>377</v>
      </c>
      <c r="AL514" s="41" t="s">
        <v>201</v>
      </c>
      <c r="AM514" s="41" t="s">
        <v>377</v>
      </c>
      <c r="AN514" s="41" t="s">
        <v>291</v>
      </c>
      <c r="AO514" s="41" t="s">
        <v>201</v>
      </c>
      <c r="AP514" s="41" t="s">
        <v>201</v>
      </c>
      <c r="AQ514" s="41" t="s">
        <v>713</v>
      </c>
      <c r="AR514" s="41" t="s">
        <v>201</v>
      </c>
      <c r="AS514" s="41" t="s">
        <v>201</v>
      </c>
      <c r="AT514" s="37" t="s">
        <v>1234</v>
      </c>
      <c r="AU514" s="37" t="s">
        <v>2321</v>
      </c>
      <c r="AV514" s="37" t="s">
        <v>1642</v>
      </c>
      <c r="AW514" s="37" t="s">
        <v>2320</v>
      </c>
      <c r="AX514" s="37" t="s">
        <v>2319</v>
      </c>
      <c r="AY514" s="37" t="s">
        <v>2318</v>
      </c>
      <c r="AZ514" s="37"/>
      <c r="BA514" s="37" t="s">
        <v>2317</v>
      </c>
      <c r="BB514" s="37"/>
      <c r="BC514" s="37">
        <v>3.2</v>
      </c>
      <c r="BD514" s="37">
        <v>1.8</v>
      </c>
      <c r="BE514" s="37">
        <v>602</v>
      </c>
      <c r="BF514" s="37">
        <v>1</v>
      </c>
      <c r="BG514" s="37">
        <v>603</v>
      </c>
      <c r="BH514" s="37" t="s">
        <v>2316</v>
      </c>
      <c r="BI514" s="37"/>
      <c r="BJ514" s="37"/>
      <c r="BK514" s="37"/>
      <c r="BL514" s="37"/>
      <c r="BM514" s="37"/>
      <c r="BN514" s="37"/>
      <c r="BO514" s="37"/>
      <c r="BP514" s="37"/>
      <c r="BQ514" s="37"/>
      <c r="BR514" s="37"/>
      <c r="BS514" s="37"/>
      <c r="BT514" s="37"/>
      <c r="BU514" s="37"/>
      <c r="BV514" s="37">
        <v>0</v>
      </c>
      <c r="BW514" s="37">
        <v>0</v>
      </c>
      <c r="BX514" s="37">
        <v>0</v>
      </c>
      <c r="BY514" s="37">
        <v>0</v>
      </c>
      <c r="BZ514" s="37">
        <v>0</v>
      </c>
      <c r="CA514" s="37">
        <v>0</v>
      </c>
      <c r="CB514" s="37">
        <v>0</v>
      </c>
      <c r="CC514" s="37"/>
      <c r="CD514" s="37"/>
      <c r="CE514" s="37"/>
      <c r="CF514" s="37"/>
      <c r="CG514" s="37"/>
      <c r="CH514" s="37"/>
      <c r="CI514" s="37"/>
      <c r="CJ514" s="37">
        <v>0</v>
      </c>
      <c r="CK514" s="37">
        <v>0</v>
      </c>
      <c r="CL514" s="37">
        <v>0</v>
      </c>
      <c r="CM514" s="37">
        <v>0</v>
      </c>
      <c r="CN514" s="37">
        <v>0</v>
      </c>
      <c r="CO514" s="37">
        <v>0</v>
      </c>
      <c r="CP514" s="37">
        <v>0</v>
      </c>
      <c r="CQ514" s="37">
        <v>0.1</v>
      </c>
      <c r="CR514" s="37">
        <v>99.8</v>
      </c>
      <c r="CS514" s="37">
        <v>0</v>
      </c>
      <c r="CT514" s="37">
        <v>0.1</v>
      </c>
      <c r="CU514" s="37" t="s">
        <v>2315</v>
      </c>
      <c r="CV514" s="37" t="s">
        <v>2314</v>
      </c>
      <c r="CW514" s="37" t="s">
        <v>2313</v>
      </c>
      <c r="CX514" s="37"/>
      <c r="CY514" s="37"/>
      <c r="CZ514" s="37"/>
      <c r="DA514" s="37" t="s">
        <v>2312</v>
      </c>
      <c r="DB514" s="37" t="s">
        <v>2311</v>
      </c>
      <c r="DC514" s="37"/>
      <c r="DD514" s="37"/>
      <c r="DE514" s="37" t="s">
        <v>2310</v>
      </c>
      <c r="DF514" s="37" t="s">
        <v>2309</v>
      </c>
      <c r="DG514" s="37"/>
      <c r="DH514" s="37"/>
      <c r="DI514" s="37" t="s">
        <v>2308</v>
      </c>
      <c r="DJ514" s="37" t="s">
        <v>2307</v>
      </c>
      <c r="DK514" s="37"/>
      <c r="DL514" s="37">
        <v>6.9000000000000006E-2</v>
      </c>
      <c r="DM514" s="37">
        <v>5.4</v>
      </c>
      <c r="DN514" s="37"/>
      <c r="DO514" s="37"/>
      <c r="DP514" s="37">
        <v>8.3999999999999995E-3</v>
      </c>
      <c r="DQ514" s="37">
        <v>4</v>
      </c>
      <c r="DR514" s="37"/>
      <c r="DS514" s="37" t="s">
        <v>2306</v>
      </c>
      <c r="DT514" s="37" t="s">
        <v>2305</v>
      </c>
    </row>
    <row r="515" spans="1:124" s="31" customFormat="1" ht="18">
      <c r="A515" s="37">
        <v>376</v>
      </c>
      <c r="B515" s="36" t="s">
        <v>2304</v>
      </c>
      <c r="C515" s="36" t="s">
        <v>2303</v>
      </c>
      <c r="D515" s="37" t="s">
        <v>2302</v>
      </c>
      <c r="E515" s="37" t="s">
        <v>2301</v>
      </c>
      <c r="F515" s="37" t="str">
        <f>IF(ISERROR(FIND('ヒアリングシート（記入例あり）'!$C$22,物質リスト!D515)),"",ROW())</f>
        <v/>
      </c>
      <c r="G515" s="37" t="e" cm="1">
        <f t="array" ref="G515">INDEX(D:D,SMALL(F:F,ROW(D515)))</f>
        <v>#NUM!</v>
      </c>
      <c r="H515" s="38" t="s">
        <v>10797</v>
      </c>
      <c r="I515" s="37" t="s">
        <v>223</v>
      </c>
      <c r="J515" s="37" t="s">
        <v>360</v>
      </c>
      <c r="K515" s="37" t="s">
        <v>221</v>
      </c>
      <c r="L515" s="37" t="s">
        <v>2300</v>
      </c>
      <c r="M515" s="37">
        <v>311.85000000000002</v>
      </c>
      <c r="N515" s="37" t="s">
        <v>2299</v>
      </c>
      <c r="O515" s="36" t="s">
        <v>2298</v>
      </c>
      <c r="P515" s="37" t="s">
        <v>217</v>
      </c>
      <c r="Q515" s="36"/>
      <c r="R515" s="37" t="s">
        <v>2297</v>
      </c>
      <c r="S515" s="36" t="s">
        <v>11017</v>
      </c>
      <c r="T515" s="36" t="s">
        <v>2296</v>
      </c>
      <c r="U515" s="36" t="s">
        <v>2295</v>
      </c>
      <c r="V515" s="37">
        <v>4.5</v>
      </c>
      <c r="W515" s="37">
        <v>2</v>
      </c>
      <c r="X515" s="36" t="s">
        <v>2294</v>
      </c>
      <c r="Y515" s="36"/>
      <c r="Z515" s="36" t="s">
        <v>2293</v>
      </c>
      <c r="AA515" s="37" t="s">
        <v>2292</v>
      </c>
      <c r="AB515" s="37" t="s">
        <v>2291</v>
      </c>
      <c r="AC515" s="37" t="s">
        <v>2290</v>
      </c>
      <c r="AD515" s="41" t="s">
        <v>207</v>
      </c>
      <c r="AE515" s="41" t="s">
        <v>203</v>
      </c>
      <c r="AF515" s="41" t="s">
        <v>206</v>
      </c>
      <c r="AG515" s="41" t="s">
        <v>201</v>
      </c>
      <c r="AH515" s="41" t="s">
        <v>207</v>
      </c>
      <c r="AI515" s="41" t="s">
        <v>207</v>
      </c>
      <c r="AJ515" s="41" t="s">
        <v>201</v>
      </c>
      <c r="AK515" s="41" t="s">
        <v>250</v>
      </c>
      <c r="AL515" s="41" t="s">
        <v>201</v>
      </c>
      <c r="AM515" s="41" t="s">
        <v>377</v>
      </c>
      <c r="AN515" s="41" t="s">
        <v>201</v>
      </c>
      <c r="AO515" s="41" t="s">
        <v>205</v>
      </c>
      <c r="AP515" s="41" t="s">
        <v>203</v>
      </c>
      <c r="AQ515" s="41" t="s">
        <v>456</v>
      </c>
      <c r="AR515" s="41" t="s">
        <v>2289</v>
      </c>
      <c r="AS515" s="41" t="s">
        <v>201</v>
      </c>
      <c r="AT515" s="37" t="s">
        <v>1603</v>
      </c>
      <c r="AU515" s="37" t="s">
        <v>2288</v>
      </c>
      <c r="AV515" s="37" t="s">
        <v>727</v>
      </c>
      <c r="AW515" s="37"/>
      <c r="AX515" s="37"/>
      <c r="AY515" s="37" t="s">
        <v>2287</v>
      </c>
      <c r="AZ515" s="37"/>
      <c r="BA515" s="37" t="s">
        <v>2286</v>
      </c>
      <c r="BB515" s="37"/>
      <c r="BC515" s="37" t="s">
        <v>2285</v>
      </c>
      <c r="BD515" s="37">
        <v>708</v>
      </c>
      <c r="BE515" s="37">
        <v>0</v>
      </c>
      <c r="BF515" s="37">
        <v>355</v>
      </c>
      <c r="BG515" s="37">
        <v>355</v>
      </c>
      <c r="BH515" s="37" t="s">
        <v>1030</v>
      </c>
      <c r="BI515" s="37"/>
      <c r="BJ515" s="37"/>
      <c r="BK515" s="37"/>
      <c r="BL515" s="37"/>
      <c r="BM515" s="37"/>
      <c r="BN515" s="37"/>
      <c r="BO515" s="37"/>
      <c r="BP515" s="37"/>
      <c r="BQ515" s="37"/>
      <c r="BR515" s="37"/>
      <c r="BS515" s="37"/>
      <c r="BT515" s="37"/>
      <c r="BU515" s="37"/>
      <c r="BV515" s="37">
        <v>0</v>
      </c>
      <c r="BW515" s="37">
        <v>0</v>
      </c>
      <c r="BX515" s="37">
        <v>0</v>
      </c>
      <c r="BY515" s="37">
        <v>0</v>
      </c>
      <c r="BZ515" s="37">
        <v>0</v>
      </c>
      <c r="CA515" s="37">
        <v>0</v>
      </c>
      <c r="CB515" s="37">
        <v>0</v>
      </c>
      <c r="CC515" s="37">
        <v>1</v>
      </c>
      <c r="CD515" s="37">
        <v>0</v>
      </c>
      <c r="CE515" s="37">
        <v>0</v>
      </c>
      <c r="CF515" s="37">
        <v>0</v>
      </c>
      <c r="CG515" s="37">
        <v>0</v>
      </c>
      <c r="CH515" s="37">
        <v>0</v>
      </c>
      <c r="CI515" s="37">
        <v>16000</v>
      </c>
      <c r="CJ515" s="37">
        <v>0</v>
      </c>
      <c r="CK515" s="37">
        <v>0</v>
      </c>
      <c r="CL515" s="37">
        <v>0</v>
      </c>
      <c r="CM515" s="37">
        <v>0</v>
      </c>
      <c r="CN515" s="37">
        <v>0</v>
      </c>
      <c r="CO515" s="37">
        <v>0</v>
      </c>
      <c r="CP515" s="37">
        <v>0</v>
      </c>
      <c r="CQ515" s="37">
        <v>0</v>
      </c>
      <c r="CR515" s="37">
        <v>2.8</v>
      </c>
      <c r="CS515" s="37">
        <v>97</v>
      </c>
      <c r="CT515" s="37">
        <v>0.2</v>
      </c>
      <c r="CU515" s="37"/>
      <c r="CV515" s="37"/>
      <c r="CW515" s="37"/>
      <c r="CX515" s="37"/>
      <c r="CY515" s="37"/>
      <c r="CZ515" s="37"/>
      <c r="DA515" s="37" t="s">
        <v>2284</v>
      </c>
      <c r="DB515" s="37" t="s">
        <v>2283</v>
      </c>
      <c r="DC515" s="37" t="s">
        <v>2282</v>
      </c>
      <c r="DD515" s="37" t="s">
        <v>2282</v>
      </c>
      <c r="DE515" s="37"/>
      <c r="DF515" s="37"/>
      <c r="DG515" s="37"/>
      <c r="DH515" s="37"/>
      <c r="DI515" s="37" t="s">
        <v>2281</v>
      </c>
      <c r="DJ515" s="37"/>
      <c r="DK515" s="37"/>
      <c r="DL515" s="37"/>
      <c r="DM515" s="37"/>
      <c r="DN515" s="37"/>
      <c r="DO515" s="37"/>
      <c r="DP515" s="37"/>
      <c r="DQ515" s="37"/>
      <c r="DR515" s="37"/>
      <c r="DS515" s="37"/>
      <c r="DT515" s="37"/>
    </row>
    <row r="516" spans="1:124" s="31" customFormat="1" ht="18">
      <c r="A516" s="37">
        <v>377</v>
      </c>
      <c r="B516" s="36" t="s">
        <v>2280</v>
      </c>
      <c r="C516" s="36" t="s">
        <v>809</v>
      </c>
      <c r="D516" s="37" t="s">
        <v>2279</v>
      </c>
      <c r="E516" s="37" t="s">
        <v>2278</v>
      </c>
      <c r="F516" s="37" t="str">
        <f>IF(ISERROR(FIND('ヒアリングシート（記入例あり）'!$C$22,物質リスト!D516)),"",ROW())</f>
        <v/>
      </c>
      <c r="G516" s="37" t="e" cm="1">
        <f t="array" ref="G516">INDEX(D:D,SMALL(F:F,ROW(D516)))</f>
        <v>#NUM!</v>
      </c>
      <c r="H516" s="38" t="s">
        <v>10798</v>
      </c>
      <c r="I516" s="37" t="s">
        <v>223</v>
      </c>
      <c r="J516" s="37" t="s">
        <v>1158</v>
      </c>
      <c r="K516" s="37" t="s">
        <v>360</v>
      </c>
      <c r="L516" s="37" t="s">
        <v>2277</v>
      </c>
      <c r="M516" s="37">
        <v>68.08</v>
      </c>
      <c r="N516" s="37" t="s">
        <v>2276</v>
      </c>
      <c r="O516" s="36" t="s">
        <v>2275</v>
      </c>
      <c r="P516" s="37" t="s">
        <v>217</v>
      </c>
      <c r="Q516" s="36" t="s">
        <v>2274</v>
      </c>
      <c r="R516" s="37"/>
      <c r="S516" s="36" t="s">
        <v>11018</v>
      </c>
      <c r="T516" s="36" t="s">
        <v>2273</v>
      </c>
      <c r="U516" s="36" t="s">
        <v>2272</v>
      </c>
      <c r="V516" s="37">
        <v>1.34</v>
      </c>
      <c r="W516" s="37">
        <v>1</v>
      </c>
      <c r="X516" s="36"/>
      <c r="Y516" s="36"/>
      <c r="Z516" s="36" t="s">
        <v>11019</v>
      </c>
      <c r="AA516" s="37" t="s">
        <v>2271</v>
      </c>
      <c r="AB516" s="37" t="s">
        <v>209</v>
      </c>
      <c r="AC516" s="37" t="s">
        <v>2270</v>
      </c>
      <c r="AD516" s="41" t="s">
        <v>201</v>
      </c>
      <c r="AE516" s="41" t="s">
        <v>201</v>
      </c>
      <c r="AF516" s="41" t="s">
        <v>206</v>
      </c>
      <c r="AG516" s="41" t="s">
        <v>378</v>
      </c>
      <c r="AH516" s="41" t="s">
        <v>201</v>
      </c>
      <c r="AI516" s="41" t="s">
        <v>201</v>
      </c>
      <c r="AJ516" s="41" t="s">
        <v>201</v>
      </c>
      <c r="AK516" s="41" t="s">
        <v>201</v>
      </c>
      <c r="AL516" s="41" t="s">
        <v>201</v>
      </c>
      <c r="AM516" s="41" t="s">
        <v>201</v>
      </c>
      <c r="AN516" s="41" t="s">
        <v>205</v>
      </c>
      <c r="AO516" s="41" t="s">
        <v>205</v>
      </c>
      <c r="AP516" s="41" t="s">
        <v>201</v>
      </c>
      <c r="AQ516" s="41" t="s">
        <v>2269</v>
      </c>
      <c r="AR516" s="41" t="s">
        <v>2268</v>
      </c>
      <c r="AS516" s="41" t="s">
        <v>201</v>
      </c>
      <c r="AT516" s="37" t="s">
        <v>2267</v>
      </c>
      <c r="AU516" s="37" t="s">
        <v>2266</v>
      </c>
      <c r="AV516" s="37" t="s">
        <v>199</v>
      </c>
      <c r="AW516" s="37" t="s">
        <v>2095</v>
      </c>
      <c r="AX516" s="37"/>
      <c r="AY516" s="37"/>
      <c r="AZ516" s="37"/>
      <c r="BA516" s="37"/>
      <c r="BB516" s="37"/>
      <c r="BC516" s="37"/>
      <c r="BD516" s="37"/>
      <c r="BE516" s="37">
        <v>2301</v>
      </c>
      <c r="BF516" s="37">
        <v>0</v>
      </c>
      <c r="BG516" s="37">
        <v>2301</v>
      </c>
      <c r="BH516" s="37" t="s">
        <v>2265</v>
      </c>
      <c r="BI516" s="37"/>
      <c r="BJ516" s="37"/>
      <c r="BK516" s="37"/>
      <c r="BL516" s="37"/>
      <c r="BM516" s="37"/>
      <c r="BN516" s="37"/>
      <c r="BO516" s="37"/>
      <c r="BP516" s="37"/>
      <c r="BQ516" s="37"/>
      <c r="BR516" s="37"/>
      <c r="BS516" s="37"/>
      <c r="BT516" s="37"/>
      <c r="BU516" s="37"/>
      <c r="BV516" s="37">
        <v>0</v>
      </c>
      <c r="BW516" s="37">
        <v>0</v>
      </c>
      <c r="BX516" s="37">
        <v>0</v>
      </c>
      <c r="BY516" s="37">
        <v>0</v>
      </c>
      <c r="BZ516" s="37">
        <v>0</v>
      </c>
      <c r="CA516" s="37">
        <v>0</v>
      </c>
      <c r="CB516" s="37">
        <v>0</v>
      </c>
      <c r="CC516" s="37"/>
      <c r="CD516" s="37"/>
      <c r="CE516" s="37"/>
      <c r="CF516" s="37"/>
      <c r="CG516" s="37"/>
      <c r="CH516" s="37"/>
      <c r="CI516" s="37"/>
      <c r="CJ516" s="37">
        <v>0</v>
      </c>
      <c r="CK516" s="37">
        <v>0</v>
      </c>
      <c r="CL516" s="37">
        <v>0</v>
      </c>
      <c r="CM516" s="37">
        <v>0</v>
      </c>
      <c r="CN516" s="37">
        <v>0</v>
      </c>
      <c r="CO516" s="37">
        <v>0</v>
      </c>
      <c r="CP516" s="37">
        <v>0</v>
      </c>
      <c r="CQ516" s="37"/>
      <c r="CR516" s="37"/>
      <c r="CS516" s="37"/>
      <c r="CT516" s="37"/>
      <c r="CU516" s="37"/>
      <c r="CV516" s="37"/>
      <c r="CW516" s="37"/>
      <c r="CX516" s="37"/>
      <c r="CY516" s="37"/>
      <c r="CZ516" s="37"/>
      <c r="DA516" s="37"/>
      <c r="DB516" s="37"/>
      <c r="DC516" s="37"/>
      <c r="DD516" s="37"/>
      <c r="DE516" s="37"/>
      <c r="DF516" s="37"/>
      <c r="DG516" s="37"/>
      <c r="DH516" s="37"/>
      <c r="DI516" s="37"/>
      <c r="DJ516" s="37"/>
      <c r="DK516" s="37"/>
      <c r="DL516" s="37"/>
      <c r="DM516" s="37"/>
      <c r="DN516" s="37"/>
      <c r="DO516" s="37"/>
      <c r="DP516" s="37"/>
      <c r="DQ516" s="37"/>
      <c r="DR516" s="37"/>
      <c r="DS516" s="37"/>
      <c r="DT516" s="37"/>
    </row>
    <row r="517" spans="1:124" s="31" customFormat="1" ht="16.5">
      <c r="A517" s="37">
        <v>378</v>
      </c>
      <c r="B517" s="36" t="s">
        <v>2264</v>
      </c>
      <c r="C517" s="36" t="s">
        <v>453</v>
      </c>
      <c r="D517" s="37" t="s">
        <v>2263</v>
      </c>
      <c r="E517" s="37" t="s">
        <v>2262</v>
      </c>
      <c r="F517" s="37" t="str">
        <f>IF(ISERROR(FIND('ヒアリングシート（記入例あり）'!$C$22,物質リスト!D517)),"",ROW())</f>
        <v/>
      </c>
      <c r="G517" s="37" t="e" cm="1">
        <f t="array" ref="G517">INDEX(D:D,SMALL(F:F,ROW(D517)))</f>
        <v>#NUM!</v>
      </c>
      <c r="H517" s="38" t="s">
        <v>10796</v>
      </c>
      <c r="I517" s="37" t="s">
        <v>223</v>
      </c>
      <c r="J517" s="37"/>
      <c r="K517" s="37" t="s">
        <v>221</v>
      </c>
      <c r="L517" s="37" t="s">
        <v>2261</v>
      </c>
      <c r="M517" s="37">
        <v>289.75</v>
      </c>
      <c r="N517" s="37" t="s">
        <v>209</v>
      </c>
      <c r="O517" s="36" t="s">
        <v>2260</v>
      </c>
      <c r="P517" s="37" t="s">
        <v>259</v>
      </c>
      <c r="Q517" s="36" t="s">
        <v>209</v>
      </c>
      <c r="R517" s="37"/>
      <c r="S517" s="36" t="s">
        <v>2259</v>
      </c>
      <c r="T517" s="36"/>
      <c r="U517" s="36" t="s">
        <v>2258</v>
      </c>
      <c r="V517" s="37">
        <v>2.06</v>
      </c>
      <c r="W517" s="37">
        <v>1</v>
      </c>
      <c r="X517" s="36"/>
      <c r="Y517" s="36"/>
      <c r="Z517" s="36" t="s">
        <v>2257</v>
      </c>
      <c r="AA517" s="37" t="s">
        <v>2256</v>
      </c>
      <c r="AB517" s="37" t="s">
        <v>2255</v>
      </c>
      <c r="AC517" s="37" t="s">
        <v>2254</v>
      </c>
      <c r="AD517" s="37" t="s">
        <v>203</v>
      </c>
      <c r="AE517" s="37" t="s">
        <v>201</v>
      </c>
      <c r="AF517" s="37" t="s">
        <v>206</v>
      </c>
      <c r="AG517" s="37" t="s">
        <v>201</v>
      </c>
      <c r="AH517" s="37" t="s">
        <v>201</v>
      </c>
      <c r="AI517" s="37" t="s">
        <v>206</v>
      </c>
      <c r="AJ517" s="37" t="s">
        <v>201</v>
      </c>
      <c r="AK517" s="37" t="s">
        <v>201</v>
      </c>
      <c r="AL517" s="37" t="s">
        <v>201</v>
      </c>
      <c r="AM517" s="37" t="s">
        <v>377</v>
      </c>
      <c r="AN517" s="37" t="s">
        <v>203</v>
      </c>
      <c r="AO517" s="37" t="s">
        <v>203</v>
      </c>
      <c r="AP517" s="37" t="s">
        <v>205</v>
      </c>
      <c r="AQ517" s="37" t="s">
        <v>201</v>
      </c>
      <c r="AR517" s="37" t="s">
        <v>201</v>
      </c>
      <c r="AS517" s="37" t="s">
        <v>201</v>
      </c>
      <c r="AT517" s="37" t="s">
        <v>209</v>
      </c>
      <c r="AU517" s="37" t="s">
        <v>209</v>
      </c>
      <c r="AV517" s="37" t="s">
        <v>2253</v>
      </c>
      <c r="AW517" s="37"/>
      <c r="AX517" s="37"/>
      <c r="AY517" s="37"/>
      <c r="AZ517" s="37"/>
      <c r="BA517" s="37"/>
      <c r="BB517" s="37"/>
      <c r="BC517" s="37"/>
      <c r="BD517" s="37"/>
      <c r="BE517" s="37">
        <v>1</v>
      </c>
      <c r="BF517" s="37">
        <v>1700</v>
      </c>
      <c r="BG517" s="37">
        <v>1701</v>
      </c>
      <c r="BH517" s="37" t="s">
        <v>2252</v>
      </c>
      <c r="BI517" s="37"/>
      <c r="BJ517" s="37"/>
      <c r="BK517" s="37"/>
      <c r="BL517" s="37"/>
      <c r="BM517" s="37"/>
      <c r="BN517" s="37"/>
      <c r="BO517" s="37"/>
      <c r="BP517" s="37"/>
      <c r="BQ517" s="37"/>
      <c r="BR517" s="37"/>
      <c r="BS517" s="37"/>
      <c r="BT517" s="37"/>
      <c r="BU517" s="37"/>
      <c r="BV517" s="37">
        <v>0</v>
      </c>
      <c r="BW517" s="37">
        <v>0</v>
      </c>
      <c r="BX517" s="37">
        <v>0</v>
      </c>
      <c r="BY517" s="37">
        <v>0</v>
      </c>
      <c r="BZ517" s="37">
        <v>0</v>
      </c>
      <c r="CA517" s="37">
        <v>0</v>
      </c>
      <c r="CB517" s="37">
        <v>0</v>
      </c>
      <c r="CC517" s="37"/>
      <c r="CD517" s="37"/>
      <c r="CE517" s="37"/>
      <c r="CF517" s="37"/>
      <c r="CG517" s="37"/>
      <c r="CH517" s="37"/>
      <c r="CI517" s="37"/>
      <c r="CJ517" s="37">
        <v>0</v>
      </c>
      <c r="CK517" s="37">
        <v>0</v>
      </c>
      <c r="CL517" s="37">
        <v>0</v>
      </c>
      <c r="CM517" s="37">
        <v>0</v>
      </c>
      <c r="CN517" s="37">
        <v>0</v>
      </c>
      <c r="CO517" s="37">
        <v>0</v>
      </c>
      <c r="CP517" s="37">
        <v>0</v>
      </c>
      <c r="CQ517" s="37"/>
      <c r="CR517" s="37"/>
      <c r="CS517" s="37"/>
      <c r="CT517" s="37"/>
      <c r="CU517" s="37"/>
      <c r="CV517" s="37"/>
      <c r="CW517" s="37"/>
      <c r="CX517" s="37"/>
      <c r="CY517" s="37"/>
      <c r="CZ517" s="37"/>
      <c r="DA517" s="37"/>
      <c r="DB517" s="37"/>
      <c r="DC517" s="37"/>
      <c r="DD517" s="37"/>
      <c r="DE517" s="37"/>
      <c r="DF517" s="37"/>
      <c r="DG517" s="37"/>
      <c r="DH517" s="37"/>
      <c r="DI517" s="37"/>
      <c r="DJ517" s="37"/>
      <c r="DK517" s="37"/>
      <c r="DL517" s="37"/>
      <c r="DM517" s="37"/>
      <c r="DN517" s="37"/>
      <c r="DO517" s="37"/>
      <c r="DP517" s="37"/>
      <c r="DQ517" s="37"/>
      <c r="DR517" s="37"/>
      <c r="DS517" s="37"/>
      <c r="DT517" s="37"/>
    </row>
    <row r="518" spans="1:124" s="31" customFormat="1" ht="18">
      <c r="A518" s="37">
        <v>379</v>
      </c>
      <c r="B518" s="36" t="s">
        <v>2251</v>
      </c>
      <c r="C518" s="36" t="s">
        <v>1770</v>
      </c>
      <c r="D518" s="37" t="s">
        <v>2250</v>
      </c>
      <c r="E518" s="37" t="s">
        <v>2249</v>
      </c>
      <c r="F518" s="37" t="str">
        <f>IF(ISERROR(FIND('ヒアリングシート（記入例あり）'!$C$22,物質リスト!D518)),"",ROW())</f>
        <v/>
      </c>
      <c r="G518" s="37" t="e" cm="1">
        <f t="array" ref="G518">INDEX(D:D,SMALL(F:F,ROW(D518)))</f>
        <v>#NUM!</v>
      </c>
      <c r="H518" s="38" t="s">
        <v>10798</v>
      </c>
      <c r="I518" s="37" t="s">
        <v>223</v>
      </c>
      <c r="J518" s="37" t="s">
        <v>360</v>
      </c>
      <c r="K518" s="37" t="s">
        <v>360</v>
      </c>
      <c r="L518" s="37" t="s">
        <v>2248</v>
      </c>
      <c r="M518" s="37">
        <v>56.07</v>
      </c>
      <c r="N518" s="37" t="s">
        <v>2247</v>
      </c>
      <c r="O518" s="36" t="s">
        <v>2246</v>
      </c>
      <c r="P518" s="37" t="s">
        <v>217</v>
      </c>
      <c r="Q518" s="36" t="s">
        <v>2245</v>
      </c>
      <c r="R518" s="37"/>
      <c r="S518" s="36" t="s">
        <v>11020</v>
      </c>
      <c r="T518" s="36" t="s">
        <v>2244</v>
      </c>
      <c r="U518" s="36" t="s">
        <v>2243</v>
      </c>
      <c r="V518" s="37">
        <v>-0.38</v>
      </c>
      <c r="W518" s="37">
        <v>1</v>
      </c>
      <c r="X518" s="36"/>
      <c r="Y518" s="36"/>
      <c r="Z518" s="36" t="s">
        <v>11021</v>
      </c>
      <c r="AA518" s="37" t="s">
        <v>2242</v>
      </c>
      <c r="AB518" s="37" t="s">
        <v>2241</v>
      </c>
      <c r="AC518" s="37" t="s">
        <v>2240</v>
      </c>
      <c r="AD518" s="41" t="s">
        <v>205</v>
      </c>
      <c r="AE518" s="41" t="s">
        <v>377</v>
      </c>
      <c r="AF518" s="41" t="s">
        <v>206</v>
      </c>
      <c r="AG518" s="41" t="s">
        <v>205</v>
      </c>
      <c r="AH518" s="41" t="s">
        <v>201</v>
      </c>
      <c r="AI518" s="41" t="s">
        <v>201</v>
      </c>
      <c r="AJ518" s="41" t="s">
        <v>291</v>
      </c>
      <c r="AK518" s="41" t="s">
        <v>377</v>
      </c>
      <c r="AL518" s="41" t="s">
        <v>201</v>
      </c>
      <c r="AM518" s="41" t="s">
        <v>203</v>
      </c>
      <c r="AN518" s="41" t="s">
        <v>205</v>
      </c>
      <c r="AO518" s="41" t="s">
        <v>201</v>
      </c>
      <c r="AP518" s="41" t="s">
        <v>201</v>
      </c>
      <c r="AQ518" s="41" t="s">
        <v>1256</v>
      </c>
      <c r="AR518" s="41" t="s">
        <v>2239</v>
      </c>
      <c r="AS518" s="41" t="s">
        <v>201</v>
      </c>
      <c r="AT518" s="37" t="s">
        <v>2238</v>
      </c>
      <c r="AU518" s="37" t="s">
        <v>2237</v>
      </c>
      <c r="AV518" s="37" t="s">
        <v>248</v>
      </c>
      <c r="AW518" s="37" t="s">
        <v>2236</v>
      </c>
      <c r="AX518" s="37" t="s">
        <v>2235</v>
      </c>
      <c r="AY518" s="37"/>
      <c r="AZ518" s="37"/>
      <c r="BA518" s="37"/>
      <c r="BB518" s="37"/>
      <c r="BC518" s="37"/>
      <c r="BD518" s="37"/>
      <c r="BE518" s="37">
        <v>48</v>
      </c>
      <c r="BF518" s="37">
        <v>1081</v>
      </c>
      <c r="BG518" s="37">
        <v>1129</v>
      </c>
      <c r="BH518" s="37" t="s">
        <v>2234</v>
      </c>
      <c r="BI518" s="37">
        <v>3</v>
      </c>
      <c r="BJ518" s="37">
        <v>0</v>
      </c>
      <c r="BK518" s="37">
        <v>0</v>
      </c>
      <c r="BL518" s="37">
        <v>0</v>
      </c>
      <c r="BM518" s="37">
        <v>0</v>
      </c>
      <c r="BN518" s="37">
        <v>4.3</v>
      </c>
      <c r="BO518" s="37">
        <v>1056</v>
      </c>
      <c r="BP518" s="37">
        <v>0</v>
      </c>
      <c r="BQ518" s="37">
        <v>33500</v>
      </c>
      <c r="BR518" s="37">
        <v>0</v>
      </c>
      <c r="BS518" s="37">
        <v>0</v>
      </c>
      <c r="BT518" s="37">
        <v>1060.3</v>
      </c>
      <c r="BU518" s="37">
        <v>33500</v>
      </c>
      <c r="BV518" s="37">
        <v>0</v>
      </c>
      <c r="BW518" s="37">
        <v>0</v>
      </c>
      <c r="BX518" s="37">
        <v>0</v>
      </c>
      <c r="BY518" s="37">
        <v>0</v>
      </c>
      <c r="BZ518" s="37">
        <v>0</v>
      </c>
      <c r="CA518" s="37">
        <v>0</v>
      </c>
      <c r="CB518" s="37">
        <v>0</v>
      </c>
      <c r="CC518" s="37"/>
      <c r="CD518" s="37"/>
      <c r="CE518" s="37"/>
      <c r="CF518" s="37"/>
      <c r="CG518" s="37"/>
      <c r="CH518" s="37"/>
      <c r="CI518" s="37"/>
      <c r="CJ518" s="37">
        <v>0</v>
      </c>
      <c r="CK518" s="37">
        <v>0</v>
      </c>
      <c r="CL518" s="37">
        <v>0</v>
      </c>
      <c r="CM518" s="37">
        <v>0</v>
      </c>
      <c r="CN518" s="37">
        <v>0</v>
      </c>
      <c r="CO518" s="37">
        <v>0</v>
      </c>
      <c r="CP518" s="37">
        <v>0</v>
      </c>
      <c r="CQ518" s="37"/>
      <c r="CR518" s="37"/>
      <c r="CS518" s="37"/>
      <c r="CT518" s="37"/>
      <c r="CU518" s="37"/>
      <c r="CV518" s="37"/>
      <c r="CW518" s="37"/>
      <c r="CX518" s="37"/>
      <c r="CY518" s="37"/>
      <c r="CZ518" s="37"/>
      <c r="DA518" s="37"/>
      <c r="DB518" s="37"/>
      <c r="DC518" s="37"/>
      <c r="DD518" s="37"/>
      <c r="DE518" s="37"/>
      <c r="DF518" s="37"/>
      <c r="DG518" s="37"/>
      <c r="DH518" s="37"/>
      <c r="DI518" s="37"/>
      <c r="DJ518" s="37"/>
      <c r="DK518" s="37"/>
      <c r="DL518" s="37"/>
      <c r="DM518" s="37"/>
      <c r="DN518" s="37"/>
      <c r="DO518" s="37"/>
      <c r="DP518" s="37"/>
      <c r="DQ518" s="37"/>
      <c r="DR518" s="37"/>
      <c r="DS518" s="37"/>
      <c r="DT518" s="37"/>
    </row>
    <row r="519" spans="1:124" s="31" customFormat="1" ht="16.5">
      <c r="A519" s="37">
        <v>380</v>
      </c>
      <c r="B519" s="36" t="s">
        <v>2233</v>
      </c>
      <c r="C519" s="36" t="s">
        <v>410</v>
      </c>
      <c r="D519" s="37" t="s">
        <v>2232</v>
      </c>
      <c r="E519" s="37" t="s">
        <v>2231</v>
      </c>
      <c r="F519" s="37" t="str">
        <f>IF(ISERROR(FIND('ヒアリングシート（記入例あり）'!$C$22,物質リスト!D519)),"",ROW())</f>
        <v/>
      </c>
      <c r="G519" s="37" t="e" cm="1">
        <f t="array" ref="G519">INDEX(D:D,SMALL(F:F,ROW(D519)))</f>
        <v>#NUM!</v>
      </c>
      <c r="H519" s="38" t="s">
        <v>10798</v>
      </c>
      <c r="I519" s="37" t="s">
        <v>223</v>
      </c>
      <c r="J519" s="37" t="s">
        <v>1158</v>
      </c>
      <c r="K519" s="37" t="s">
        <v>360</v>
      </c>
      <c r="L519" s="37" t="s">
        <v>2230</v>
      </c>
      <c r="M519" s="37">
        <v>165.364</v>
      </c>
      <c r="N519" s="37" t="s">
        <v>2229</v>
      </c>
      <c r="O519" s="36" t="s">
        <v>2228</v>
      </c>
      <c r="P519" s="37" t="s">
        <v>217</v>
      </c>
      <c r="Q519" s="36" t="s">
        <v>209</v>
      </c>
      <c r="R519" s="37"/>
      <c r="S519" s="36" t="s">
        <v>2227</v>
      </c>
      <c r="T519" s="36"/>
      <c r="U519" s="36" t="s">
        <v>2226</v>
      </c>
      <c r="V519" s="37">
        <v>2.1</v>
      </c>
      <c r="W519" s="37">
        <v>1</v>
      </c>
      <c r="X519" s="36"/>
      <c r="Y519" s="36"/>
      <c r="Z519" s="36" t="s">
        <v>2225</v>
      </c>
      <c r="AA519" s="37" t="s">
        <v>209</v>
      </c>
      <c r="AB519" s="37" t="s">
        <v>209</v>
      </c>
      <c r="AC519" s="37" t="s">
        <v>2224</v>
      </c>
      <c r="AD519" s="37" t="s">
        <v>201</v>
      </c>
      <c r="AE519" s="37" t="s">
        <v>201</v>
      </c>
      <c r="AF519" s="37" t="s">
        <v>203</v>
      </c>
      <c r="AG519" s="37" t="s">
        <v>206</v>
      </c>
      <c r="AH519" s="37" t="s">
        <v>206</v>
      </c>
      <c r="AI519" s="37" t="s">
        <v>206</v>
      </c>
      <c r="AJ519" s="37" t="s">
        <v>201</v>
      </c>
      <c r="AK519" s="37" t="s">
        <v>201</v>
      </c>
      <c r="AL519" s="37" t="s">
        <v>201</v>
      </c>
      <c r="AM519" s="37" t="s">
        <v>201</v>
      </c>
      <c r="AN519" s="37" t="s">
        <v>201</v>
      </c>
      <c r="AO519" s="37" t="s">
        <v>201</v>
      </c>
      <c r="AP519" s="37" t="s">
        <v>201</v>
      </c>
      <c r="AQ519" s="37" t="s">
        <v>2223</v>
      </c>
      <c r="AR519" s="37" t="s">
        <v>201</v>
      </c>
      <c r="AS519" s="41" t="s">
        <v>206</v>
      </c>
      <c r="AT519" s="37" t="s">
        <v>2222</v>
      </c>
      <c r="AU519" s="37" t="s">
        <v>209</v>
      </c>
      <c r="AV519" s="37" t="s">
        <v>209</v>
      </c>
      <c r="AW519" s="37"/>
      <c r="AX519" s="37"/>
      <c r="AY519" s="37"/>
      <c r="AZ519" s="37"/>
      <c r="BA519" s="37"/>
      <c r="BB519" s="37"/>
      <c r="BC519" s="37"/>
      <c r="BD519" s="37"/>
      <c r="BE519" s="37">
        <v>0</v>
      </c>
      <c r="BF519" s="37">
        <v>0</v>
      </c>
      <c r="BG519" s="37">
        <v>0</v>
      </c>
      <c r="BH519" s="37" t="s">
        <v>2221</v>
      </c>
      <c r="BI519" s="37"/>
      <c r="BJ519" s="37"/>
      <c r="BK519" s="37"/>
      <c r="BL519" s="37"/>
      <c r="BM519" s="37"/>
      <c r="BN519" s="37"/>
      <c r="BO519" s="37"/>
      <c r="BP519" s="37"/>
      <c r="BQ519" s="37"/>
      <c r="BR519" s="37"/>
      <c r="BS519" s="37"/>
      <c r="BT519" s="37"/>
      <c r="BU519" s="37"/>
      <c r="BV519" s="37">
        <v>0</v>
      </c>
      <c r="BW519" s="37">
        <v>0</v>
      </c>
      <c r="BX519" s="37">
        <v>0</v>
      </c>
      <c r="BY519" s="37">
        <v>0</v>
      </c>
      <c r="BZ519" s="37">
        <v>0</v>
      </c>
      <c r="CA519" s="37">
        <v>0</v>
      </c>
      <c r="CB519" s="37">
        <v>0</v>
      </c>
      <c r="CC519" s="37"/>
      <c r="CD519" s="37"/>
      <c r="CE519" s="37"/>
      <c r="CF519" s="37"/>
      <c r="CG519" s="37"/>
      <c r="CH519" s="37"/>
      <c r="CI519" s="37"/>
      <c r="CJ519" s="37">
        <v>0</v>
      </c>
      <c r="CK519" s="37">
        <v>0</v>
      </c>
      <c r="CL519" s="37">
        <v>0</v>
      </c>
      <c r="CM519" s="37">
        <v>0</v>
      </c>
      <c r="CN519" s="37">
        <v>0</v>
      </c>
      <c r="CO519" s="37">
        <v>0</v>
      </c>
      <c r="CP519" s="37">
        <v>0</v>
      </c>
      <c r="CQ519" s="37"/>
      <c r="CR519" s="37"/>
      <c r="CS519" s="37"/>
      <c r="CT519" s="37"/>
      <c r="CU519" s="37"/>
      <c r="CV519" s="37"/>
      <c r="CW519" s="37"/>
      <c r="CX519" s="37"/>
      <c r="CY519" s="37"/>
      <c r="CZ519" s="37"/>
      <c r="DA519" s="37"/>
      <c r="DB519" s="37"/>
      <c r="DC519" s="37"/>
      <c r="DD519" s="37"/>
      <c r="DE519" s="37"/>
      <c r="DF519" s="37"/>
      <c r="DG519" s="37"/>
      <c r="DH519" s="37"/>
      <c r="DI519" s="37"/>
      <c r="DJ519" s="37"/>
      <c r="DK519" s="37"/>
      <c r="DL519" s="37"/>
      <c r="DM519" s="37"/>
      <c r="DN519" s="37"/>
      <c r="DO519" s="37"/>
      <c r="DP519" s="37"/>
      <c r="DQ519" s="37"/>
      <c r="DR519" s="37"/>
      <c r="DS519" s="37"/>
      <c r="DT519" s="37"/>
    </row>
    <row r="520" spans="1:124" s="31" customFormat="1" ht="18">
      <c r="A520" s="37">
        <v>381</v>
      </c>
      <c r="B520" s="36" t="s">
        <v>2220</v>
      </c>
      <c r="C520" s="36" t="s">
        <v>1599</v>
      </c>
      <c r="D520" s="37" t="s">
        <v>2219</v>
      </c>
      <c r="E520" s="37" t="s">
        <v>2218</v>
      </c>
      <c r="F520" s="37" t="str">
        <f>IF(ISERROR(FIND('ヒアリングシート（記入例あり）'!$C$22,物質リスト!D520)),"",ROW())</f>
        <v/>
      </c>
      <c r="G520" s="37" t="e" cm="1">
        <f t="array" ref="G520">INDEX(D:D,SMALL(F:F,ROW(D520)))</f>
        <v>#NUM!</v>
      </c>
      <c r="H520" s="38" t="s">
        <v>10798</v>
      </c>
      <c r="I520" s="37" t="s">
        <v>223</v>
      </c>
      <c r="J520" s="37" t="s">
        <v>1158</v>
      </c>
      <c r="K520" s="37" t="s">
        <v>360</v>
      </c>
      <c r="L520" s="37" t="s">
        <v>2217</v>
      </c>
      <c r="M520" s="37">
        <v>163.83000000000001</v>
      </c>
      <c r="N520" s="43" t="s">
        <v>2216</v>
      </c>
      <c r="O520" s="36" t="s">
        <v>2215</v>
      </c>
      <c r="P520" s="37" t="s">
        <v>217</v>
      </c>
      <c r="Q520" s="36"/>
      <c r="R520" s="37" t="s">
        <v>2214</v>
      </c>
      <c r="S520" s="36" t="s">
        <v>2213</v>
      </c>
      <c r="T520" s="36">
        <v>6.7</v>
      </c>
      <c r="U520" s="36" t="s">
        <v>2212</v>
      </c>
      <c r="V520" s="37">
        <v>2</v>
      </c>
      <c r="W520" s="37">
        <v>1</v>
      </c>
      <c r="X520" s="36" t="s">
        <v>2211</v>
      </c>
      <c r="Y520" s="36" t="s">
        <v>212</v>
      </c>
      <c r="Z520" s="36" t="s">
        <v>11022</v>
      </c>
      <c r="AA520" s="37" t="s">
        <v>2210</v>
      </c>
      <c r="AB520" s="37" t="s">
        <v>209</v>
      </c>
      <c r="AC520" s="37" t="s">
        <v>209</v>
      </c>
      <c r="AD520" s="41" t="s">
        <v>207</v>
      </c>
      <c r="AE520" s="41" t="s">
        <v>201</v>
      </c>
      <c r="AF520" s="41" t="s">
        <v>206</v>
      </c>
      <c r="AG520" s="41" t="s">
        <v>201</v>
      </c>
      <c r="AH520" s="41" t="s">
        <v>201</v>
      </c>
      <c r="AI520" s="41" t="s">
        <v>201</v>
      </c>
      <c r="AJ520" s="41" t="s">
        <v>201</v>
      </c>
      <c r="AK520" s="41" t="s">
        <v>201</v>
      </c>
      <c r="AL520" s="41" t="s">
        <v>201</v>
      </c>
      <c r="AM520" s="41" t="s">
        <v>201</v>
      </c>
      <c r="AN520" s="41" t="s">
        <v>203</v>
      </c>
      <c r="AO520" s="41" t="s">
        <v>205</v>
      </c>
      <c r="AP520" s="41" t="s">
        <v>203</v>
      </c>
      <c r="AQ520" s="41" t="s">
        <v>201</v>
      </c>
      <c r="AR520" s="41" t="s">
        <v>2209</v>
      </c>
      <c r="AS520" s="41" t="s">
        <v>201</v>
      </c>
      <c r="AT520" s="37" t="s">
        <v>1505</v>
      </c>
      <c r="AU520" s="37" t="s">
        <v>2208</v>
      </c>
      <c r="AV520" s="37" t="s">
        <v>2207</v>
      </c>
      <c r="AW520" s="37" t="s">
        <v>2206</v>
      </c>
      <c r="AX520" s="37" t="s">
        <v>11023</v>
      </c>
      <c r="AY520" s="37"/>
      <c r="AZ520" s="37"/>
      <c r="BA520" s="37" t="s">
        <v>2205</v>
      </c>
      <c r="BB520" s="37" t="s">
        <v>2204</v>
      </c>
      <c r="BC520" s="37">
        <v>9.6999999999999993</v>
      </c>
      <c r="BD520" s="37">
        <v>32</v>
      </c>
      <c r="BE520" s="37">
        <v>0</v>
      </c>
      <c r="BF520" s="37">
        <v>0</v>
      </c>
      <c r="BG520" s="37">
        <v>0</v>
      </c>
      <c r="BH520" s="37" t="s">
        <v>2203</v>
      </c>
      <c r="BI520" s="37"/>
      <c r="BJ520" s="37"/>
      <c r="BK520" s="37"/>
      <c r="BL520" s="37"/>
      <c r="BM520" s="37"/>
      <c r="BN520" s="37"/>
      <c r="BO520" s="37"/>
      <c r="BP520" s="37"/>
      <c r="BQ520" s="37"/>
      <c r="BR520" s="37"/>
      <c r="BS520" s="37"/>
      <c r="BT520" s="37"/>
      <c r="BU520" s="37"/>
      <c r="BV520" s="37">
        <v>0</v>
      </c>
      <c r="BW520" s="37">
        <v>0</v>
      </c>
      <c r="BX520" s="37">
        <v>0</v>
      </c>
      <c r="BY520" s="37">
        <v>0</v>
      </c>
      <c r="BZ520" s="37">
        <v>0</v>
      </c>
      <c r="CA520" s="37">
        <v>0</v>
      </c>
      <c r="CB520" s="37">
        <v>0</v>
      </c>
      <c r="CC520" s="37"/>
      <c r="CD520" s="37"/>
      <c r="CE520" s="37"/>
      <c r="CF520" s="37"/>
      <c r="CG520" s="37"/>
      <c r="CH520" s="37"/>
      <c r="CI520" s="37"/>
      <c r="CJ520" s="37">
        <v>0</v>
      </c>
      <c r="CK520" s="37">
        <v>0</v>
      </c>
      <c r="CL520" s="37">
        <v>0</v>
      </c>
      <c r="CM520" s="37">
        <v>0</v>
      </c>
      <c r="CN520" s="37">
        <v>0</v>
      </c>
      <c r="CO520" s="37">
        <v>0</v>
      </c>
      <c r="CP520" s="37">
        <v>0</v>
      </c>
      <c r="CQ520" s="37">
        <v>80.400000000000006</v>
      </c>
      <c r="CR520" s="37">
        <v>19.3</v>
      </c>
      <c r="CS520" s="37">
        <v>0.1</v>
      </c>
      <c r="CT520" s="37">
        <v>0.3</v>
      </c>
      <c r="CU520" s="37" t="s">
        <v>2202</v>
      </c>
      <c r="CV520" s="37" t="s">
        <v>2201</v>
      </c>
      <c r="CW520" s="37" t="s">
        <v>2200</v>
      </c>
      <c r="CX520" s="37" t="s">
        <v>2199</v>
      </c>
      <c r="CY520" s="37" t="s">
        <v>2198</v>
      </c>
      <c r="CZ520" s="37"/>
      <c r="DA520" s="37" t="s">
        <v>2197</v>
      </c>
      <c r="DB520" s="37" t="s">
        <v>2196</v>
      </c>
      <c r="DC520" s="37" t="s">
        <v>2195</v>
      </c>
      <c r="DD520" s="37" t="s">
        <v>2194</v>
      </c>
      <c r="DE520" s="37" t="s">
        <v>2193</v>
      </c>
      <c r="DF520" s="37" t="s">
        <v>2192</v>
      </c>
      <c r="DG520" s="37" t="s">
        <v>2191</v>
      </c>
      <c r="DH520" s="37" t="s">
        <v>2190</v>
      </c>
      <c r="DI520" s="37" t="s">
        <v>2189</v>
      </c>
      <c r="DJ520" s="37" t="s">
        <v>2188</v>
      </c>
      <c r="DK520" s="37"/>
      <c r="DL520" s="37">
        <v>9.9000000000000008E-3</v>
      </c>
      <c r="DM520" s="37">
        <v>0.14000000000000001</v>
      </c>
      <c r="DN520" s="37">
        <v>1.1000000000000001</v>
      </c>
      <c r="DO520" s="37">
        <v>8.0000000000000004E-4</v>
      </c>
      <c r="DP520" s="37">
        <v>1.6000000000000001E-4</v>
      </c>
      <c r="DQ520" s="37">
        <v>5.1999999999999998E-2</v>
      </c>
      <c r="DR520" s="37"/>
      <c r="DS520" s="37">
        <v>1.1000000000000001</v>
      </c>
      <c r="DT520" s="37">
        <v>1.1519999999999999</v>
      </c>
    </row>
    <row r="521" spans="1:124" s="31" customFormat="1" ht="16.5">
      <c r="A521" s="37">
        <v>382</v>
      </c>
      <c r="B521" s="36" t="s">
        <v>2187</v>
      </c>
      <c r="C521" s="36" t="s">
        <v>410</v>
      </c>
      <c r="D521" s="37" t="s">
        <v>2186</v>
      </c>
      <c r="E521" s="37" t="s">
        <v>2185</v>
      </c>
      <c r="F521" s="37" t="str">
        <f>IF(ISERROR(FIND('ヒアリングシート（記入例あり）'!$C$22,物質リスト!D521)),"",ROW())</f>
        <v/>
      </c>
      <c r="G521" s="37" t="e" cm="1">
        <f t="array" ref="G521">INDEX(D:D,SMALL(F:F,ROW(D521)))</f>
        <v>#NUM!</v>
      </c>
      <c r="H521" s="38" t="s">
        <v>10798</v>
      </c>
      <c r="I521" s="37" t="s">
        <v>223</v>
      </c>
      <c r="J521" s="37" t="s">
        <v>1158</v>
      </c>
      <c r="K521" s="37" t="s">
        <v>360</v>
      </c>
      <c r="L521" s="37" t="s">
        <v>2184</v>
      </c>
      <c r="M521" s="37">
        <v>148.90899999999999</v>
      </c>
      <c r="N521" s="37" t="s">
        <v>2183</v>
      </c>
      <c r="O521" s="36" t="s">
        <v>2182</v>
      </c>
      <c r="P521" s="37" t="s">
        <v>217</v>
      </c>
      <c r="Q521" s="36" t="s">
        <v>1354</v>
      </c>
      <c r="R521" s="37"/>
      <c r="S521" s="36" t="s">
        <v>2181</v>
      </c>
      <c r="T521" s="36"/>
      <c r="U521" s="36" t="s">
        <v>2180</v>
      </c>
      <c r="V521" s="37">
        <v>1.86</v>
      </c>
      <c r="W521" s="37">
        <v>1</v>
      </c>
      <c r="X521" s="36"/>
      <c r="Y521" s="36"/>
      <c r="Z521" s="36" t="s">
        <v>2179</v>
      </c>
      <c r="AA521" s="37" t="s">
        <v>209</v>
      </c>
      <c r="AB521" s="37" t="s">
        <v>209</v>
      </c>
      <c r="AC521" s="37" t="s">
        <v>209</v>
      </c>
      <c r="AD521" s="37" t="s">
        <v>206</v>
      </c>
      <c r="AE521" s="37" t="s">
        <v>206</v>
      </c>
      <c r="AF521" s="37" t="s">
        <v>201</v>
      </c>
      <c r="AG521" s="37" t="s">
        <v>206</v>
      </c>
      <c r="AH521" s="37" t="s">
        <v>206</v>
      </c>
      <c r="AI521" s="37" t="s">
        <v>206</v>
      </c>
      <c r="AJ521" s="37" t="s">
        <v>201</v>
      </c>
      <c r="AK521" s="37" t="s">
        <v>398</v>
      </c>
      <c r="AL521" s="37" t="s">
        <v>201</v>
      </c>
      <c r="AM521" s="37" t="s">
        <v>201</v>
      </c>
      <c r="AN521" s="37" t="s">
        <v>201</v>
      </c>
      <c r="AO521" s="37" t="s">
        <v>201</v>
      </c>
      <c r="AP521" s="37" t="s">
        <v>201</v>
      </c>
      <c r="AQ521" s="37" t="s">
        <v>1256</v>
      </c>
      <c r="AR521" s="37" t="s">
        <v>203</v>
      </c>
      <c r="AS521" s="41" t="s">
        <v>206</v>
      </c>
      <c r="AT521" s="37" t="s">
        <v>1988</v>
      </c>
      <c r="AU521" s="37" t="s">
        <v>2178</v>
      </c>
      <c r="AV521" s="37" t="s">
        <v>248</v>
      </c>
      <c r="AW521" s="37"/>
      <c r="AX521" s="37"/>
      <c r="AY521" s="37"/>
      <c r="AZ521" s="37"/>
      <c r="BA521" s="37"/>
      <c r="BB521" s="37"/>
      <c r="BC521" s="37"/>
      <c r="BD521" s="37"/>
      <c r="BE521" s="37">
        <v>11770</v>
      </c>
      <c r="BF521" s="37">
        <v>0</v>
      </c>
      <c r="BG521" s="37">
        <v>11770</v>
      </c>
      <c r="BH521" s="37" t="s">
        <v>2177</v>
      </c>
      <c r="BI521" s="37">
        <v>1</v>
      </c>
      <c r="BJ521" s="37">
        <v>1200</v>
      </c>
      <c r="BK521" s="37">
        <v>0</v>
      </c>
      <c r="BL521" s="37">
        <v>0</v>
      </c>
      <c r="BM521" s="37">
        <v>0</v>
      </c>
      <c r="BN521" s="37">
        <v>0</v>
      </c>
      <c r="BO521" s="37">
        <v>0</v>
      </c>
      <c r="BP521" s="37">
        <v>0</v>
      </c>
      <c r="BQ521" s="37">
        <v>1200</v>
      </c>
      <c r="BR521" s="37">
        <v>0</v>
      </c>
      <c r="BS521" s="37">
        <v>1200</v>
      </c>
      <c r="BT521" s="37">
        <v>0</v>
      </c>
      <c r="BU521" s="37">
        <v>1200</v>
      </c>
      <c r="BV521" s="37">
        <v>1</v>
      </c>
      <c r="BW521" s="37">
        <v>10000</v>
      </c>
      <c r="BX521" s="37">
        <v>0</v>
      </c>
      <c r="BY521" s="37">
        <v>0</v>
      </c>
      <c r="BZ521" s="37">
        <v>0</v>
      </c>
      <c r="CA521" s="37">
        <v>10000</v>
      </c>
      <c r="CB521" s="37">
        <v>10000</v>
      </c>
      <c r="CC521" s="37">
        <v>1</v>
      </c>
      <c r="CD521" s="37">
        <v>830</v>
      </c>
      <c r="CE521" s="37">
        <v>0</v>
      </c>
      <c r="CF521" s="37">
        <v>0</v>
      </c>
      <c r="CG521" s="37">
        <v>0</v>
      </c>
      <c r="CH521" s="37">
        <v>830</v>
      </c>
      <c r="CI521" s="37">
        <v>53000</v>
      </c>
      <c r="CJ521" s="37">
        <v>0</v>
      </c>
      <c r="CK521" s="37">
        <v>0</v>
      </c>
      <c r="CL521" s="37">
        <v>0</v>
      </c>
      <c r="CM521" s="37">
        <v>0</v>
      </c>
      <c r="CN521" s="37">
        <v>0</v>
      </c>
      <c r="CO521" s="37">
        <v>0</v>
      </c>
      <c r="CP521" s="37">
        <v>0</v>
      </c>
      <c r="CQ521" s="37"/>
      <c r="CR521" s="37"/>
      <c r="CS521" s="37"/>
      <c r="CT521" s="37"/>
      <c r="CU521" s="37"/>
      <c r="CV521" s="37"/>
      <c r="CW521" s="37"/>
      <c r="CX521" s="37"/>
      <c r="CY521" s="37"/>
      <c r="CZ521" s="37"/>
      <c r="DA521" s="37"/>
      <c r="DB521" s="37"/>
      <c r="DC521" s="37"/>
      <c r="DD521" s="37"/>
      <c r="DE521" s="37"/>
      <c r="DF521" s="37"/>
      <c r="DG521" s="37"/>
      <c r="DH521" s="37"/>
      <c r="DI521" s="37"/>
      <c r="DJ521" s="37"/>
      <c r="DK521" s="37"/>
      <c r="DL521" s="37"/>
      <c r="DM521" s="37"/>
      <c r="DN521" s="37"/>
      <c r="DO521" s="37"/>
      <c r="DP521" s="37"/>
      <c r="DQ521" s="37"/>
      <c r="DR521" s="37"/>
      <c r="DS521" s="37"/>
      <c r="DT521" s="37"/>
    </row>
    <row r="522" spans="1:124" s="31" customFormat="1" ht="18">
      <c r="A522" s="37">
        <v>383</v>
      </c>
      <c r="B522" s="36" t="s">
        <v>2176</v>
      </c>
      <c r="C522" s="36" t="s">
        <v>410</v>
      </c>
      <c r="D522" s="37" t="s">
        <v>2175</v>
      </c>
      <c r="E522" s="37" t="s">
        <v>2174</v>
      </c>
      <c r="F522" s="37" t="str">
        <f>IF(ISERROR(FIND('ヒアリングシート（記入例あり）'!$C$22,物質リスト!D522)),"",ROW())</f>
        <v/>
      </c>
      <c r="G522" s="37" t="e" cm="1">
        <f t="array" ref="G522">INDEX(D:D,SMALL(F:F,ROW(D522)))</f>
        <v>#NUM!</v>
      </c>
      <c r="H522" s="38" t="s">
        <v>10796</v>
      </c>
      <c r="I522" s="37" t="s">
        <v>223</v>
      </c>
      <c r="J522" s="37" t="s">
        <v>360</v>
      </c>
      <c r="K522" s="37" t="s">
        <v>221</v>
      </c>
      <c r="L522" s="37" t="s">
        <v>2173</v>
      </c>
      <c r="M522" s="37">
        <v>261.11770000000001</v>
      </c>
      <c r="N522" s="37" t="s">
        <v>2172</v>
      </c>
      <c r="O522" s="36" t="s">
        <v>2171</v>
      </c>
      <c r="P522" s="37" t="s">
        <v>259</v>
      </c>
      <c r="Q522" s="36" t="s">
        <v>2170</v>
      </c>
      <c r="R522" s="37"/>
      <c r="S522" s="36" t="s">
        <v>11024</v>
      </c>
      <c r="T522" s="36"/>
      <c r="U522" s="36" t="s">
        <v>2169</v>
      </c>
      <c r="V522" s="37">
        <v>2.14</v>
      </c>
      <c r="W522" s="37">
        <v>1</v>
      </c>
      <c r="X522" s="36"/>
      <c r="Y522" s="36"/>
      <c r="Z522" s="36" t="s">
        <v>2168</v>
      </c>
      <c r="AA522" s="37" t="s">
        <v>2167</v>
      </c>
      <c r="AB522" s="37" t="s">
        <v>731</v>
      </c>
      <c r="AC522" s="37" t="s">
        <v>2166</v>
      </c>
      <c r="AD522" s="37" t="s">
        <v>207</v>
      </c>
      <c r="AE522" s="37" t="s">
        <v>203</v>
      </c>
      <c r="AF522" s="37" t="s">
        <v>206</v>
      </c>
      <c r="AG522" s="37" t="s">
        <v>201</v>
      </c>
      <c r="AH522" s="37" t="s">
        <v>201</v>
      </c>
      <c r="AI522" s="37" t="s">
        <v>206</v>
      </c>
      <c r="AJ522" s="37" t="s">
        <v>378</v>
      </c>
      <c r="AK522" s="37" t="s">
        <v>250</v>
      </c>
      <c r="AL522" s="37" t="s">
        <v>201</v>
      </c>
      <c r="AM522" s="37" t="s">
        <v>203</v>
      </c>
      <c r="AN522" s="37" t="s">
        <v>203</v>
      </c>
      <c r="AO522" s="37" t="s">
        <v>205</v>
      </c>
      <c r="AP522" s="37" t="s">
        <v>203</v>
      </c>
      <c r="AQ522" s="37" t="s">
        <v>2165</v>
      </c>
      <c r="AR522" s="37" t="s">
        <v>203</v>
      </c>
      <c r="AS522" s="41" t="s">
        <v>201</v>
      </c>
      <c r="AT522" s="37" t="s">
        <v>1015</v>
      </c>
      <c r="AU522" s="37" t="s">
        <v>2164</v>
      </c>
      <c r="AV522" s="37" t="s">
        <v>582</v>
      </c>
      <c r="AW522" s="37"/>
      <c r="AX522" s="37"/>
      <c r="AY522" s="37"/>
      <c r="AZ522" s="37"/>
      <c r="BA522" s="37"/>
      <c r="BB522" s="37"/>
      <c r="BC522" s="37"/>
      <c r="BD522" s="37"/>
      <c r="BE522" s="37">
        <v>0</v>
      </c>
      <c r="BF522" s="37">
        <v>20</v>
      </c>
      <c r="BG522" s="37">
        <v>20</v>
      </c>
      <c r="BH522" s="37" t="s">
        <v>1030</v>
      </c>
      <c r="BI522" s="37"/>
      <c r="BJ522" s="37"/>
      <c r="BK522" s="37"/>
      <c r="BL522" s="37"/>
      <c r="BM522" s="37"/>
      <c r="BN522" s="37"/>
      <c r="BO522" s="37"/>
      <c r="BP522" s="37"/>
      <c r="BQ522" s="37"/>
      <c r="BR522" s="37"/>
      <c r="BS522" s="37"/>
      <c r="BT522" s="37"/>
      <c r="BU522" s="37"/>
      <c r="BV522" s="37">
        <v>0</v>
      </c>
      <c r="BW522" s="37">
        <v>0</v>
      </c>
      <c r="BX522" s="37">
        <v>0</v>
      </c>
      <c r="BY522" s="37">
        <v>0</v>
      </c>
      <c r="BZ522" s="37">
        <v>0</v>
      </c>
      <c r="CA522" s="37">
        <v>0</v>
      </c>
      <c r="CB522" s="37">
        <v>0</v>
      </c>
      <c r="CC522" s="37"/>
      <c r="CD522" s="37"/>
      <c r="CE522" s="37"/>
      <c r="CF522" s="37"/>
      <c r="CG522" s="37"/>
      <c r="CH522" s="37"/>
      <c r="CI522" s="37"/>
      <c r="CJ522" s="37">
        <v>0</v>
      </c>
      <c r="CK522" s="37">
        <v>0</v>
      </c>
      <c r="CL522" s="37">
        <v>0</v>
      </c>
      <c r="CM522" s="37">
        <v>0</v>
      </c>
      <c r="CN522" s="37">
        <v>0</v>
      </c>
      <c r="CO522" s="37">
        <v>0</v>
      </c>
      <c r="CP522" s="37">
        <v>0</v>
      </c>
      <c r="CQ522" s="37"/>
      <c r="CR522" s="37"/>
      <c r="CS522" s="37"/>
      <c r="CT522" s="37"/>
      <c r="CU522" s="37"/>
      <c r="CV522" s="37"/>
      <c r="CW522" s="37"/>
      <c r="CX522" s="37"/>
      <c r="CY522" s="37"/>
      <c r="CZ522" s="37"/>
      <c r="DA522" s="37"/>
      <c r="DB522" s="37"/>
      <c r="DC522" s="37"/>
      <c r="DD522" s="37"/>
      <c r="DE522" s="37"/>
      <c r="DF522" s="37"/>
      <c r="DG522" s="37"/>
      <c r="DH522" s="37"/>
      <c r="DI522" s="37"/>
      <c r="DJ522" s="37"/>
      <c r="DK522" s="37"/>
      <c r="DL522" s="37"/>
      <c r="DM522" s="37"/>
      <c r="DN522" s="37"/>
      <c r="DO522" s="37"/>
      <c r="DP522" s="37"/>
      <c r="DQ522" s="37"/>
      <c r="DR522" s="37"/>
      <c r="DS522" s="37"/>
      <c r="DT522" s="37"/>
    </row>
    <row r="523" spans="1:124" s="31" customFormat="1" ht="18">
      <c r="A523" s="37">
        <v>384</v>
      </c>
      <c r="B523" s="36" t="s">
        <v>2163</v>
      </c>
      <c r="C523" s="36" t="s">
        <v>1341</v>
      </c>
      <c r="D523" s="37" t="s">
        <v>2162</v>
      </c>
      <c r="E523" s="37" t="s">
        <v>2161</v>
      </c>
      <c r="F523" s="37" t="str">
        <f>IF(ISERROR(FIND('ヒアリングシート（記入例あり）'!$C$22,物質リスト!D523)),"",ROW())</f>
        <v/>
      </c>
      <c r="G523" s="37" t="e" cm="1">
        <f t="array" ref="G523">INDEX(D:D,SMALL(F:F,ROW(D523)))</f>
        <v>#NUM!</v>
      </c>
      <c r="H523" s="38" t="s">
        <v>10798</v>
      </c>
      <c r="I523" s="37" t="s">
        <v>223</v>
      </c>
      <c r="J523" s="37" t="s">
        <v>1158</v>
      </c>
      <c r="K523" s="37" t="s">
        <v>360</v>
      </c>
      <c r="L523" s="37" t="s">
        <v>2136</v>
      </c>
      <c r="M523" s="37">
        <v>122.99</v>
      </c>
      <c r="N523" s="43" t="s">
        <v>2160</v>
      </c>
      <c r="O523" s="36" t="s">
        <v>2159</v>
      </c>
      <c r="P523" s="37" t="s">
        <v>217</v>
      </c>
      <c r="Q523" s="36"/>
      <c r="R523" s="37" t="s">
        <v>2158</v>
      </c>
      <c r="S523" s="36" t="s">
        <v>2157</v>
      </c>
      <c r="T523" s="36">
        <v>5.03</v>
      </c>
      <c r="U523" s="36" t="s">
        <v>2156</v>
      </c>
      <c r="V523" s="37">
        <v>2.1</v>
      </c>
      <c r="W523" s="37">
        <v>1</v>
      </c>
      <c r="X523" s="36" t="s">
        <v>2155</v>
      </c>
      <c r="Y523" s="36"/>
      <c r="Z523" s="36" t="s">
        <v>10816</v>
      </c>
      <c r="AA523" s="37" t="s">
        <v>2154</v>
      </c>
      <c r="AB523" s="37" t="s">
        <v>875</v>
      </c>
      <c r="AC523" s="37" t="s">
        <v>2153</v>
      </c>
      <c r="AD523" s="41" t="s">
        <v>201</v>
      </c>
      <c r="AE523" s="41" t="s">
        <v>201</v>
      </c>
      <c r="AF523" s="41" t="s">
        <v>206</v>
      </c>
      <c r="AG523" s="41" t="s">
        <v>207</v>
      </c>
      <c r="AH523" s="41" t="s">
        <v>201</v>
      </c>
      <c r="AI523" s="41" t="s">
        <v>201</v>
      </c>
      <c r="AJ523" s="41" t="s">
        <v>203</v>
      </c>
      <c r="AK523" s="41" t="s">
        <v>205</v>
      </c>
      <c r="AL523" s="41" t="s">
        <v>201</v>
      </c>
      <c r="AM523" s="41" t="s">
        <v>203</v>
      </c>
      <c r="AN523" s="41" t="s">
        <v>203</v>
      </c>
      <c r="AO523" s="41" t="s">
        <v>201</v>
      </c>
      <c r="AP523" s="41" t="s">
        <v>205</v>
      </c>
      <c r="AQ523" s="41" t="s">
        <v>2152</v>
      </c>
      <c r="AR523" s="41" t="s">
        <v>2151</v>
      </c>
      <c r="AS523" s="41" t="s">
        <v>201</v>
      </c>
      <c r="AT523" s="37" t="s">
        <v>1730</v>
      </c>
      <c r="AU523" s="37" t="s">
        <v>1988</v>
      </c>
      <c r="AV523" s="37" t="s">
        <v>2150</v>
      </c>
      <c r="AW523" s="37"/>
      <c r="AX523" s="37" t="s">
        <v>2149</v>
      </c>
      <c r="AY523" s="37" t="s">
        <v>321</v>
      </c>
      <c r="AZ523" s="37"/>
      <c r="BA523" s="37" t="s">
        <v>2148</v>
      </c>
      <c r="BB523" s="37" t="s">
        <v>2147</v>
      </c>
      <c r="BC523" s="37">
        <v>11</v>
      </c>
      <c r="BD523" s="37">
        <v>40</v>
      </c>
      <c r="BE523" s="37">
        <v>1545062</v>
      </c>
      <c r="BF523" s="37">
        <v>277542</v>
      </c>
      <c r="BG523" s="37">
        <v>1822604</v>
      </c>
      <c r="BH523" s="37" t="s">
        <v>2146</v>
      </c>
      <c r="BI523" s="37">
        <v>21</v>
      </c>
      <c r="BJ523" s="37">
        <v>55565</v>
      </c>
      <c r="BK523" s="37">
        <v>0</v>
      </c>
      <c r="BL523" s="37">
        <v>0</v>
      </c>
      <c r="BM523" s="37">
        <v>0</v>
      </c>
      <c r="BN523" s="37">
        <v>0</v>
      </c>
      <c r="BO523" s="37">
        <v>7150</v>
      </c>
      <c r="BP523" s="37">
        <v>29000</v>
      </c>
      <c r="BQ523" s="37">
        <v>132800</v>
      </c>
      <c r="BR523" s="37">
        <v>0</v>
      </c>
      <c r="BS523" s="37">
        <v>55565</v>
      </c>
      <c r="BT523" s="37">
        <v>7150</v>
      </c>
      <c r="BU523" s="37">
        <v>161800</v>
      </c>
      <c r="BV523" s="37">
        <v>45</v>
      </c>
      <c r="BW523" s="37">
        <v>186370</v>
      </c>
      <c r="BX523" s="37">
        <v>0</v>
      </c>
      <c r="BY523" s="37">
        <v>0</v>
      </c>
      <c r="BZ523" s="37">
        <v>0</v>
      </c>
      <c r="CA523" s="37">
        <v>186370</v>
      </c>
      <c r="CB523" s="37">
        <v>290000</v>
      </c>
      <c r="CC523" s="37">
        <v>26</v>
      </c>
      <c r="CD523" s="37">
        <v>86998</v>
      </c>
      <c r="CE523" s="37">
        <v>0</v>
      </c>
      <c r="CF523" s="37">
        <v>0</v>
      </c>
      <c r="CG523" s="37">
        <v>0</v>
      </c>
      <c r="CH523" s="37">
        <v>86998</v>
      </c>
      <c r="CI523" s="37">
        <v>144980</v>
      </c>
      <c r="CJ523" s="37">
        <v>11</v>
      </c>
      <c r="CK523" s="37">
        <v>24575</v>
      </c>
      <c r="CL523" s="37">
        <v>0</v>
      </c>
      <c r="CM523" s="37">
        <v>0</v>
      </c>
      <c r="CN523" s="37">
        <v>0</v>
      </c>
      <c r="CO523" s="37">
        <v>24575</v>
      </c>
      <c r="CP523" s="37">
        <v>1805745</v>
      </c>
      <c r="CQ523" s="37">
        <v>99</v>
      </c>
      <c r="CR523" s="37">
        <v>1</v>
      </c>
      <c r="CS523" s="37">
        <v>0</v>
      </c>
      <c r="CT523" s="37">
        <v>0</v>
      </c>
      <c r="CU523" s="37" t="s">
        <v>2145</v>
      </c>
      <c r="CV523" s="37"/>
      <c r="CW523" s="37"/>
      <c r="CX523" s="37"/>
      <c r="CY523" s="37" t="s">
        <v>2144</v>
      </c>
      <c r="CZ523" s="37"/>
      <c r="DA523" s="37" t="s">
        <v>2143</v>
      </c>
      <c r="DB523" s="37" t="s">
        <v>2142</v>
      </c>
      <c r="DC523" s="37" t="s">
        <v>1865</v>
      </c>
      <c r="DD523" s="37" t="s">
        <v>1865</v>
      </c>
      <c r="DE523" s="37" t="s">
        <v>2141</v>
      </c>
      <c r="DF523" s="37"/>
      <c r="DG523" s="37"/>
      <c r="DH523" s="37"/>
      <c r="DI523" s="37" t="s">
        <v>2140</v>
      </c>
      <c r="DJ523" s="37"/>
      <c r="DK523" s="37"/>
      <c r="DL523" s="37">
        <v>5.0999999999999997E-2</v>
      </c>
      <c r="DM523" s="37"/>
      <c r="DN523" s="37"/>
      <c r="DO523" s="37"/>
      <c r="DP523" s="37">
        <v>1.1E-4</v>
      </c>
      <c r="DQ523" s="37"/>
      <c r="DR523" s="37"/>
      <c r="DS523" s="37">
        <v>1.1E-4</v>
      </c>
      <c r="DT523" s="37">
        <v>5.1110000000000003E-2</v>
      </c>
    </row>
    <row r="524" spans="1:124" s="31" customFormat="1" ht="18">
      <c r="A524" s="37">
        <v>385</v>
      </c>
      <c r="B524" s="36" t="s">
        <v>2139</v>
      </c>
      <c r="C524" s="36" t="s">
        <v>226</v>
      </c>
      <c r="D524" s="37" t="s">
        <v>2138</v>
      </c>
      <c r="E524" s="37" t="s">
        <v>2137</v>
      </c>
      <c r="F524" s="37" t="str">
        <f>IF(ISERROR(FIND('ヒアリングシート（記入例あり）'!$C$22,物質リスト!D524)),"",ROW())</f>
        <v/>
      </c>
      <c r="G524" s="37" t="e" cm="1">
        <f t="array" ref="G524">INDEX(D:D,SMALL(F:F,ROW(D524)))</f>
        <v>#NUM!</v>
      </c>
      <c r="H524" s="38" t="s">
        <v>10798</v>
      </c>
      <c r="I524" s="37" t="s">
        <v>223</v>
      </c>
      <c r="J524" s="37" t="s">
        <v>1158</v>
      </c>
      <c r="K524" s="37" t="s">
        <v>360</v>
      </c>
      <c r="L524" s="37" t="s">
        <v>2136</v>
      </c>
      <c r="M524" s="37">
        <v>122.99</v>
      </c>
      <c r="N524" s="37" t="s">
        <v>2135</v>
      </c>
      <c r="O524" s="36" t="s">
        <v>2134</v>
      </c>
      <c r="P524" s="37" t="s">
        <v>217</v>
      </c>
      <c r="Q524" s="36"/>
      <c r="R524" s="37" t="s">
        <v>2133</v>
      </c>
      <c r="S524" s="36" t="s">
        <v>2132</v>
      </c>
      <c r="T524" s="36" t="s">
        <v>2131</v>
      </c>
      <c r="U524" s="36" t="s">
        <v>2130</v>
      </c>
      <c r="V524" s="37">
        <v>2.14</v>
      </c>
      <c r="W524" s="37">
        <v>1</v>
      </c>
      <c r="X524" s="36" t="s">
        <v>2129</v>
      </c>
      <c r="Y524" s="36" t="s">
        <v>212</v>
      </c>
      <c r="Z524" s="36" t="s">
        <v>11025</v>
      </c>
      <c r="AA524" s="37" t="s">
        <v>209</v>
      </c>
      <c r="AB524" s="37" t="s">
        <v>209</v>
      </c>
      <c r="AC524" s="37" t="s">
        <v>2128</v>
      </c>
      <c r="AD524" s="41" t="s">
        <v>201</v>
      </c>
      <c r="AE524" s="41" t="s">
        <v>201</v>
      </c>
      <c r="AF524" s="41" t="s">
        <v>206</v>
      </c>
      <c r="AG524" s="41" t="s">
        <v>203</v>
      </c>
      <c r="AH524" s="41" t="s">
        <v>201</v>
      </c>
      <c r="AI524" s="41" t="s">
        <v>201</v>
      </c>
      <c r="AJ524" s="41" t="s">
        <v>203</v>
      </c>
      <c r="AK524" s="41" t="s">
        <v>250</v>
      </c>
      <c r="AL524" s="41" t="s">
        <v>201</v>
      </c>
      <c r="AM524" s="41" t="s">
        <v>201</v>
      </c>
      <c r="AN524" s="41" t="s">
        <v>201</v>
      </c>
      <c r="AO524" s="41" t="s">
        <v>201</v>
      </c>
      <c r="AP524" s="41" t="s">
        <v>1328</v>
      </c>
      <c r="AQ524" s="41" t="s">
        <v>201</v>
      </c>
      <c r="AR524" s="41" t="s">
        <v>2127</v>
      </c>
      <c r="AS524" s="41" t="s">
        <v>201</v>
      </c>
      <c r="AT524" s="37" t="s">
        <v>1505</v>
      </c>
      <c r="AU524" s="37" t="s">
        <v>2126</v>
      </c>
      <c r="AV524" s="37" t="s">
        <v>2125</v>
      </c>
      <c r="AW524" s="37"/>
      <c r="AX524" s="37" t="s">
        <v>2124</v>
      </c>
      <c r="AY524" s="37" t="s">
        <v>245</v>
      </c>
      <c r="AZ524" s="37"/>
      <c r="BA524" s="37" t="s">
        <v>2123</v>
      </c>
      <c r="BB524" s="37" t="s">
        <v>2122</v>
      </c>
      <c r="BC524" s="37">
        <v>8.9</v>
      </c>
      <c r="BD524" s="37">
        <v>35</v>
      </c>
      <c r="BE524" s="37">
        <v>3308</v>
      </c>
      <c r="BF524" s="37">
        <v>13904</v>
      </c>
      <c r="BG524" s="37">
        <v>17212</v>
      </c>
      <c r="BH524" s="37" t="s">
        <v>2121</v>
      </c>
      <c r="BI524" s="37">
        <v>1</v>
      </c>
      <c r="BJ524" s="37">
        <v>8</v>
      </c>
      <c r="BK524" s="37">
        <v>0</v>
      </c>
      <c r="BL524" s="37">
        <v>0</v>
      </c>
      <c r="BM524" s="37">
        <v>0</v>
      </c>
      <c r="BN524" s="37">
        <v>0</v>
      </c>
      <c r="BO524" s="37">
        <v>2400</v>
      </c>
      <c r="BP524" s="37">
        <v>0</v>
      </c>
      <c r="BQ524" s="37">
        <v>2400</v>
      </c>
      <c r="BR524" s="37">
        <v>0</v>
      </c>
      <c r="BS524" s="37">
        <v>8</v>
      </c>
      <c r="BT524" s="37">
        <v>2400</v>
      </c>
      <c r="BU524" s="37">
        <v>2400</v>
      </c>
      <c r="BV524" s="37">
        <v>0</v>
      </c>
      <c r="BW524" s="37">
        <v>0</v>
      </c>
      <c r="BX524" s="37">
        <v>0</v>
      </c>
      <c r="BY524" s="37">
        <v>0</v>
      </c>
      <c r="BZ524" s="37">
        <v>0</v>
      </c>
      <c r="CA524" s="37">
        <v>0</v>
      </c>
      <c r="CB524" s="37">
        <v>0</v>
      </c>
      <c r="CC524" s="37"/>
      <c r="CD524" s="37"/>
      <c r="CE524" s="37"/>
      <c r="CF524" s="37"/>
      <c r="CG524" s="37"/>
      <c r="CH524" s="37"/>
      <c r="CI524" s="37"/>
      <c r="CJ524" s="37">
        <v>0</v>
      </c>
      <c r="CK524" s="37">
        <v>0</v>
      </c>
      <c r="CL524" s="37">
        <v>0</v>
      </c>
      <c r="CM524" s="37">
        <v>0</v>
      </c>
      <c r="CN524" s="37">
        <v>0</v>
      </c>
      <c r="CO524" s="37">
        <v>0</v>
      </c>
      <c r="CP524" s="37">
        <v>0</v>
      </c>
      <c r="CQ524" s="37">
        <v>98.8</v>
      </c>
      <c r="CR524" s="37">
        <v>1.2</v>
      </c>
      <c r="CS524" s="37">
        <v>0</v>
      </c>
      <c r="CT524" s="37">
        <v>0</v>
      </c>
      <c r="CU524" s="37" t="s">
        <v>2120</v>
      </c>
      <c r="CV524" s="37"/>
      <c r="CW524" s="37"/>
      <c r="CX524" s="37"/>
      <c r="CY524" s="37"/>
      <c r="CZ524" s="37"/>
      <c r="DA524" s="37" t="s">
        <v>2119</v>
      </c>
      <c r="DB524" s="37" t="s">
        <v>2119</v>
      </c>
      <c r="DC524" s="37" t="s">
        <v>2118</v>
      </c>
      <c r="DD524" s="37" t="s">
        <v>2117</v>
      </c>
      <c r="DE524" s="37" t="s">
        <v>2116</v>
      </c>
      <c r="DF524" s="37"/>
      <c r="DG524" s="37"/>
      <c r="DH524" s="37"/>
      <c r="DI524" s="37" t="s">
        <v>2115</v>
      </c>
      <c r="DJ524" s="37"/>
      <c r="DK524" s="37"/>
      <c r="DL524" s="37">
        <v>0.05</v>
      </c>
      <c r="DM524" s="37"/>
      <c r="DN524" s="37"/>
      <c r="DO524" s="37"/>
      <c r="DP524" s="37">
        <v>4.0000000000000002E-4</v>
      </c>
      <c r="DQ524" s="37"/>
      <c r="DR524" s="37"/>
      <c r="DS524" s="37">
        <v>4.0000000000000002E-4</v>
      </c>
      <c r="DT524" s="37">
        <v>5.04E-2</v>
      </c>
    </row>
    <row r="525" spans="1:124" s="31" customFormat="1" ht="16.5">
      <c r="A525" s="37">
        <v>386</v>
      </c>
      <c r="B525" s="36" t="s">
        <v>2114</v>
      </c>
      <c r="C525" s="36" t="s">
        <v>1491</v>
      </c>
      <c r="D525" s="37" t="s">
        <v>2113</v>
      </c>
      <c r="E525" s="37" t="s">
        <v>2112</v>
      </c>
      <c r="F525" s="37" t="str">
        <f>IF(ISERROR(FIND('ヒアリングシート（記入例あり）'!$C$22,物質リスト!D525)),"",ROW())</f>
        <v/>
      </c>
      <c r="G525" s="37" t="e" cm="1">
        <f t="array" ref="G525">INDEX(D:D,SMALL(F:F,ROW(D525)))</f>
        <v>#NUM!</v>
      </c>
      <c r="H525" s="38" t="s">
        <v>10798</v>
      </c>
      <c r="I525" s="37" t="s">
        <v>223</v>
      </c>
      <c r="J525" s="37" t="s">
        <v>1158</v>
      </c>
      <c r="K525" s="37" t="s">
        <v>360</v>
      </c>
      <c r="L525" s="37" t="s">
        <v>2111</v>
      </c>
      <c r="M525" s="37">
        <v>94.9</v>
      </c>
      <c r="N525" s="37" t="s">
        <v>2110</v>
      </c>
      <c r="O525" s="36" t="s">
        <v>2109</v>
      </c>
      <c r="P525" s="37" t="s">
        <v>1154</v>
      </c>
      <c r="Q525" s="36" t="s">
        <v>2108</v>
      </c>
      <c r="R525" s="37"/>
      <c r="S525" s="36" t="s">
        <v>2107</v>
      </c>
      <c r="T525" s="36" t="s">
        <v>2106</v>
      </c>
      <c r="U525" s="36" t="s">
        <v>2105</v>
      </c>
      <c r="V525" s="37">
        <v>1.19</v>
      </c>
      <c r="W525" s="37">
        <v>1</v>
      </c>
      <c r="X525" s="36"/>
      <c r="Y525" s="36"/>
      <c r="Z525" s="36" t="s">
        <v>2104</v>
      </c>
      <c r="AA525" s="37" t="s">
        <v>2103</v>
      </c>
      <c r="AB525" s="37" t="s">
        <v>2102</v>
      </c>
      <c r="AC525" s="37" t="s">
        <v>2101</v>
      </c>
      <c r="AD525" s="41" t="s">
        <v>378</v>
      </c>
      <c r="AE525" s="41" t="s">
        <v>201</v>
      </c>
      <c r="AF525" s="41" t="s">
        <v>378</v>
      </c>
      <c r="AG525" s="41" t="s">
        <v>206</v>
      </c>
      <c r="AH525" s="41" t="s">
        <v>206</v>
      </c>
      <c r="AI525" s="41" t="s">
        <v>206</v>
      </c>
      <c r="AJ525" s="41" t="s">
        <v>205</v>
      </c>
      <c r="AK525" s="41" t="s">
        <v>250</v>
      </c>
      <c r="AL525" s="41" t="s">
        <v>201</v>
      </c>
      <c r="AM525" s="41" t="s">
        <v>201</v>
      </c>
      <c r="AN525" s="41" t="s">
        <v>205</v>
      </c>
      <c r="AO525" s="41" t="s">
        <v>203</v>
      </c>
      <c r="AP525" s="41" t="s">
        <v>205</v>
      </c>
      <c r="AQ525" s="41" t="s">
        <v>2100</v>
      </c>
      <c r="AR525" s="41" t="s">
        <v>2099</v>
      </c>
      <c r="AS525" s="41" t="s">
        <v>206</v>
      </c>
      <c r="AT525" s="37" t="s">
        <v>2098</v>
      </c>
      <c r="AU525" s="37" t="s">
        <v>2097</v>
      </c>
      <c r="AV525" s="37" t="s">
        <v>2096</v>
      </c>
      <c r="AW525" s="37" t="s">
        <v>2095</v>
      </c>
      <c r="AX525" s="37" t="s">
        <v>2094</v>
      </c>
      <c r="AY525" s="37"/>
      <c r="AZ525" s="37"/>
      <c r="BA525" s="37"/>
      <c r="BB525" s="37" t="s">
        <v>2093</v>
      </c>
      <c r="BC525" s="37">
        <v>4.7</v>
      </c>
      <c r="BD525" s="37"/>
      <c r="BE525" s="37">
        <v>138209</v>
      </c>
      <c r="BF525" s="42">
        <v>3617</v>
      </c>
      <c r="BG525" s="37">
        <v>141826</v>
      </c>
      <c r="BH525" s="37" t="s">
        <v>2092</v>
      </c>
      <c r="BI525" s="37">
        <v>1</v>
      </c>
      <c r="BJ525" s="37">
        <v>1400</v>
      </c>
      <c r="BK525" s="37">
        <v>0</v>
      </c>
      <c r="BL525" s="37">
        <v>0</v>
      </c>
      <c r="BM525" s="37">
        <v>0</v>
      </c>
      <c r="BN525" s="37">
        <v>0</v>
      </c>
      <c r="BO525" s="37">
        <v>0</v>
      </c>
      <c r="BP525" s="37">
        <v>0</v>
      </c>
      <c r="BQ525" s="37">
        <v>1400</v>
      </c>
      <c r="BR525" s="37">
        <v>0</v>
      </c>
      <c r="BS525" s="37">
        <v>1400</v>
      </c>
      <c r="BT525" s="37">
        <v>0</v>
      </c>
      <c r="BU525" s="37">
        <v>1400</v>
      </c>
      <c r="BV525" s="37">
        <v>13</v>
      </c>
      <c r="BW525" s="37">
        <v>55000</v>
      </c>
      <c r="BX525" s="37">
        <v>0</v>
      </c>
      <c r="BY525" s="37">
        <v>0</v>
      </c>
      <c r="BZ525" s="37">
        <v>0</v>
      </c>
      <c r="CA525" s="37">
        <v>55000</v>
      </c>
      <c r="CB525" s="37">
        <v>55000</v>
      </c>
      <c r="CC525" s="37"/>
      <c r="CD525" s="37"/>
      <c r="CE525" s="37"/>
      <c r="CF525" s="37"/>
      <c r="CG525" s="37"/>
      <c r="CH525" s="37"/>
      <c r="CI525" s="37"/>
      <c r="CJ525" s="37">
        <v>1</v>
      </c>
      <c r="CK525" s="37">
        <v>520</v>
      </c>
      <c r="CL525" s="37">
        <v>0</v>
      </c>
      <c r="CM525" s="37">
        <v>0</v>
      </c>
      <c r="CN525" s="37">
        <v>0</v>
      </c>
      <c r="CO525" s="37">
        <v>520</v>
      </c>
      <c r="CP525" s="37">
        <v>340000</v>
      </c>
      <c r="CQ525" s="37">
        <v>67.2</v>
      </c>
      <c r="CR525" s="37">
        <v>28.7</v>
      </c>
      <c r="CS525" s="37">
        <v>3.7</v>
      </c>
      <c r="CT525" s="37">
        <v>0.3</v>
      </c>
      <c r="CU525" s="37" t="s">
        <v>2091</v>
      </c>
      <c r="CV525" s="37"/>
      <c r="CW525" s="37"/>
      <c r="CX525" s="37"/>
      <c r="CY525" s="37"/>
      <c r="CZ525" s="37"/>
      <c r="DA525" s="37" t="s">
        <v>2090</v>
      </c>
      <c r="DB525" s="37" t="s">
        <v>2090</v>
      </c>
      <c r="DC525" s="37" t="s">
        <v>2089</v>
      </c>
      <c r="DD525" s="37" t="s">
        <v>2089</v>
      </c>
      <c r="DE525" s="37" t="s">
        <v>2088</v>
      </c>
      <c r="DF525" s="37"/>
      <c r="DG525" s="37"/>
      <c r="DH525" s="37" t="s">
        <v>1718</v>
      </c>
      <c r="DI525" s="37" t="s">
        <v>1718</v>
      </c>
      <c r="DJ525" s="37" t="s">
        <v>2087</v>
      </c>
      <c r="DK525" s="37"/>
      <c r="DL525" s="37">
        <v>6.3E-2</v>
      </c>
      <c r="DM525" s="37"/>
      <c r="DN525" s="37"/>
      <c r="DO525" s="37">
        <v>4.0000000000000002E-4</v>
      </c>
      <c r="DP525" s="37"/>
      <c r="DQ525" s="37">
        <v>0.2</v>
      </c>
      <c r="DR525" s="37"/>
      <c r="DS525" s="37">
        <v>0.20039999999999999</v>
      </c>
      <c r="DT525" s="37">
        <v>0.26340000000000002</v>
      </c>
    </row>
    <row r="526" spans="1:124" s="31" customFormat="1" ht="18">
      <c r="A526" s="37">
        <v>387</v>
      </c>
      <c r="B526" s="36" t="s">
        <v>2086</v>
      </c>
      <c r="C526" s="36" t="s">
        <v>410</v>
      </c>
      <c r="D526" s="37" t="s">
        <v>2085</v>
      </c>
      <c r="E526" s="37" t="s">
        <v>2084</v>
      </c>
      <c r="F526" s="37" t="str">
        <f>IF(ISERROR(FIND('ヒアリングシート（記入例あり）'!$C$22,物質リスト!D526)),"",ROW())</f>
        <v/>
      </c>
      <c r="G526" s="37" t="e" cm="1">
        <f t="array" ref="G526">INDEX(D:D,SMALL(F:F,ROW(D526)))</f>
        <v>#NUM!</v>
      </c>
      <c r="H526" s="38" t="s">
        <v>10797</v>
      </c>
      <c r="I526" s="37" t="s">
        <v>223</v>
      </c>
      <c r="J526" s="37" t="s">
        <v>360</v>
      </c>
      <c r="K526" s="37" t="s">
        <v>221</v>
      </c>
      <c r="L526" s="37" t="s">
        <v>2083</v>
      </c>
      <c r="M526" s="37">
        <v>1052.6952000000001</v>
      </c>
      <c r="N526" s="37" t="s">
        <v>2082</v>
      </c>
      <c r="O526" s="36" t="s">
        <v>2081</v>
      </c>
      <c r="P526" s="37" t="s">
        <v>259</v>
      </c>
      <c r="Q526" s="36" t="s">
        <v>209</v>
      </c>
      <c r="R526" s="37"/>
      <c r="S526" s="36" t="s">
        <v>11026</v>
      </c>
      <c r="T526" s="36"/>
      <c r="U526" s="36" t="s">
        <v>2080</v>
      </c>
      <c r="V526" s="37">
        <v>5.2</v>
      </c>
      <c r="W526" s="37">
        <v>2</v>
      </c>
      <c r="X526" s="36"/>
      <c r="Y526" s="36"/>
      <c r="Z526" s="36" t="s">
        <v>2079</v>
      </c>
      <c r="AA526" s="37" t="s">
        <v>2078</v>
      </c>
      <c r="AB526" s="37" t="s">
        <v>2077</v>
      </c>
      <c r="AC526" s="37" t="s">
        <v>2076</v>
      </c>
      <c r="AD526" s="41" t="s">
        <v>203</v>
      </c>
      <c r="AE526" s="41" t="s">
        <v>203</v>
      </c>
      <c r="AF526" s="41" t="s">
        <v>206</v>
      </c>
      <c r="AG526" s="41" t="s">
        <v>201</v>
      </c>
      <c r="AH526" s="41" t="s">
        <v>201</v>
      </c>
      <c r="AI526" s="41" t="s">
        <v>201</v>
      </c>
      <c r="AJ526" s="41" t="s">
        <v>205</v>
      </c>
      <c r="AK526" s="41" t="s">
        <v>204</v>
      </c>
      <c r="AL526" s="41" t="s">
        <v>201</v>
      </c>
      <c r="AM526" s="41" t="s">
        <v>203</v>
      </c>
      <c r="AN526" s="41" t="s">
        <v>203</v>
      </c>
      <c r="AO526" s="41" t="s">
        <v>203</v>
      </c>
      <c r="AP526" s="41" t="s">
        <v>203</v>
      </c>
      <c r="AQ526" s="41" t="s">
        <v>2075</v>
      </c>
      <c r="AR526" s="41" t="s">
        <v>201</v>
      </c>
      <c r="AS526" s="41" t="s">
        <v>201</v>
      </c>
      <c r="AT526" s="37" t="s">
        <v>2074</v>
      </c>
      <c r="AU526" s="37" t="s">
        <v>209</v>
      </c>
      <c r="AV526" s="37" t="s">
        <v>2073</v>
      </c>
      <c r="AW526" s="37"/>
      <c r="AX526" s="37"/>
      <c r="AY526" s="37"/>
      <c r="AZ526" s="37"/>
      <c r="BA526" s="37"/>
      <c r="BB526" s="37"/>
      <c r="BC526" s="37"/>
      <c r="BD526" s="37"/>
      <c r="BE526" s="37">
        <v>0</v>
      </c>
      <c r="BF526" s="37">
        <v>0</v>
      </c>
      <c r="BG526" s="37">
        <v>0</v>
      </c>
      <c r="BH526" s="37" t="s">
        <v>744</v>
      </c>
      <c r="BI526" s="37"/>
      <c r="BJ526" s="37"/>
      <c r="BK526" s="37"/>
      <c r="BL526" s="37"/>
      <c r="BM526" s="37"/>
      <c r="BN526" s="37"/>
      <c r="BO526" s="37"/>
      <c r="BP526" s="37"/>
      <c r="BQ526" s="37"/>
      <c r="BR526" s="37"/>
      <c r="BS526" s="37"/>
      <c r="BT526" s="37"/>
      <c r="BU526" s="37"/>
      <c r="BV526" s="37">
        <v>0</v>
      </c>
      <c r="BW526" s="37">
        <v>0</v>
      </c>
      <c r="BX526" s="37">
        <v>0</v>
      </c>
      <c r="BY526" s="37">
        <v>0</v>
      </c>
      <c r="BZ526" s="37">
        <v>0</v>
      </c>
      <c r="CA526" s="37">
        <v>0</v>
      </c>
      <c r="CB526" s="37">
        <v>0</v>
      </c>
      <c r="CC526" s="37"/>
      <c r="CD526" s="37"/>
      <c r="CE526" s="37"/>
      <c r="CF526" s="37"/>
      <c r="CG526" s="37"/>
      <c r="CH526" s="37"/>
      <c r="CI526" s="37"/>
      <c r="CJ526" s="37">
        <v>0</v>
      </c>
      <c r="CK526" s="37">
        <v>0</v>
      </c>
      <c r="CL526" s="37">
        <v>0</v>
      </c>
      <c r="CM526" s="37">
        <v>0</v>
      </c>
      <c r="CN526" s="37">
        <v>0</v>
      </c>
      <c r="CO526" s="37">
        <v>0</v>
      </c>
      <c r="CP526" s="37">
        <v>0</v>
      </c>
      <c r="CQ526" s="37"/>
      <c r="CR526" s="37"/>
      <c r="CS526" s="37"/>
      <c r="CT526" s="37"/>
      <c r="CU526" s="37"/>
      <c r="CV526" s="37"/>
      <c r="CW526" s="37"/>
      <c r="CX526" s="37"/>
      <c r="CY526" s="37"/>
      <c r="CZ526" s="37"/>
      <c r="DA526" s="37"/>
      <c r="DB526" s="37"/>
      <c r="DC526" s="37"/>
      <c r="DD526" s="37"/>
      <c r="DE526" s="37"/>
      <c r="DF526" s="37"/>
      <c r="DG526" s="37"/>
      <c r="DH526" s="37"/>
      <c r="DI526" s="37"/>
      <c r="DJ526" s="37"/>
      <c r="DK526" s="37"/>
      <c r="DL526" s="37"/>
      <c r="DM526" s="37"/>
      <c r="DN526" s="37"/>
      <c r="DO526" s="37"/>
      <c r="DP526" s="37"/>
      <c r="DQ526" s="37"/>
      <c r="DR526" s="37"/>
      <c r="DS526" s="37"/>
      <c r="DT526" s="37"/>
    </row>
    <row r="527" spans="1:124" s="31" customFormat="1" ht="16.5">
      <c r="A527" s="37">
        <v>388</v>
      </c>
      <c r="B527" s="36" t="s">
        <v>2072</v>
      </c>
      <c r="C527" s="36" t="s">
        <v>595</v>
      </c>
      <c r="D527" s="37" t="s">
        <v>2071</v>
      </c>
      <c r="E527" s="37" t="s">
        <v>2070</v>
      </c>
      <c r="F527" s="37" t="str">
        <f>IF(ISERROR(FIND('ヒアリングシート（記入例あり）'!$C$22,物質リスト!D527)),"",ROW())</f>
        <v/>
      </c>
      <c r="G527" s="37" t="e" cm="1">
        <f t="array" ref="G527">INDEX(D:D,SMALL(F:F,ROW(D527)))</f>
        <v>#NUM!</v>
      </c>
      <c r="H527" s="38" t="s">
        <v>10797</v>
      </c>
      <c r="I527" s="37" t="s">
        <v>223</v>
      </c>
      <c r="J527" s="37" t="s">
        <v>222</v>
      </c>
      <c r="K527" s="37" t="s">
        <v>221</v>
      </c>
      <c r="L527" s="37" t="s">
        <v>2069</v>
      </c>
      <c r="M527" s="37">
        <v>406.92739999999998</v>
      </c>
      <c r="N527" s="37" t="s">
        <v>2068</v>
      </c>
      <c r="O527" s="36" t="s">
        <v>2067</v>
      </c>
      <c r="P527" s="37" t="s">
        <v>259</v>
      </c>
      <c r="Q527" s="36" t="s">
        <v>2066</v>
      </c>
      <c r="R527" s="37"/>
      <c r="S527" s="36" t="s">
        <v>2065</v>
      </c>
      <c r="T527" s="36"/>
      <c r="U527" s="36" t="s">
        <v>2064</v>
      </c>
      <c r="V527" s="37">
        <v>4.74</v>
      </c>
      <c r="W527" s="37">
        <v>2</v>
      </c>
      <c r="X527" s="36"/>
      <c r="Y527" s="36"/>
      <c r="Z527" s="36" t="s">
        <v>2063</v>
      </c>
      <c r="AA527" s="37" t="s">
        <v>2062</v>
      </c>
      <c r="AB527" s="37" t="s">
        <v>2061</v>
      </c>
      <c r="AC527" s="37" t="s">
        <v>2060</v>
      </c>
      <c r="AD527" s="37" t="s">
        <v>205</v>
      </c>
      <c r="AE527" s="37" t="s">
        <v>378</v>
      </c>
      <c r="AF527" s="37" t="s">
        <v>206</v>
      </c>
      <c r="AG527" s="37" t="s">
        <v>201</v>
      </c>
      <c r="AH527" s="37" t="s">
        <v>377</v>
      </c>
      <c r="AI527" s="37" t="s">
        <v>206</v>
      </c>
      <c r="AJ527" s="37" t="s">
        <v>203</v>
      </c>
      <c r="AK527" s="37" t="s">
        <v>203</v>
      </c>
      <c r="AL527" s="37" t="s">
        <v>201</v>
      </c>
      <c r="AM527" s="37" t="s">
        <v>203</v>
      </c>
      <c r="AN527" s="37" t="s">
        <v>203</v>
      </c>
      <c r="AO527" s="37" t="s">
        <v>203</v>
      </c>
      <c r="AP527" s="37" t="s">
        <v>203</v>
      </c>
      <c r="AQ527" s="37" t="s">
        <v>748</v>
      </c>
      <c r="AR527" s="37" t="s">
        <v>2059</v>
      </c>
      <c r="AS527" s="37" t="s">
        <v>201</v>
      </c>
      <c r="AT527" s="37" t="s">
        <v>1988</v>
      </c>
      <c r="AU527" s="37" t="s">
        <v>2058</v>
      </c>
      <c r="AV527" s="37" t="s">
        <v>248</v>
      </c>
      <c r="AW527" s="37"/>
      <c r="AX527" s="37"/>
      <c r="AY527" s="37"/>
      <c r="AZ527" s="37"/>
      <c r="BA527" s="37"/>
      <c r="BB527" s="37"/>
      <c r="BC527" s="37"/>
      <c r="BD527" s="37"/>
      <c r="BE527" s="37">
        <v>0</v>
      </c>
      <c r="BF527" s="37">
        <v>0</v>
      </c>
      <c r="BG527" s="37">
        <v>0</v>
      </c>
      <c r="BH527" s="37" t="s">
        <v>1063</v>
      </c>
      <c r="BI527" s="37"/>
      <c r="BJ527" s="37"/>
      <c r="BK527" s="37"/>
      <c r="BL527" s="37"/>
      <c r="BM527" s="37"/>
      <c r="BN527" s="37"/>
      <c r="BO527" s="37"/>
      <c r="BP527" s="37"/>
      <c r="BQ527" s="37"/>
      <c r="BR527" s="37"/>
      <c r="BS527" s="37"/>
      <c r="BT527" s="37"/>
      <c r="BU527" s="37"/>
      <c r="BV527" s="37">
        <v>0</v>
      </c>
      <c r="BW527" s="37">
        <v>0</v>
      </c>
      <c r="BX527" s="37">
        <v>0</v>
      </c>
      <c r="BY527" s="37">
        <v>0</v>
      </c>
      <c r="BZ527" s="37">
        <v>0</v>
      </c>
      <c r="CA527" s="37">
        <v>0</v>
      </c>
      <c r="CB527" s="37">
        <v>0</v>
      </c>
      <c r="CC527" s="37"/>
      <c r="CD527" s="37"/>
      <c r="CE527" s="37"/>
      <c r="CF527" s="37"/>
      <c r="CG527" s="37"/>
      <c r="CH527" s="37"/>
      <c r="CI527" s="37"/>
      <c r="CJ527" s="37">
        <v>0</v>
      </c>
      <c r="CK527" s="37">
        <v>0</v>
      </c>
      <c r="CL527" s="37">
        <v>0</v>
      </c>
      <c r="CM527" s="37">
        <v>0</v>
      </c>
      <c r="CN527" s="37">
        <v>0</v>
      </c>
      <c r="CO527" s="37">
        <v>0</v>
      </c>
      <c r="CP527" s="37">
        <v>0</v>
      </c>
      <c r="CQ527" s="37"/>
      <c r="CR527" s="37"/>
      <c r="CS527" s="37"/>
      <c r="CT527" s="37"/>
      <c r="CU527" s="37"/>
      <c r="CV527" s="37"/>
      <c r="CW527" s="37"/>
      <c r="CX527" s="37"/>
      <c r="CY527" s="37"/>
      <c r="CZ527" s="37"/>
      <c r="DA527" s="37"/>
      <c r="DB527" s="37"/>
      <c r="DC527" s="37"/>
      <c r="DD527" s="37"/>
      <c r="DE527" s="37"/>
      <c r="DF527" s="37"/>
      <c r="DG527" s="37"/>
      <c r="DH527" s="37"/>
      <c r="DI527" s="37"/>
      <c r="DJ527" s="37"/>
      <c r="DK527" s="37"/>
      <c r="DL527" s="37"/>
      <c r="DM527" s="37"/>
      <c r="DN527" s="37"/>
      <c r="DO527" s="37"/>
      <c r="DP527" s="37"/>
      <c r="DQ527" s="37"/>
      <c r="DR527" s="37"/>
      <c r="DS527" s="37"/>
      <c r="DT527" s="37"/>
    </row>
    <row r="528" spans="1:124" s="31" customFormat="1" ht="16.5">
      <c r="A528" s="37">
        <v>389</v>
      </c>
      <c r="B528" s="36" t="s">
        <v>2057</v>
      </c>
      <c r="C528" s="36" t="s">
        <v>410</v>
      </c>
      <c r="D528" s="37" t="s">
        <v>2056</v>
      </c>
      <c r="E528" s="37" t="s">
        <v>2055</v>
      </c>
      <c r="F528" s="37">
        <f>IF(ISERROR(FIND('ヒアリングシート（記入例あり）'!$C$22,物質リスト!D528)),"",ROW())</f>
        <v>528</v>
      </c>
      <c r="G528" s="37" t="e" cm="1">
        <f t="array" ref="G528">INDEX(D:D,SMALL(F:F,ROW(D528)))</f>
        <v>#NUM!</v>
      </c>
      <c r="H528" s="38" t="s">
        <v>10797</v>
      </c>
      <c r="I528" s="37" t="s">
        <v>223</v>
      </c>
      <c r="J528" s="37"/>
      <c r="K528" s="37" t="s">
        <v>221</v>
      </c>
      <c r="L528" s="37" t="s">
        <v>2054</v>
      </c>
      <c r="M528" s="37">
        <v>320</v>
      </c>
      <c r="N528" s="37" t="s">
        <v>2053</v>
      </c>
      <c r="O528" s="36" t="s">
        <v>403</v>
      </c>
      <c r="P528" s="37" t="s">
        <v>259</v>
      </c>
      <c r="Q528" s="37"/>
      <c r="R528" s="37" t="s">
        <v>2052</v>
      </c>
      <c r="S528" s="36" t="s">
        <v>2051</v>
      </c>
      <c r="T528" s="36"/>
      <c r="U528" s="36" t="s">
        <v>1777</v>
      </c>
      <c r="V528" s="37">
        <v>3.23</v>
      </c>
      <c r="W528" s="37">
        <v>2</v>
      </c>
      <c r="X528" s="36"/>
      <c r="Y528" s="36"/>
      <c r="Z528" s="36" t="s">
        <v>2050</v>
      </c>
      <c r="AA528" s="37" t="s">
        <v>2049</v>
      </c>
      <c r="AB528" s="37" t="s">
        <v>2048</v>
      </c>
      <c r="AC528" s="37" t="s">
        <v>209</v>
      </c>
      <c r="AD528" s="37" t="s">
        <v>207</v>
      </c>
      <c r="AE528" s="37" t="s">
        <v>203</v>
      </c>
      <c r="AF528" s="37" t="s">
        <v>206</v>
      </c>
      <c r="AG528" s="37" t="s">
        <v>201</v>
      </c>
      <c r="AH528" s="37" t="s">
        <v>201</v>
      </c>
      <c r="AI528" s="37" t="s">
        <v>206</v>
      </c>
      <c r="AJ528" s="37" t="s">
        <v>205</v>
      </c>
      <c r="AK528" s="37" t="s">
        <v>205</v>
      </c>
      <c r="AL528" s="37" t="s">
        <v>201</v>
      </c>
      <c r="AM528" s="37" t="s">
        <v>201</v>
      </c>
      <c r="AN528" s="37" t="s">
        <v>201</v>
      </c>
      <c r="AO528" s="37" t="s">
        <v>201</v>
      </c>
      <c r="AP528" s="37" t="s">
        <v>201</v>
      </c>
      <c r="AQ528" s="37" t="s">
        <v>1575</v>
      </c>
      <c r="AR528" s="37" t="s">
        <v>201</v>
      </c>
      <c r="AS528" s="37" t="s">
        <v>201</v>
      </c>
      <c r="AT528" s="37" t="s">
        <v>477</v>
      </c>
      <c r="AU528" s="37" t="s">
        <v>2047</v>
      </c>
      <c r="AV528" s="37" t="s">
        <v>2047</v>
      </c>
      <c r="AW528" s="37"/>
      <c r="AX528" s="37"/>
      <c r="AY528" s="37"/>
      <c r="AZ528" s="37"/>
      <c r="BA528" s="37"/>
      <c r="BB528" s="37"/>
      <c r="BC528" s="37"/>
      <c r="BD528" s="37"/>
      <c r="BE528" s="37">
        <v>15985</v>
      </c>
      <c r="BF528" s="37">
        <v>1380</v>
      </c>
      <c r="BG528" s="37">
        <v>17366</v>
      </c>
      <c r="BH528" s="37" t="s">
        <v>2046</v>
      </c>
      <c r="BI528" s="37">
        <v>1</v>
      </c>
      <c r="BJ528" s="37">
        <v>6.7</v>
      </c>
      <c r="BK528" s="37">
        <v>0</v>
      </c>
      <c r="BL528" s="37">
        <v>0</v>
      </c>
      <c r="BM528" s="37">
        <v>0</v>
      </c>
      <c r="BN528" s="37">
        <v>0</v>
      </c>
      <c r="BO528" s="37">
        <v>0</v>
      </c>
      <c r="BP528" s="37">
        <v>0</v>
      </c>
      <c r="BQ528" s="37">
        <v>11000</v>
      </c>
      <c r="BR528" s="37">
        <v>0</v>
      </c>
      <c r="BS528" s="37">
        <v>6.7</v>
      </c>
      <c r="BT528" s="37">
        <v>0</v>
      </c>
      <c r="BU528" s="37">
        <v>11000</v>
      </c>
      <c r="BV528" s="37">
        <v>1</v>
      </c>
      <c r="BW528" s="37">
        <v>0</v>
      </c>
      <c r="BX528" s="37">
        <v>1.7999999999999998</v>
      </c>
      <c r="BY528" s="37">
        <v>0</v>
      </c>
      <c r="BZ528" s="37">
        <v>0</v>
      </c>
      <c r="CA528" s="37">
        <v>1.7999999999999998</v>
      </c>
      <c r="CB528" s="37">
        <v>21300</v>
      </c>
      <c r="CC528" s="37">
        <v>1</v>
      </c>
      <c r="CD528" s="37">
        <v>0</v>
      </c>
      <c r="CE528" s="37">
        <v>0</v>
      </c>
      <c r="CF528" s="37">
        <v>0</v>
      </c>
      <c r="CG528" s="37">
        <v>0</v>
      </c>
      <c r="CH528" s="37">
        <v>0</v>
      </c>
      <c r="CI528" s="37">
        <v>9860</v>
      </c>
      <c r="CJ528" s="37">
        <v>0</v>
      </c>
      <c r="CK528" s="37">
        <v>0</v>
      </c>
      <c r="CL528" s="37">
        <v>0</v>
      </c>
      <c r="CM528" s="37">
        <v>0</v>
      </c>
      <c r="CN528" s="37">
        <v>0</v>
      </c>
      <c r="CO528" s="37">
        <v>0</v>
      </c>
      <c r="CP528" s="37">
        <v>0</v>
      </c>
      <c r="CQ528" s="37"/>
      <c r="CR528" s="37"/>
      <c r="CS528" s="37"/>
      <c r="CT528" s="37"/>
      <c r="CU528" s="37"/>
      <c r="CV528" s="37"/>
      <c r="CW528" s="37"/>
      <c r="CX528" s="37"/>
      <c r="CY528" s="37"/>
      <c r="CZ528" s="37"/>
      <c r="DA528" s="37"/>
      <c r="DB528" s="37"/>
      <c r="DC528" s="37"/>
      <c r="DD528" s="37"/>
      <c r="DE528" s="37"/>
      <c r="DF528" s="37"/>
      <c r="DG528" s="37"/>
      <c r="DH528" s="37"/>
      <c r="DI528" s="37"/>
      <c r="DJ528" s="37"/>
      <c r="DK528" s="37"/>
      <c r="DL528" s="37"/>
      <c r="DM528" s="37"/>
      <c r="DN528" s="37"/>
      <c r="DO528" s="37"/>
      <c r="DP528" s="37"/>
      <c r="DQ528" s="37"/>
      <c r="DR528" s="37"/>
      <c r="DS528" s="37"/>
      <c r="DT528" s="37"/>
    </row>
    <row r="529" spans="1:124" s="31" customFormat="1" ht="16.5">
      <c r="A529" s="37">
        <v>390</v>
      </c>
      <c r="B529" s="36" t="s">
        <v>2045</v>
      </c>
      <c r="C529" s="36" t="s">
        <v>2044</v>
      </c>
      <c r="D529" s="37" t="s">
        <v>2043</v>
      </c>
      <c r="E529" s="37" t="s">
        <v>2042</v>
      </c>
      <c r="F529" s="37" t="str">
        <f>IF(ISERROR(FIND('ヒアリングシート（記入例あり）'!$C$22,物質リスト!D529)),"",ROW())</f>
        <v/>
      </c>
      <c r="G529" s="37" t="e" cm="1">
        <f t="array" ref="G529">INDEX(D:D,SMALL(F:F,ROW(D529)))</f>
        <v>#NUM!</v>
      </c>
      <c r="H529" s="38" t="s">
        <v>10796</v>
      </c>
      <c r="I529" s="37" t="s">
        <v>223</v>
      </c>
      <c r="J529" s="37" t="s">
        <v>360</v>
      </c>
      <c r="K529" s="37" t="s">
        <v>221</v>
      </c>
      <c r="L529" s="37" t="s">
        <v>2041</v>
      </c>
      <c r="M529" s="37">
        <v>116.21</v>
      </c>
      <c r="N529" s="37" t="s">
        <v>2040</v>
      </c>
      <c r="O529" s="36" t="s">
        <v>2039</v>
      </c>
      <c r="P529" s="37" t="s">
        <v>259</v>
      </c>
      <c r="Q529" s="36" t="s">
        <v>2038</v>
      </c>
      <c r="R529" s="37"/>
      <c r="S529" s="36" t="s">
        <v>2037</v>
      </c>
      <c r="T529" s="36" t="s">
        <v>2036</v>
      </c>
      <c r="U529" s="36" t="s">
        <v>1482</v>
      </c>
      <c r="V529" s="37">
        <v>0.35</v>
      </c>
      <c r="W529" s="37">
        <v>1</v>
      </c>
      <c r="X529" s="36" t="s">
        <v>432</v>
      </c>
      <c r="Y529" s="36" t="s">
        <v>2035</v>
      </c>
      <c r="Z529" s="36" t="s">
        <v>2034</v>
      </c>
      <c r="AA529" s="37" t="s">
        <v>2033</v>
      </c>
      <c r="AB529" s="37" t="s">
        <v>2032</v>
      </c>
      <c r="AC529" s="37" t="s">
        <v>2031</v>
      </c>
      <c r="AD529" s="41" t="s">
        <v>207</v>
      </c>
      <c r="AE529" s="41" t="s">
        <v>207</v>
      </c>
      <c r="AF529" s="41" t="s">
        <v>206</v>
      </c>
      <c r="AG529" s="41" t="s">
        <v>201</v>
      </c>
      <c r="AH529" s="41" t="s">
        <v>201</v>
      </c>
      <c r="AI529" s="41" t="s">
        <v>201</v>
      </c>
      <c r="AJ529" s="41" t="s">
        <v>377</v>
      </c>
      <c r="AK529" s="41" t="s">
        <v>377</v>
      </c>
      <c r="AL529" s="41" t="s">
        <v>201</v>
      </c>
      <c r="AM529" s="41" t="s">
        <v>377</v>
      </c>
      <c r="AN529" s="41" t="s">
        <v>203</v>
      </c>
      <c r="AO529" s="41" t="s">
        <v>201</v>
      </c>
      <c r="AP529" s="41" t="s">
        <v>205</v>
      </c>
      <c r="AQ529" s="41" t="s">
        <v>2030</v>
      </c>
      <c r="AR529" s="41" t="s">
        <v>2029</v>
      </c>
      <c r="AS529" s="41" t="s">
        <v>201</v>
      </c>
      <c r="AT529" s="37" t="s">
        <v>795</v>
      </c>
      <c r="AU529" s="37" t="s">
        <v>2028</v>
      </c>
      <c r="AV529" s="37" t="s">
        <v>1141</v>
      </c>
      <c r="AW529" s="37" t="s">
        <v>1203</v>
      </c>
      <c r="AX529" s="37" t="s">
        <v>2027</v>
      </c>
      <c r="AY529" s="37" t="s">
        <v>245</v>
      </c>
      <c r="AZ529" s="37"/>
      <c r="BA529" s="37" t="s">
        <v>2026</v>
      </c>
      <c r="BB529" s="37" t="s">
        <v>2025</v>
      </c>
      <c r="BC529" s="37">
        <v>3.2</v>
      </c>
      <c r="BD529" s="37">
        <v>290</v>
      </c>
      <c r="BE529" s="37">
        <v>4261</v>
      </c>
      <c r="BF529" s="40">
        <v>2848</v>
      </c>
      <c r="BG529" s="37">
        <v>7110</v>
      </c>
      <c r="BH529" s="37" t="s">
        <v>2024</v>
      </c>
      <c r="BI529" s="37">
        <v>3</v>
      </c>
      <c r="BJ529" s="37">
        <v>251</v>
      </c>
      <c r="BK529" s="37">
        <v>0</v>
      </c>
      <c r="BL529" s="37">
        <v>0</v>
      </c>
      <c r="BM529" s="37">
        <v>0</v>
      </c>
      <c r="BN529" s="37">
        <v>1.1000000000000001</v>
      </c>
      <c r="BO529" s="37">
        <v>977</v>
      </c>
      <c r="BP529" s="37">
        <v>0</v>
      </c>
      <c r="BQ529" s="37">
        <v>8400</v>
      </c>
      <c r="BR529" s="37">
        <v>20000000</v>
      </c>
      <c r="BS529" s="37">
        <v>251</v>
      </c>
      <c r="BT529" s="37">
        <v>978.1</v>
      </c>
      <c r="BU529" s="37">
        <v>20008400</v>
      </c>
      <c r="BV529" s="37">
        <v>1</v>
      </c>
      <c r="BW529" s="37">
        <v>0</v>
      </c>
      <c r="BX529" s="37">
        <v>0</v>
      </c>
      <c r="BY529" s="37">
        <v>0</v>
      </c>
      <c r="BZ529" s="37">
        <v>0</v>
      </c>
      <c r="CA529" s="37">
        <v>0</v>
      </c>
      <c r="CB529" s="37">
        <v>101800</v>
      </c>
      <c r="CC529" s="37">
        <v>2</v>
      </c>
      <c r="CD529" s="37">
        <v>5</v>
      </c>
      <c r="CE529" s="37">
        <v>0</v>
      </c>
      <c r="CF529" s="37">
        <v>0</v>
      </c>
      <c r="CG529" s="37">
        <v>0</v>
      </c>
      <c r="CH529" s="37">
        <v>5</v>
      </c>
      <c r="CI529" s="37">
        <v>27100</v>
      </c>
      <c r="CJ529" s="37">
        <v>0</v>
      </c>
      <c r="CK529" s="37">
        <v>0</v>
      </c>
      <c r="CL529" s="37">
        <v>0</v>
      </c>
      <c r="CM529" s="37">
        <v>0</v>
      </c>
      <c r="CN529" s="37">
        <v>0</v>
      </c>
      <c r="CO529" s="37">
        <v>0</v>
      </c>
      <c r="CP529" s="37">
        <v>0</v>
      </c>
      <c r="CQ529" s="37">
        <v>0.1</v>
      </c>
      <c r="CR529" s="37">
        <v>96.7</v>
      </c>
      <c r="CS529" s="37">
        <v>2.4</v>
      </c>
      <c r="CT529" s="37">
        <v>0.8</v>
      </c>
      <c r="CU529" s="37"/>
      <c r="CV529" s="37"/>
      <c r="CW529" s="37"/>
      <c r="CX529" s="37"/>
      <c r="CY529" s="37"/>
      <c r="CZ529" s="37"/>
      <c r="DA529" s="37" t="s">
        <v>2023</v>
      </c>
      <c r="DB529" s="37" t="s">
        <v>2023</v>
      </c>
      <c r="DC529" s="37" t="s">
        <v>2022</v>
      </c>
      <c r="DD529" s="37" t="s">
        <v>2022</v>
      </c>
      <c r="DE529" s="37"/>
      <c r="DF529" s="37"/>
      <c r="DG529" s="37"/>
      <c r="DH529" s="37"/>
      <c r="DI529" s="37" t="s">
        <v>2021</v>
      </c>
      <c r="DJ529" s="37"/>
      <c r="DK529" s="37"/>
      <c r="DL529" s="37"/>
      <c r="DM529" s="37"/>
      <c r="DN529" s="37"/>
      <c r="DO529" s="37"/>
      <c r="DP529" s="37"/>
      <c r="DQ529" s="37"/>
      <c r="DR529" s="37"/>
      <c r="DS529" s="37"/>
      <c r="DT529" s="37"/>
    </row>
    <row r="530" spans="1:124" s="31" customFormat="1" ht="18">
      <c r="A530" s="37">
        <v>391</v>
      </c>
      <c r="B530" s="36" t="s">
        <v>2020</v>
      </c>
      <c r="C530" s="36" t="s">
        <v>1703</v>
      </c>
      <c r="D530" s="37" t="s">
        <v>2019</v>
      </c>
      <c r="E530" s="37" t="s">
        <v>2018</v>
      </c>
      <c r="F530" s="37" t="str">
        <f>IF(ISERROR(FIND('ヒアリングシート（記入例あり）'!$C$22,物質リスト!D530)),"",ROW())</f>
        <v/>
      </c>
      <c r="G530" s="37" t="e" cm="1">
        <f t="array" ref="G530">INDEX(D:D,SMALL(F:F,ROW(D530)))</f>
        <v>#NUM!</v>
      </c>
      <c r="H530" s="38" t="s">
        <v>10796</v>
      </c>
      <c r="I530" s="37" t="s">
        <v>223</v>
      </c>
      <c r="J530" s="37" t="s">
        <v>222</v>
      </c>
      <c r="K530" s="37" t="s">
        <v>221</v>
      </c>
      <c r="L530" s="37" t="s">
        <v>2017</v>
      </c>
      <c r="M530" s="37">
        <v>168.19</v>
      </c>
      <c r="N530" s="37" t="s">
        <v>2016</v>
      </c>
      <c r="O530" s="36" t="s">
        <v>2015</v>
      </c>
      <c r="P530" s="37" t="s">
        <v>217</v>
      </c>
      <c r="Q530" s="36"/>
      <c r="R530" s="37">
        <v>1.0528</v>
      </c>
      <c r="S530" s="36" t="s">
        <v>11027</v>
      </c>
      <c r="T530" s="36">
        <v>6.88</v>
      </c>
      <c r="U530" s="36" t="s">
        <v>2014</v>
      </c>
      <c r="V530" s="37">
        <v>1.08</v>
      </c>
      <c r="W530" s="37">
        <v>1</v>
      </c>
      <c r="X530" s="36" t="s">
        <v>2013</v>
      </c>
      <c r="Y530" s="36" t="s">
        <v>212</v>
      </c>
      <c r="Z530" s="36" t="s">
        <v>2012</v>
      </c>
      <c r="AA530" s="37" t="s">
        <v>2011</v>
      </c>
      <c r="AB530" s="37" t="s">
        <v>2010</v>
      </c>
      <c r="AC530" s="37" t="s">
        <v>2009</v>
      </c>
      <c r="AD530" s="41" t="s">
        <v>207</v>
      </c>
      <c r="AE530" s="41" t="s">
        <v>378</v>
      </c>
      <c r="AF530" s="41" t="s">
        <v>206</v>
      </c>
      <c r="AG530" s="41" t="s">
        <v>377</v>
      </c>
      <c r="AH530" s="41" t="s">
        <v>201</v>
      </c>
      <c r="AI530" s="41" t="s">
        <v>201</v>
      </c>
      <c r="AJ530" s="41" t="s">
        <v>377</v>
      </c>
      <c r="AK530" s="41" t="s">
        <v>377</v>
      </c>
      <c r="AL530" s="41" t="s">
        <v>1328</v>
      </c>
      <c r="AM530" s="41" t="s">
        <v>377</v>
      </c>
      <c r="AN530" s="41" t="s">
        <v>201</v>
      </c>
      <c r="AO530" s="41" t="s">
        <v>201</v>
      </c>
      <c r="AP530" s="41" t="s">
        <v>201</v>
      </c>
      <c r="AQ530" s="41" t="s">
        <v>644</v>
      </c>
      <c r="AR530" s="41" t="s">
        <v>644</v>
      </c>
      <c r="AS530" s="41" t="s">
        <v>201</v>
      </c>
      <c r="AT530" s="37" t="s">
        <v>1234</v>
      </c>
      <c r="AU530" s="37" t="s">
        <v>1143</v>
      </c>
      <c r="AV530" s="37" t="s">
        <v>248</v>
      </c>
      <c r="AW530" s="37"/>
      <c r="AX530" s="37" t="s">
        <v>2008</v>
      </c>
      <c r="AY530" s="37" t="s">
        <v>245</v>
      </c>
      <c r="AZ530" s="37"/>
      <c r="BA530" s="37" t="s">
        <v>2007</v>
      </c>
      <c r="BB530" s="37" t="s">
        <v>2006</v>
      </c>
      <c r="BC530" s="37"/>
      <c r="BD530" s="37"/>
      <c r="BE530" s="37">
        <v>914</v>
      </c>
      <c r="BF530" s="37">
        <v>92005</v>
      </c>
      <c r="BG530" s="37">
        <v>92919</v>
      </c>
      <c r="BH530" s="37" t="s">
        <v>2005</v>
      </c>
      <c r="BI530" s="37">
        <v>3</v>
      </c>
      <c r="BJ530" s="37">
        <v>4.5999999999999996</v>
      </c>
      <c r="BK530" s="37">
        <v>0</v>
      </c>
      <c r="BL530" s="37">
        <v>0</v>
      </c>
      <c r="BM530" s="37">
        <v>0</v>
      </c>
      <c r="BN530" s="37">
        <v>0</v>
      </c>
      <c r="BO530" s="37">
        <v>5216</v>
      </c>
      <c r="BP530" s="37">
        <v>0</v>
      </c>
      <c r="BQ530" s="37">
        <v>20700</v>
      </c>
      <c r="BR530" s="37">
        <v>1200000</v>
      </c>
      <c r="BS530" s="37">
        <v>4.5999999999999996</v>
      </c>
      <c r="BT530" s="37">
        <v>5216</v>
      </c>
      <c r="BU530" s="37">
        <v>1220700</v>
      </c>
      <c r="BV530" s="37">
        <v>1</v>
      </c>
      <c r="BW530" s="37">
        <v>170.9</v>
      </c>
      <c r="BX530" s="37">
        <v>0</v>
      </c>
      <c r="BY530" s="37">
        <v>0</v>
      </c>
      <c r="BZ530" s="37">
        <v>0</v>
      </c>
      <c r="CA530" s="37">
        <v>170.9</v>
      </c>
      <c r="CB530" s="37">
        <v>1173300</v>
      </c>
      <c r="CC530" s="37">
        <v>4</v>
      </c>
      <c r="CD530" s="37">
        <v>3</v>
      </c>
      <c r="CE530" s="37">
        <v>0</v>
      </c>
      <c r="CF530" s="37">
        <v>0</v>
      </c>
      <c r="CG530" s="37">
        <v>0</v>
      </c>
      <c r="CH530" s="37">
        <v>3</v>
      </c>
      <c r="CI530" s="37">
        <v>198800</v>
      </c>
      <c r="CJ530" s="37">
        <v>2</v>
      </c>
      <c r="CK530" s="37">
        <v>0.4</v>
      </c>
      <c r="CL530" s="37">
        <v>0</v>
      </c>
      <c r="CM530" s="37">
        <v>0</v>
      </c>
      <c r="CN530" s="37">
        <v>0</v>
      </c>
      <c r="CO530" s="37">
        <v>0.4</v>
      </c>
      <c r="CP530" s="37">
        <v>368722</v>
      </c>
      <c r="CQ530" s="37"/>
      <c r="CR530" s="37"/>
      <c r="CS530" s="37"/>
      <c r="CT530" s="37"/>
      <c r="CU530" s="37" t="s">
        <v>2004</v>
      </c>
      <c r="CV530" s="37"/>
      <c r="CW530" s="37"/>
      <c r="CX530" s="37"/>
      <c r="CY530" s="37"/>
      <c r="CZ530" s="37"/>
      <c r="DA530" s="37"/>
      <c r="DB530" s="37"/>
      <c r="DC530" s="37"/>
      <c r="DD530" s="37"/>
      <c r="DE530" s="37" t="s">
        <v>2003</v>
      </c>
      <c r="DF530" s="37"/>
      <c r="DG530" s="37"/>
      <c r="DH530" s="37"/>
      <c r="DI530" s="37"/>
      <c r="DJ530" s="37"/>
      <c r="DK530" s="37"/>
      <c r="DL530" s="37">
        <v>5.3999999999999998E-5</v>
      </c>
      <c r="DM530" s="37"/>
      <c r="DN530" s="37"/>
      <c r="DO530" s="37"/>
      <c r="DP530" s="37"/>
      <c r="DQ530" s="37"/>
      <c r="DR530" s="37"/>
      <c r="DS530" s="37"/>
      <c r="DT530" s="37">
        <v>5.3999999999999998E-5</v>
      </c>
    </row>
    <row r="531" spans="1:124" s="31" customFormat="1" ht="16.5">
      <c r="A531" s="37">
        <v>392</v>
      </c>
      <c r="B531" s="36" t="s">
        <v>2002</v>
      </c>
      <c r="C531" s="36" t="s">
        <v>339</v>
      </c>
      <c r="D531" s="37" t="s">
        <v>2001</v>
      </c>
      <c r="E531" s="37" t="s">
        <v>2000</v>
      </c>
      <c r="F531" s="37" t="str">
        <f>IF(ISERROR(FIND('ヒアリングシート（記入例あり）'!$C$22,物質リスト!D531)),"",ROW())</f>
        <v/>
      </c>
      <c r="G531" s="37" t="e" cm="1">
        <f t="array" ref="G531">INDEX(D:D,SMALL(F:F,ROW(D531)))</f>
        <v>#NUM!</v>
      </c>
      <c r="H531" s="38" t="s">
        <v>10800</v>
      </c>
      <c r="I531" s="37" t="s">
        <v>223</v>
      </c>
      <c r="J531" s="37" t="s">
        <v>1158</v>
      </c>
      <c r="K531" s="37" t="s">
        <v>360</v>
      </c>
      <c r="L531" s="37" t="s">
        <v>1999</v>
      </c>
      <c r="M531" s="37">
        <v>86.2</v>
      </c>
      <c r="N531" s="37" t="s">
        <v>1998</v>
      </c>
      <c r="O531" s="36" t="s">
        <v>1997</v>
      </c>
      <c r="P531" s="37" t="s">
        <v>217</v>
      </c>
      <c r="Q531" s="36" t="s">
        <v>1996</v>
      </c>
      <c r="R531" s="37"/>
      <c r="S531" s="36" t="s">
        <v>1995</v>
      </c>
      <c r="T531" s="36">
        <v>3.53</v>
      </c>
      <c r="U531" s="36" t="s">
        <v>1994</v>
      </c>
      <c r="V531" s="37">
        <v>4.1100000000000003</v>
      </c>
      <c r="W531" s="37">
        <v>2</v>
      </c>
      <c r="X531" s="36"/>
      <c r="Y531" s="36"/>
      <c r="Z531" s="36" t="s">
        <v>1993</v>
      </c>
      <c r="AA531" s="37" t="s">
        <v>1992</v>
      </c>
      <c r="AB531" s="37" t="s">
        <v>1991</v>
      </c>
      <c r="AC531" s="37" t="s">
        <v>1990</v>
      </c>
      <c r="AD531" s="41" t="s">
        <v>203</v>
      </c>
      <c r="AE531" s="41" t="s">
        <v>201</v>
      </c>
      <c r="AF531" s="41" t="s">
        <v>206</v>
      </c>
      <c r="AG531" s="41" t="s">
        <v>203</v>
      </c>
      <c r="AH531" s="41" t="s">
        <v>201</v>
      </c>
      <c r="AI531" s="41" t="s">
        <v>201</v>
      </c>
      <c r="AJ531" s="41" t="s">
        <v>205</v>
      </c>
      <c r="AK531" s="41" t="s">
        <v>205</v>
      </c>
      <c r="AL531" s="41" t="s">
        <v>201</v>
      </c>
      <c r="AM531" s="41" t="s">
        <v>201</v>
      </c>
      <c r="AN531" s="41" t="s">
        <v>203</v>
      </c>
      <c r="AO531" s="41" t="s">
        <v>201</v>
      </c>
      <c r="AP531" s="41" t="s">
        <v>205</v>
      </c>
      <c r="AQ531" s="41" t="s">
        <v>1903</v>
      </c>
      <c r="AR531" s="41" t="s">
        <v>290</v>
      </c>
      <c r="AS531" s="41" t="s">
        <v>377</v>
      </c>
      <c r="AT531" s="37" t="s">
        <v>1989</v>
      </c>
      <c r="AU531" s="37" t="s">
        <v>1988</v>
      </c>
      <c r="AV531" s="37" t="s">
        <v>199</v>
      </c>
      <c r="AW531" s="37"/>
      <c r="AX531" s="37" t="s">
        <v>1987</v>
      </c>
      <c r="AY531" s="37"/>
      <c r="AZ531" s="37"/>
      <c r="BA531" s="37"/>
      <c r="BB531" s="37" t="s">
        <v>1986</v>
      </c>
      <c r="BC531" s="37" t="s">
        <v>1985</v>
      </c>
      <c r="BD531" s="37"/>
      <c r="BE531" s="40">
        <v>10126459</v>
      </c>
      <c r="BF531" s="37">
        <v>3709224</v>
      </c>
      <c r="BG531" s="37">
        <v>13835683</v>
      </c>
      <c r="BH531" s="37" t="s">
        <v>1984</v>
      </c>
      <c r="BI531" s="37">
        <v>52</v>
      </c>
      <c r="BJ531" s="37">
        <v>201627.5</v>
      </c>
      <c r="BK531" s="37">
        <v>260</v>
      </c>
      <c r="BL531" s="37">
        <v>0</v>
      </c>
      <c r="BM531" s="37">
        <v>0</v>
      </c>
      <c r="BN531" s="37">
        <v>321.8</v>
      </c>
      <c r="BO531" s="37">
        <v>175507</v>
      </c>
      <c r="BP531" s="37">
        <v>252000000</v>
      </c>
      <c r="BQ531" s="37">
        <v>820600</v>
      </c>
      <c r="BR531" s="37">
        <v>31872000</v>
      </c>
      <c r="BS531" s="37">
        <v>201887.5</v>
      </c>
      <c r="BT531" s="37">
        <v>175828.8</v>
      </c>
      <c r="BU531" s="37">
        <v>284692600</v>
      </c>
      <c r="BV531" s="37">
        <v>18</v>
      </c>
      <c r="BW531" s="37">
        <v>334098.50000000006</v>
      </c>
      <c r="BX531" s="37">
        <v>250</v>
      </c>
      <c r="BY531" s="37">
        <v>0</v>
      </c>
      <c r="BZ531" s="37">
        <v>0</v>
      </c>
      <c r="CA531" s="37">
        <v>334348.50000000006</v>
      </c>
      <c r="CB531" s="37">
        <v>128487000</v>
      </c>
      <c r="CC531" s="37">
        <v>582</v>
      </c>
      <c r="CD531" s="37">
        <v>504641</v>
      </c>
      <c r="CE531" s="37">
        <v>0</v>
      </c>
      <c r="CF531" s="37">
        <v>0</v>
      </c>
      <c r="CG531" s="37">
        <v>0</v>
      </c>
      <c r="CH531" s="37">
        <v>504641</v>
      </c>
      <c r="CI531" s="37">
        <v>47713870</v>
      </c>
      <c r="CJ531" s="37">
        <v>37</v>
      </c>
      <c r="CK531" s="37">
        <v>30809.4</v>
      </c>
      <c r="CL531" s="37">
        <v>0</v>
      </c>
      <c r="CM531" s="37">
        <v>0</v>
      </c>
      <c r="CN531" s="37">
        <v>0</v>
      </c>
      <c r="CO531" s="37">
        <v>30809.4</v>
      </c>
      <c r="CP531" s="37">
        <v>350007</v>
      </c>
      <c r="CQ531" s="37">
        <v>90</v>
      </c>
      <c r="CR531" s="37">
        <v>2.6</v>
      </c>
      <c r="CS531" s="37">
        <v>0.01</v>
      </c>
      <c r="CT531" s="37">
        <v>7.4</v>
      </c>
      <c r="CU531" s="37" t="s">
        <v>1983</v>
      </c>
      <c r="CV531" s="37" t="s">
        <v>1982</v>
      </c>
      <c r="CW531" s="37"/>
      <c r="CX531" s="37"/>
      <c r="CY531" s="37"/>
      <c r="CZ531" s="37"/>
      <c r="DA531" s="37" t="s">
        <v>1981</v>
      </c>
      <c r="DB531" s="37"/>
      <c r="DC531" s="37"/>
      <c r="DD531" s="37"/>
      <c r="DE531" s="37" t="s">
        <v>1980</v>
      </c>
      <c r="DF531" s="37" t="s">
        <v>1979</v>
      </c>
      <c r="DG531" s="37"/>
      <c r="DH531" s="37" t="s">
        <v>1978</v>
      </c>
      <c r="DI531" s="37" t="s">
        <v>1977</v>
      </c>
      <c r="DJ531" s="37"/>
      <c r="DK531" s="37"/>
      <c r="DL531" s="37">
        <v>5.0999999999999996</v>
      </c>
      <c r="DM531" s="37">
        <v>7.2</v>
      </c>
      <c r="DN531" s="37"/>
      <c r="DO531" s="37">
        <v>0.04</v>
      </c>
      <c r="DP531" s="37"/>
      <c r="DQ531" s="37"/>
      <c r="DR531" s="37"/>
      <c r="DS531" s="37"/>
      <c r="DT531" s="37">
        <v>7.24</v>
      </c>
    </row>
    <row r="532" spans="1:124" s="31" customFormat="1" ht="18">
      <c r="A532" s="37">
        <v>393</v>
      </c>
      <c r="B532" s="36" t="s">
        <v>1976</v>
      </c>
      <c r="C532" s="36" t="s">
        <v>1801</v>
      </c>
      <c r="D532" s="37" t="s">
        <v>1975</v>
      </c>
      <c r="E532" s="37" t="s">
        <v>1974</v>
      </c>
      <c r="F532" s="37" t="str">
        <f>IF(ISERROR(FIND('ヒアリングシート（記入例あり）'!$C$22,物質リスト!D532)),"",ROW())</f>
        <v/>
      </c>
      <c r="G532" s="37" t="e" cm="1">
        <f t="array" ref="G532">INDEX(D:D,SMALL(F:F,ROW(D532)))</f>
        <v>#NUM!</v>
      </c>
      <c r="H532" s="38" t="s">
        <v>10796</v>
      </c>
      <c r="I532" s="37" t="s">
        <v>223</v>
      </c>
      <c r="J532" s="37" t="s">
        <v>222</v>
      </c>
      <c r="K532" s="37" t="s">
        <v>221</v>
      </c>
      <c r="L532" s="37" t="s">
        <v>1973</v>
      </c>
      <c r="M532" s="37">
        <v>144.16999999999999</v>
      </c>
      <c r="N532" s="37" t="s">
        <v>1972</v>
      </c>
      <c r="O532" s="36" t="s">
        <v>1971</v>
      </c>
      <c r="P532" s="37" t="s">
        <v>259</v>
      </c>
      <c r="Q532" s="36" t="s">
        <v>1970</v>
      </c>
      <c r="R532" s="37"/>
      <c r="S532" s="36" t="s">
        <v>11028</v>
      </c>
      <c r="T532" s="36" t="s">
        <v>1969</v>
      </c>
      <c r="U532" s="36" t="s">
        <v>1396</v>
      </c>
      <c r="V532" s="37">
        <v>2.7</v>
      </c>
      <c r="W532" s="37">
        <v>1</v>
      </c>
      <c r="X532" s="36"/>
      <c r="Y532" s="36"/>
      <c r="Z532" s="36" t="s">
        <v>11029</v>
      </c>
      <c r="AA532" s="37" t="s">
        <v>1968</v>
      </c>
      <c r="AB532" s="37" t="s">
        <v>1967</v>
      </c>
      <c r="AC532" s="37" t="s">
        <v>1966</v>
      </c>
      <c r="AD532" s="41" t="s">
        <v>207</v>
      </c>
      <c r="AE532" s="41" t="s">
        <v>201</v>
      </c>
      <c r="AF532" s="41" t="s">
        <v>206</v>
      </c>
      <c r="AG532" s="41" t="s">
        <v>206</v>
      </c>
      <c r="AH532" s="41" t="s">
        <v>207</v>
      </c>
      <c r="AI532" s="41" t="s">
        <v>207</v>
      </c>
      <c r="AJ532" s="41" t="s">
        <v>203</v>
      </c>
      <c r="AK532" s="41" t="s">
        <v>204</v>
      </c>
      <c r="AL532" s="41" t="s">
        <v>201</v>
      </c>
      <c r="AM532" s="41" t="s">
        <v>377</v>
      </c>
      <c r="AN532" s="41" t="s">
        <v>201</v>
      </c>
      <c r="AO532" s="41" t="s">
        <v>201</v>
      </c>
      <c r="AP532" s="41" t="s">
        <v>201</v>
      </c>
      <c r="AQ532" s="41" t="s">
        <v>1965</v>
      </c>
      <c r="AR532" s="41" t="s">
        <v>1964</v>
      </c>
      <c r="AS532" s="41" t="s">
        <v>201</v>
      </c>
      <c r="AT532" s="37" t="s">
        <v>1963</v>
      </c>
      <c r="AU532" s="37" t="s">
        <v>1962</v>
      </c>
      <c r="AV532" s="37" t="s">
        <v>1254</v>
      </c>
      <c r="AW532" s="37" t="s">
        <v>1276</v>
      </c>
      <c r="AX532" s="37"/>
      <c r="AY532" s="37"/>
      <c r="AZ532" s="37"/>
      <c r="BA532" s="37"/>
      <c r="BB532" s="37"/>
      <c r="BC532" s="37"/>
      <c r="BD532" s="37"/>
      <c r="BE532" s="37">
        <v>0</v>
      </c>
      <c r="BF532" s="37">
        <v>18686</v>
      </c>
      <c r="BG532" s="37">
        <v>18686</v>
      </c>
      <c r="BH532" s="37" t="s">
        <v>1961</v>
      </c>
      <c r="BI532" s="37">
        <v>3</v>
      </c>
      <c r="BJ532" s="37">
        <v>0</v>
      </c>
      <c r="BK532" s="37">
        <v>0</v>
      </c>
      <c r="BL532" s="37">
        <v>0</v>
      </c>
      <c r="BM532" s="37">
        <v>0</v>
      </c>
      <c r="BN532" s="37">
        <v>120</v>
      </c>
      <c r="BO532" s="37">
        <v>50</v>
      </c>
      <c r="BP532" s="37">
        <v>0</v>
      </c>
      <c r="BQ532" s="37">
        <v>93100</v>
      </c>
      <c r="BR532" s="37">
        <v>0</v>
      </c>
      <c r="BS532" s="37">
        <v>0</v>
      </c>
      <c r="BT532" s="37">
        <v>170</v>
      </c>
      <c r="BU532" s="37">
        <v>93100</v>
      </c>
      <c r="BV532" s="37">
        <v>0</v>
      </c>
      <c r="BW532" s="37">
        <v>0</v>
      </c>
      <c r="BX532" s="37">
        <v>0</v>
      </c>
      <c r="BY532" s="37">
        <v>0</v>
      </c>
      <c r="BZ532" s="37">
        <v>0</v>
      </c>
      <c r="CA532" s="37">
        <v>0</v>
      </c>
      <c r="CB532" s="37">
        <v>0</v>
      </c>
      <c r="CC532" s="37">
        <v>1</v>
      </c>
      <c r="CD532" s="37">
        <v>0</v>
      </c>
      <c r="CE532" s="37">
        <v>0</v>
      </c>
      <c r="CF532" s="37">
        <v>0</v>
      </c>
      <c r="CG532" s="37">
        <v>0</v>
      </c>
      <c r="CH532" s="37">
        <v>0</v>
      </c>
      <c r="CI532" s="37">
        <v>45000</v>
      </c>
      <c r="CJ532" s="37">
        <v>0</v>
      </c>
      <c r="CK532" s="37">
        <v>0</v>
      </c>
      <c r="CL532" s="37">
        <v>0</v>
      </c>
      <c r="CM532" s="37">
        <v>0</v>
      </c>
      <c r="CN532" s="37">
        <v>0</v>
      </c>
      <c r="CO532" s="37">
        <v>0</v>
      </c>
      <c r="CP532" s="37">
        <v>0</v>
      </c>
      <c r="CQ532" s="37"/>
      <c r="CR532" s="37"/>
      <c r="CS532" s="37"/>
      <c r="CT532" s="37"/>
      <c r="CU532" s="37"/>
      <c r="CV532" s="37"/>
      <c r="CW532" s="37"/>
      <c r="CX532" s="37"/>
      <c r="CY532" s="37"/>
      <c r="CZ532" s="37"/>
      <c r="DA532" s="37"/>
      <c r="DB532" s="37"/>
      <c r="DC532" s="37"/>
      <c r="DD532" s="37"/>
      <c r="DE532" s="37"/>
      <c r="DF532" s="37"/>
      <c r="DG532" s="37"/>
      <c r="DH532" s="37"/>
      <c r="DI532" s="37"/>
      <c r="DJ532" s="37"/>
      <c r="DK532" s="37"/>
      <c r="DL532" s="37"/>
      <c r="DM532" s="37"/>
      <c r="DN532" s="37"/>
      <c r="DO532" s="37"/>
      <c r="DP532" s="37"/>
      <c r="DQ532" s="37"/>
      <c r="DR532" s="37"/>
      <c r="DS532" s="37"/>
      <c r="DT532" s="37"/>
    </row>
    <row r="533" spans="1:124" s="33" customFormat="1" ht="16.5">
      <c r="A533" s="37">
        <v>394</v>
      </c>
      <c r="B533" s="36" t="s">
        <v>1455</v>
      </c>
      <c r="C533" s="36"/>
      <c r="D533" s="37" t="s">
        <v>1960</v>
      </c>
      <c r="E533" s="37" t="s">
        <v>1959</v>
      </c>
      <c r="F533" s="37" t="str">
        <f>IF(ISERROR(FIND('ヒアリングシート（記入例あり）'!$C$22,物質リスト!D533)),"",ROW())</f>
        <v/>
      </c>
      <c r="G533" s="37" t="e" cm="1">
        <f t="array" ref="G533">INDEX(D:D,SMALL(F:F,ROW(D533)))</f>
        <v>#NUM!</v>
      </c>
      <c r="H533" s="38" t="s">
        <v>10744</v>
      </c>
      <c r="I533" s="37" t="s">
        <v>407</v>
      </c>
      <c r="J533" s="37"/>
      <c r="K533" s="37"/>
      <c r="L533" s="37"/>
      <c r="M533" s="37"/>
      <c r="N533" s="37"/>
      <c r="O533" s="36"/>
      <c r="P533" s="37"/>
      <c r="Q533" s="36"/>
      <c r="R533" s="37"/>
      <c r="S533" s="36"/>
      <c r="T533" s="36"/>
      <c r="U533" s="36"/>
      <c r="V533" s="37"/>
      <c r="W533" s="37"/>
      <c r="X533" s="36"/>
      <c r="Y533" s="36"/>
      <c r="Z533" s="36"/>
      <c r="AA533" s="37"/>
      <c r="AB533" s="37"/>
      <c r="AC533" s="37"/>
      <c r="AD533" s="37"/>
      <c r="AE533" s="37"/>
      <c r="AF533" s="37"/>
      <c r="AG533" s="37"/>
      <c r="AH533" s="37"/>
      <c r="AI533" s="37"/>
      <c r="AJ533" s="37"/>
      <c r="AK533" s="37"/>
      <c r="AL533" s="37"/>
      <c r="AM533" s="37"/>
      <c r="AN533" s="37"/>
      <c r="AO533" s="37"/>
      <c r="AP533" s="37"/>
      <c r="AQ533" s="37"/>
      <c r="AR533" s="37"/>
      <c r="AS533" s="37"/>
      <c r="AT533" s="37"/>
      <c r="AU533" s="37"/>
      <c r="AV533" s="37"/>
      <c r="AW533" s="37"/>
      <c r="AX533" s="37"/>
      <c r="AY533" s="37"/>
      <c r="AZ533" s="37"/>
      <c r="BA533" s="37"/>
      <c r="BB533" s="37"/>
      <c r="BC533" s="37"/>
      <c r="BD533" s="37"/>
      <c r="BE533" s="37">
        <v>38</v>
      </c>
      <c r="BF533" s="37">
        <v>17</v>
      </c>
      <c r="BG533" s="37">
        <v>55</v>
      </c>
      <c r="BH533" s="37"/>
      <c r="BI533" s="37"/>
      <c r="BJ533" s="37"/>
      <c r="BK533" s="37"/>
      <c r="BL533" s="37"/>
      <c r="BM533" s="37"/>
      <c r="BN533" s="37"/>
      <c r="BO533" s="37"/>
      <c r="BP533" s="37"/>
      <c r="BQ533" s="37"/>
      <c r="BR533" s="37"/>
      <c r="BS533" s="37"/>
      <c r="BT533" s="37"/>
      <c r="BU533" s="37"/>
      <c r="BV533" s="37">
        <v>0</v>
      </c>
      <c r="BW533" s="37">
        <v>0</v>
      </c>
      <c r="BX533" s="37">
        <v>1</v>
      </c>
      <c r="BY533" s="37">
        <v>0</v>
      </c>
      <c r="BZ533" s="37">
        <v>0</v>
      </c>
      <c r="CA533" s="37">
        <v>1</v>
      </c>
      <c r="CB533" s="37">
        <v>74000</v>
      </c>
      <c r="CC533" s="37"/>
      <c r="CD533" s="37"/>
      <c r="CE533" s="37"/>
      <c r="CF533" s="37"/>
      <c r="CG533" s="37"/>
      <c r="CH533" s="37"/>
      <c r="CI533" s="37"/>
      <c r="CJ533" s="37">
        <v>0</v>
      </c>
      <c r="CK533" s="37">
        <v>0</v>
      </c>
      <c r="CL533" s="37">
        <v>0</v>
      </c>
      <c r="CM533" s="37">
        <v>0</v>
      </c>
      <c r="CN533" s="37">
        <v>0</v>
      </c>
      <c r="CO533" s="37">
        <v>0</v>
      </c>
      <c r="CP533" s="37">
        <v>0</v>
      </c>
      <c r="CQ533" s="37"/>
      <c r="CR533" s="37"/>
      <c r="CS533" s="37"/>
      <c r="CT533" s="37"/>
      <c r="CU533" s="37"/>
      <c r="CV533" s="37"/>
      <c r="CW533" s="37"/>
      <c r="CX533" s="37"/>
      <c r="CY533" s="37"/>
      <c r="CZ533" s="37"/>
      <c r="DA533" s="37"/>
      <c r="DB533" s="37"/>
      <c r="DC533" s="37"/>
      <c r="DD533" s="37"/>
      <c r="DE533" s="37"/>
      <c r="DF533" s="37"/>
      <c r="DG533" s="37"/>
      <c r="DH533" s="37"/>
      <c r="DI533" s="37"/>
      <c r="DJ533" s="37"/>
      <c r="DK533" s="37"/>
      <c r="DL533" s="37"/>
      <c r="DM533" s="37"/>
      <c r="DN533" s="37"/>
      <c r="DO533" s="37"/>
      <c r="DP533" s="37"/>
      <c r="DQ533" s="37"/>
      <c r="DR533" s="37"/>
      <c r="DS533" s="37"/>
      <c r="DT533" s="37"/>
    </row>
    <row r="534" spans="1:124" s="33" customFormat="1" ht="16.5">
      <c r="A534" s="37">
        <v>395</v>
      </c>
      <c r="B534" s="36" t="s">
        <v>1455</v>
      </c>
      <c r="C534" s="36"/>
      <c r="D534" s="37" t="s">
        <v>1958</v>
      </c>
      <c r="E534" s="37" t="s">
        <v>1957</v>
      </c>
      <c r="F534" s="37" t="str">
        <f>IF(ISERROR(FIND('ヒアリングシート（記入例あり）'!$C$22,物質リスト!D534)),"",ROW())</f>
        <v/>
      </c>
      <c r="G534" s="37" t="e" cm="1">
        <f t="array" ref="G534">INDEX(D:D,SMALL(F:F,ROW(D534)))</f>
        <v>#NUM!</v>
      </c>
      <c r="H534" s="38" t="s">
        <v>10744</v>
      </c>
      <c r="I534" s="37" t="s">
        <v>407</v>
      </c>
      <c r="J534" s="37"/>
      <c r="K534" s="37"/>
      <c r="L534" s="37"/>
      <c r="M534" s="37"/>
      <c r="N534" s="37"/>
      <c r="O534" s="36"/>
      <c r="P534" s="37"/>
      <c r="Q534" s="36"/>
      <c r="R534" s="37"/>
      <c r="S534" s="36"/>
      <c r="T534" s="36"/>
      <c r="U534" s="36"/>
      <c r="V534" s="37"/>
      <c r="W534" s="37"/>
      <c r="X534" s="36"/>
      <c r="Y534" s="36"/>
      <c r="Z534" s="36"/>
      <c r="AA534" s="37"/>
      <c r="AB534" s="37"/>
      <c r="AC534" s="37"/>
      <c r="AD534" s="37"/>
      <c r="AE534" s="37"/>
      <c r="AF534" s="37"/>
      <c r="AG534" s="37"/>
      <c r="AH534" s="37"/>
      <c r="AI534" s="37"/>
      <c r="AJ534" s="37"/>
      <c r="AK534" s="37"/>
      <c r="AL534" s="37"/>
      <c r="AM534" s="37"/>
      <c r="AN534" s="37"/>
      <c r="AO534" s="37"/>
      <c r="AP534" s="37"/>
      <c r="AQ534" s="37"/>
      <c r="AR534" s="37"/>
      <c r="AS534" s="37"/>
      <c r="AT534" s="37"/>
      <c r="AU534" s="37"/>
      <c r="AV534" s="37"/>
      <c r="AW534" s="37"/>
      <c r="AX534" s="37"/>
      <c r="AY534" s="37"/>
      <c r="AZ534" s="37"/>
      <c r="BA534" s="37"/>
      <c r="BB534" s="37"/>
      <c r="BC534" s="37"/>
      <c r="BD534" s="37"/>
      <c r="BE534" s="37">
        <v>4486</v>
      </c>
      <c r="BF534" s="37">
        <v>216353</v>
      </c>
      <c r="BG534" s="37">
        <v>220839</v>
      </c>
      <c r="BH534" s="37"/>
      <c r="BI534" s="37">
        <v>11</v>
      </c>
      <c r="BJ534" s="37">
        <v>0</v>
      </c>
      <c r="BK534" s="37">
        <v>540</v>
      </c>
      <c r="BL534" s="37">
        <v>0</v>
      </c>
      <c r="BM534" s="37">
        <v>0</v>
      </c>
      <c r="BN534" s="37">
        <v>1538.2</v>
      </c>
      <c r="BO534" s="37">
        <v>624.4</v>
      </c>
      <c r="BP534" s="37">
        <v>0</v>
      </c>
      <c r="BQ534" s="37">
        <v>152700</v>
      </c>
      <c r="BR534" s="37">
        <v>7500</v>
      </c>
      <c r="BS534" s="37">
        <v>540</v>
      </c>
      <c r="BT534" s="37">
        <v>2162.6</v>
      </c>
      <c r="BU534" s="37">
        <v>160200</v>
      </c>
      <c r="BV534" s="37">
        <v>24</v>
      </c>
      <c r="BW534" s="37">
        <v>0</v>
      </c>
      <c r="BX534" s="37">
        <v>0</v>
      </c>
      <c r="BY534" s="37">
        <v>0</v>
      </c>
      <c r="BZ534" s="37">
        <v>0</v>
      </c>
      <c r="CA534" s="37">
        <v>0</v>
      </c>
      <c r="CB534" s="37">
        <v>312400</v>
      </c>
      <c r="CC534" s="37">
        <v>9</v>
      </c>
      <c r="CD534" s="37">
        <v>0</v>
      </c>
      <c r="CE534" s="37">
        <v>180</v>
      </c>
      <c r="CF534" s="37">
        <v>0</v>
      </c>
      <c r="CG534" s="37">
        <v>0</v>
      </c>
      <c r="CH534" s="37">
        <v>180</v>
      </c>
      <c r="CI534" s="37">
        <v>116400</v>
      </c>
      <c r="CJ534" s="37">
        <v>1</v>
      </c>
      <c r="CK534" s="37">
        <v>0</v>
      </c>
      <c r="CL534" s="37">
        <v>0</v>
      </c>
      <c r="CM534" s="37">
        <v>0</v>
      </c>
      <c r="CN534" s="37">
        <v>0</v>
      </c>
      <c r="CO534" s="37">
        <v>0</v>
      </c>
      <c r="CP534" s="37">
        <v>13166288</v>
      </c>
      <c r="CQ534" s="37"/>
      <c r="CR534" s="37"/>
      <c r="CS534" s="37"/>
      <c r="CT534" s="37"/>
      <c r="CU534" s="37"/>
      <c r="CV534" s="37"/>
      <c r="CW534" s="37"/>
      <c r="CX534" s="37"/>
      <c r="CY534" s="37"/>
      <c r="CZ534" s="37"/>
      <c r="DA534" s="37"/>
      <c r="DB534" s="37"/>
      <c r="DC534" s="37"/>
      <c r="DD534" s="37"/>
      <c r="DE534" s="37"/>
      <c r="DF534" s="37"/>
      <c r="DG534" s="37"/>
      <c r="DH534" s="37"/>
      <c r="DI534" s="37"/>
      <c r="DJ534" s="37"/>
      <c r="DK534" s="37"/>
      <c r="DL534" s="37"/>
      <c r="DM534" s="37"/>
      <c r="DN534" s="37"/>
      <c r="DO534" s="37"/>
      <c r="DP534" s="37"/>
      <c r="DQ534" s="37"/>
      <c r="DR534" s="37"/>
      <c r="DS534" s="37"/>
      <c r="DT534" s="37"/>
    </row>
    <row r="535" spans="1:124" s="31" customFormat="1" ht="18">
      <c r="A535" s="37">
        <v>396</v>
      </c>
      <c r="B535" s="36" t="s">
        <v>1956</v>
      </c>
      <c r="C535" s="36" t="s">
        <v>1955</v>
      </c>
      <c r="D535" s="37" t="s">
        <v>1954</v>
      </c>
      <c r="E535" s="37" t="s">
        <v>1953</v>
      </c>
      <c r="F535" s="37" t="str">
        <f>IF(ISERROR(FIND('ヒアリングシート（記入例あり）'!$C$22,物質リスト!D535)),"",ROW())</f>
        <v/>
      </c>
      <c r="G535" s="37" t="e" cm="1">
        <f t="array" ref="G535">INDEX(D:D,SMALL(F:F,ROW(D535)))</f>
        <v>#NUM!</v>
      </c>
      <c r="H535" s="38" t="s">
        <v>10797</v>
      </c>
      <c r="I535" s="37" t="s">
        <v>223</v>
      </c>
      <c r="J535" s="37" t="s">
        <v>222</v>
      </c>
      <c r="K535" s="37" t="s">
        <v>221</v>
      </c>
      <c r="L535" s="37" t="s">
        <v>1952</v>
      </c>
      <c r="M535" s="37" t="s">
        <v>1951</v>
      </c>
      <c r="N535" s="37" t="s">
        <v>1950</v>
      </c>
      <c r="O535" s="36" t="s">
        <v>1949</v>
      </c>
      <c r="P535" s="37" t="s">
        <v>259</v>
      </c>
      <c r="Q535" s="36" t="s">
        <v>1948</v>
      </c>
      <c r="R535" s="37"/>
      <c r="S535" s="36" t="s">
        <v>11030</v>
      </c>
      <c r="T535" s="36" t="s">
        <v>1947</v>
      </c>
      <c r="U535" s="36" t="s">
        <v>1946</v>
      </c>
      <c r="V535" s="37">
        <v>6.28</v>
      </c>
      <c r="W535" s="37">
        <v>2</v>
      </c>
      <c r="X535" s="36" t="s">
        <v>432</v>
      </c>
      <c r="Y535" s="36"/>
      <c r="Z535" s="36" t="s">
        <v>1945</v>
      </c>
      <c r="AA535" s="37" t="s">
        <v>1944</v>
      </c>
      <c r="AB535" s="37" t="s">
        <v>209</v>
      </c>
      <c r="AC535" s="37" t="s">
        <v>1943</v>
      </c>
      <c r="AD535" s="41" t="s">
        <v>378</v>
      </c>
      <c r="AE535" s="41" t="s">
        <v>201</v>
      </c>
      <c r="AF535" s="41" t="s">
        <v>206</v>
      </c>
      <c r="AG535" s="41" t="s">
        <v>206</v>
      </c>
      <c r="AH535" s="41" t="s">
        <v>207</v>
      </c>
      <c r="AI535" s="41" t="s">
        <v>207</v>
      </c>
      <c r="AJ535" s="41" t="s">
        <v>203</v>
      </c>
      <c r="AK535" s="41" t="s">
        <v>250</v>
      </c>
      <c r="AL535" s="41" t="s">
        <v>201</v>
      </c>
      <c r="AM535" s="41" t="s">
        <v>201</v>
      </c>
      <c r="AN535" s="41" t="s">
        <v>201</v>
      </c>
      <c r="AO535" s="41" t="s">
        <v>205</v>
      </c>
      <c r="AP535" s="41" t="s">
        <v>1942</v>
      </c>
      <c r="AQ535" s="41" t="s">
        <v>201</v>
      </c>
      <c r="AR535" s="41" t="s">
        <v>1941</v>
      </c>
      <c r="AS535" s="41" t="s">
        <v>201</v>
      </c>
      <c r="AT535" s="37" t="s">
        <v>1940</v>
      </c>
      <c r="AU535" s="37" t="s">
        <v>1939</v>
      </c>
      <c r="AV535" s="37" t="s">
        <v>1938</v>
      </c>
      <c r="AW535" s="37" t="s">
        <v>1937</v>
      </c>
      <c r="AX535" s="37"/>
      <c r="AY535" s="37"/>
      <c r="AZ535" s="37" t="s">
        <v>1936</v>
      </c>
      <c r="BA535" s="37"/>
      <c r="BB535" s="37" t="s">
        <v>1935</v>
      </c>
      <c r="BC535" s="37" t="s">
        <v>1934</v>
      </c>
      <c r="BD535" s="37" t="s">
        <v>1933</v>
      </c>
      <c r="BE535" s="37">
        <v>0</v>
      </c>
      <c r="BF535" s="37">
        <v>0</v>
      </c>
      <c r="BG535" s="37">
        <v>0</v>
      </c>
      <c r="BH535" s="37" t="s">
        <v>1932</v>
      </c>
      <c r="BI535" s="37"/>
      <c r="BJ535" s="37"/>
      <c r="BK535" s="37"/>
      <c r="BL535" s="37"/>
      <c r="BM535" s="37"/>
      <c r="BN535" s="37"/>
      <c r="BO535" s="37"/>
      <c r="BP535" s="37"/>
      <c r="BQ535" s="37"/>
      <c r="BR535" s="37"/>
      <c r="BS535" s="37"/>
      <c r="BT535" s="37"/>
      <c r="BU535" s="37"/>
      <c r="BV535" s="37">
        <v>0</v>
      </c>
      <c r="BW535" s="37">
        <v>0</v>
      </c>
      <c r="BX535" s="37">
        <v>0</v>
      </c>
      <c r="BY535" s="37">
        <v>0</v>
      </c>
      <c r="BZ535" s="37">
        <v>0</v>
      </c>
      <c r="CA535" s="37">
        <v>0</v>
      </c>
      <c r="CB535" s="37">
        <v>0</v>
      </c>
      <c r="CC535" s="37"/>
      <c r="CD535" s="37"/>
      <c r="CE535" s="37"/>
      <c r="CF535" s="37"/>
      <c r="CG535" s="37"/>
      <c r="CH535" s="37"/>
      <c r="CI535" s="37"/>
      <c r="CJ535" s="37">
        <v>0</v>
      </c>
      <c r="CK535" s="37">
        <v>0</v>
      </c>
      <c r="CL535" s="37">
        <v>0</v>
      </c>
      <c r="CM535" s="37">
        <v>0</v>
      </c>
      <c r="CN535" s="37">
        <v>0</v>
      </c>
      <c r="CO535" s="37">
        <v>0</v>
      </c>
      <c r="CP535" s="37">
        <v>0</v>
      </c>
      <c r="CQ535" s="37"/>
      <c r="CR535" s="37"/>
      <c r="CS535" s="37"/>
      <c r="CT535" s="37"/>
      <c r="CU535" s="37" t="s">
        <v>1931</v>
      </c>
      <c r="CV535" s="37"/>
      <c r="CW535" s="37" t="s">
        <v>1930</v>
      </c>
      <c r="CX535" s="37" t="s">
        <v>1929</v>
      </c>
      <c r="CY535" s="37" t="s">
        <v>1928</v>
      </c>
      <c r="CZ535" s="37"/>
      <c r="DA535" s="37" t="s">
        <v>1927</v>
      </c>
      <c r="DB535" s="37" t="s">
        <v>1926</v>
      </c>
      <c r="DC535" s="37" t="s">
        <v>1925</v>
      </c>
      <c r="DD535" s="37" t="s">
        <v>1924</v>
      </c>
      <c r="DE535" s="37" t="s">
        <v>1923</v>
      </c>
      <c r="DF535" s="37"/>
      <c r="DG535" s="37" t="s">
        <v>1922</v>
      </c>
      <c r="DH535" s="37" t="s">
        <v>1921</v>
      </c>
      <c r="DI535" s="37" t="s">
        <v>1920</v>
      </c>
      <c r="DJ535" s="37" t="s">
        <v>1919</v>
      </c>
      <c r="DK535" s="37"/>
      <c r="DL535" s="37">
        <v>9.0000000000000002E-6</v>
      </c>
      <c r="DM535" s="37"/>
      <c r="DN535" s="37">
        <v>1.9E-3</v>
      </c>
      <c r="DO535" s="37">
        <v>5.5999999999999999E-3</v>
      </c>
      <c r="DP535" s="37">
        <v>0.44</v>
      </c>
      <c r="DQ535" s="37">
        <v>4.7999999999999996E-3</v>
      </c>
      <c r="DR535" s="37"/>
      <c r="DS535" s="37">
        <v>6.7000000000000002E-3</v>
      </c>
      <c r="DT535" s="37">
        <v>6.7089999999999997E-3</v>
      </c>
    </row>
    <row r="536" spans="1:124" s="31" customFormat="1" ht="16.5">
      <c r="A536" s="37">
        <v>397</v>
      </c>
      <c r="B536" s="36" t="s">
        <v>1918</v>
      </c>
      <c r="C536" s="36" t="s">
        <v>1917</v>
      </c>
      <c r="D536" s="37" t="s">
        <v>1916</v>
      </c>
      <c r="E536" s="37" t="s">
        <v>1915</v>
      </c>
      <c r="F536" s="37" t="str">
        <f>IF(ISERROR(FIND('ヒアリングシート（記入例あり）'!$C$22,物質リスト!D536)),"",ROW())</f>
        <v/>
      </c>
      <c r="G536" s="37" t="e" cm="1">
        <f t="array" ref="G536">INDEX(D:D,SMALL(F:F,ROW(D536)))</f>
        <v>#NUM!</v>
      </c>
      <c r="H536" s="38" t="s">
        <v>10797</v>
      </c>
      <c r="I536" s="37" t="s">
        <v>223</v>
      </c>
      <c r="J536" s="37" t="s">
        <v>360</v>
      </c>
      <c r="K536" s="37" t="s">
        <v>221</v>
      </c>
      <c r="L536" s="37" t="s">
        <v>1914</v>
      </c>
      <c r="M536" s="37">
        <v>195.47</v>
      </c>
      <c r="N536" s="43" t="s">
        <v>1913</v>
      </c>
      <c r="O536" s="36" t="s">
        <v>1912</v>
      </c>
      <c r="P536" s="37" t="s">
        <v>217</v>
      </c>
      <c r="Q536" s="36"/>
      <c r="R536" s="37" t="s">
        <v>1911</v>
      </c>
      <c r="S536" s="36" t="s">
        <v>1910</v>
      </c>
      <c r="T536" s="36">
        <v>7.99</v>
      </c>
      <c r="U536" s="36" t="s">
        <v>1909</v>
      </c>
      <c r="V536" s="37">
        <v>3.9</v>
      </c>
      <c r="W536" s="37">
        <v>2</v>
      </c>
      <c r="X536" s="36" t="s">
        <v>1908</v>
      </c>
      <c r="Y536" s="36" t="s">
        <v>212</v>
      </c>
      <c r="Z536" s="36" t="s">
        <v>1907</v>
      </c>
      <c r="AA536" s="37" t="s">
        <v>1906</v>
      </c>
      <c r="AB536" s="37" t="s">
        <v>1905</v>
      </c>
      <c r="AC536" s="37" t="s">
        <v>1904</v>
      </c>
      <c r="AD536" s="41" t="s">
        <v>207</v>
      </c>
      <c r="AE536" s="41" t="s">
        <v>251</v>
      </c>
      <c r="AF536" s="41" t="s">
        <v>206</v>
      </c>
      <c r="AG536" s="41" t="s">
        <v>377</v>
      </c>
      <c r="AH536" s="41" t="s">
        <v>201</v>
      </c>
      <c r="AI536" s="41" t="s">
        <v>201</v>
      </c>
      <c r="AJ536" s="41" t="s">
        <v>205</v>
      </c>
      <c r="AK536" s="41" t="s">
        <v>204</v>
      </c>
      <c r="AL536" s="41" t="s">
        <v>201</v>
      </c>
      <c r="AM536" s="41" t="s">
        <v>201</v>
      </c>
      <c r="AN536" s="41" t="s">
        <v>205</v>
      </c>
      <c r="AO536" s="41" t="s">
        <v>291</v>
      </c>
      <c r="AP536" s="41" t="s">
        <v>205</v>
      </c>
      <c r="AQ536" s="41" t="s">
        <v>1903</v>
      </c>
      <c r="AR536" s="41" t="s">
        <v>1902</v>
      </c>
      <c r="AS536" s="41" t="s">
        <v>205</v>
      </c>
      <c r="AT536" s="37" t="s">
        <v>1901</v>
      </c>
      <c r="AU536" s="37" t="s">
        <v>1900</v>
      </c>
      <c r="AV536" s="37" t="s">
        <v>1899</v>
      </c>
      <c r="AW536" s="37" t="s">
        <v>1898</v>
      </c>
      <c r="AX536" s="37" t="s">
        <v>1897</v>
      </c>
      <c r="AY536" s="37" t="s">
        <v>245</v>
      </c>
      <c r="AZ536" s="37"/>
      <c r="BA536" s="37" t="s">
        <v>1896</v>
      </c>
      <c r="BB536" s="37"/>
      <c r="BC536" s="37"/>
      <c r="BD536" s="37"/>
      <c r="BE536" s="40">
        <v>0</v>
      </c>
      <c r="BF536" s="37">
        <v>2008</v>
      </c>
      <c r="BG536" s="37">
        <v>2008</v>
      </c>
      <c r="BH536" s="37" t="s">
        <v>1895</v>
      </c>
      <c r="BI536" s="37"/>
      <c r="BJ536" s="37"/>
      <c r="BK536" s="37"/>
      <c r="BL536" s="37"/>
      <c r="BM536" s="37"/>
      <c r="BN536" s="37"/>
      <c r="BO536" s="37"/>
      <c r="BP536" s="37"/>
      <c r="BQ536" s="37"/>
      <c r="BR536" s="37"/>
      <c r="BS536" s="37"/>
      <c r="BT536" s="37"/>
      <c r="BU536" s="37"/>
      <c r="BV536" s="37">
        <v>0</v>
      </c>
      <c r="BW536" s="37">
        <v>0</v>
      </c>
      <c r="BX536" s="37">
        <v>0</v>
      </c>
      <c r="BY536" s="37">
        <v>0</v>
      </c>
      <c r="BZ536" s="37">
        <v>0</v>
      </c>
      <c r="CA536" s="37">
        <v>0</v>
      </c>
      <c r="CB536" s="37">
        <v>0</v>
      </c>
      <c r="CC536" s="37"/>
      <c r="CD536" s="37"/>
      <c r="CE536" s="37"/>
      <c r="CF536" s="37"/>
      <c r="CG536" s="37"/>
      <c r="CH536" s="37"/>
      <c r="CI536" s="37"/>
      <c r="CJ536" s="37">
        <v>0</v>
      </c>
      <c r="CK536" s="37">
        <v>0</v>
      </c>
      <c r="CL536" s="37">
        <v>0</v>
      </c>
      <c r="CM536" s="37">
        <v>0</v>
      </c>
      <c r="CN536" s="37">
        <v>0</v>
      </c>
      <c r="CO536" s="37">
        <v>0</v>
      </c>
      <c r="CP536" s="37">
        <v>0</v>
      </c>
      <c r="CQ536" s="37"/>
      <c r="CR536" s="37"/>
      <c r="CS536" s="37"/>
      <c r="CT536" s="37"/>
      <c r="CU536" s="37" t="s">
        <v>1894</v>
      </c>
      <c r="CV536" s="37"/>
      <c r="CW536" s="37"/>
      <c r="CX536" s="37"/>
      <c r="CY536" s="37"/>
      <c r="CZ536" s="37"/>
      <c r="DA536" s="37"/>
      <c r="DB536" s="37"/>
      <c r="DC536" s="37"/>
      <c r="DD536" s="37"/>
      <c r="DE536" s="37" t="s">
        <v>1893</v>
      </c>
      <c r="DF536" s="37"/>
      <c r="DG536" s="37"/>
      <c r="DH536" s="37"/>
      <c r="DI536" s="37"/>
      <c r="DJ536" s="37"/>
      <c r="DK536" s="37"/>
      <c r="DL536" s="37">
        <v>1.1999999999999999E-3</v>
      </c>
      <c r="DM536" s="37"/>
      <c r="DN536" s="37"/>
      <c r="DO536" s="37"/>
      <c r="DP536" s="37"/>
      <c r="DQ536" s="37"/>
      <c r="DR536" s="37"/>
      <c r="DS536" s="37"/>
      <c r="DT536" s="37">
        <v>1.1999999999999999E-3</v>
      </c>
    </row>
    <row r="537" spans="1:124" s="31" customFormat="1" ht="16.5">
      <c r="A537" s="37">
        <v>398</v>
      </c>
      <c r="B537" s="36" t="s">
        <v>1892</v>
      </c>
      <c r="C537" s="36" t="s">
        <v>226</v>
      </c>
      <c r="D537" s="37" t="s">
        <v>1891</v>
      </c>
      <c r="E537" s="37" t="s">
        <v>1890</v>
      </c>
      <c r="F537" s="37" t="str">
        <f>IF(ISERROR(FIND('ヒアリングシート（記入例あり）'!$C$22,物質リスト!D537)),"",ROW())</f>
        <v/>
      </c>
      <c r="G537" s="37" t="e" cm="1">
        <f t="array" ref="G537">INDEX(D:D,SMALL(F:F,ROW(D537)))</f>
        <v>#NUM!</v>
      </c>
      <c r="H537" s="38" t="s">
        <v>10796</v>
      </c>
      <c r="I537" s="37" t="s">
        <v>223</v>
      </c>
      <c r="J537" s="37" t="s">
        <v>360</v>
      </c>
      <c r="K537" s="37" t="s">
        <v>221</v>
      </c>
      <c r="L537" s="37" t="s">
        <v>1889</v>
      </c>
      <c r="M537" s="37">
        <v>126.58</v>
      </c>
      <c r="N537" s="37" t="s">
        <v>1888</v>
      </c>
      <c r="O537" s="36" t="s">
        <v>1887</v>
      </c>
      <c r="P537" s="37" t="s">
        <v>217</v>
      </c>
      <c r="Q537" s="36"/>
      <c r="R537" s="37" t="s">
        <v>1886</v>
      </c>
      <c r="S537" s="36" t="s">
        <v>1885</v>
      </c>
      <c r="T537" s="36" t="s">
        <v>1884</v>
      </c>
      <c r="U537" s="36" t="s">
        <v>1883</v>
      </c>
      <c r="V537" s="37">
        <v>2.2999999999999998</v>
      </c>
      <c r="W537" s="37">
        <v>1</v>
      </c>
      <c r="X537" s="36" t="s">
        <v>1882</v>
      </c>
      <c r="Y537" s="36" t="s">
        <v>212</v>
      </c>
      <c r="Z537" s="36" t="s">
        <v>1881</v>
      </c>
      <c r="AA537" s="37" t="s">
        <v>1880</v>
      </c>
      <c r="AB537" s="37" t="s">
        <v>1879</v>
      </c>
      <c r="AC537" s="37" t="s">
        <v>1878</v>
      </c>
      <c r="AD537" s="41" t="s">
        <v>207</v>
      </c>
      <c r="AE537" s="41" t="s">
        <v>203</v>
      </c>
      <c r="AF537" s="41" t="s">
        <v>206</v>
      </c>
      <c r="AG537" s="41" t="s">
        <v>377</v>
      </c>
      <c r="AH537" s="41" t="s">
        <v>201</v>
      </c>
      <c r="AI537" s="41" t="s">
        <v>201</v>
      </c>
      <c r="AJ537" s="41" t="s">
        <v>377</v>
      </c>
      <c r="AK537" s="41" t="s">
        <v>377</v>
      </c>
      <c r="AL537" s="41" t="s">
        <v>201</v>
      </c>
      <c r="AM537" s="41" t="s">
        <v>201</v>
      </c>
      <c r="AN537" s="41" t="s">
        <v>203</v>
      </c>
      <c r="AO537" s="41" t="s">
        <v>205</v>
      </c>
      <c r="AP537" s="41" t="s">
        <v>201</v>
      </c>
      <c r="AQ537" s="41" t="s">
        <v>1417</v>
      </c>
      <c r="AR537" s="41" t="s">
        <v>1877</v>
      </c>
      <c r="AS537" s="41" t="s">
        <v>201</v>
      </c>
      <c r="AT537" s="37" t="s">
        <v>795</v>
      </c>
      <c r="AU537" s="37" t="s">
        <v>1876</v>
      </c>
      <c r="AV537" s="37" t="s">
        <v>1875</v>
      </c>
      <c r="AW537" s="37" t="s">
        <v>422</v>
      </c>
      <c r="AX537" s="37" t="s">
        <v>1874</v>
      </c>
      <c r="AY537" s="37" t="s">
        <v>245</v>
      </c>
      <c r="AZ537" s="37"/>
      <c r="BA537" s="37" t="s">
        <v>1873</v>
      </c>
      <c r="BB537" s="37" t="s">
        <v>1872</v>
      </c>
      <c r="BC537" s="37">
        <v>12</v>
      </c>
      <c r="BD537" s="37">
        <v>520</v>
      </c>
      <c r="BE537" s="37">
        <v>59</v>
      </c>
      <c r="BF537" s="40">
        <v>8332</v>
      </c>
      <c r="BG537" s="37">
        <v>8390</v>
      </c>
      <c r="BH537" s="37" t="s">
        <v>1871</v>
      </c>
      <c r="BI537" s="37">
        <v>4</v>
      </c>
      <c r="BJ537" s="37">
        <v>0</v>
      </c>
      <c r="BK537" s="37">
        <v>0</v>
      </c>
      <c r="BL537" s="37">
        <v>0</v>
      </c>
      <c r="BM537" s="37">
        <v>0</v>
      </c>
      <c r="BN537" s="37">
        <v>0</v>
      </c>
      <c r="BO537" s="37">
        <v>8</v>
      </c>
      <c r="BP537" s="37">
        <v>0</v>
      </c>
      <c r="BQ537" s="37">
        <v>18500</v>
      </c>
      <c r="BR537" s="37">
        <v>0</v>
      </c>
      <c r="BS537" s="37">
        <v>0</v>
      </c>
      <c r="BT537" s="37">
        <v>8</v>
      </c>
      <c r="BU537" s="37">
        <v>18500</v>
      </c>
      <c r="BV537" s="37">
        <v>1</v>
      </c>
      <c r="BW537" s="37">
        <v>0.5</v>
      </c>
      <c r="BX537" s="37">
        <v>0</v>
      </c>
      <c r="BY537" s="37">
        <v>0</v>
      </c>
      <c r="BZ537" s="37">
        <v>0</v>
      </c>
      <c r="CA537" s="37">
        <v>0.5</v>
      </c>
      <c r="CB537" s="37">
        <v>94100</v>
      </c>
      <c r="CC537" s="37">
        <v>4</v>
      </c>
      <c r="CD537" s="37">
        <v>0</v>
      </c>
      <c r="CE537" s="37">
        <v>0</v>
      </c>
      <c r="CF537" s="37">
        <v>0</v>
      </c>
      <c r="CG537" s="37">
        <v>0</v>
      </c>
      <c r="CH537" s="37">
        <v>0</v>
      </c>
      <c r="CI537" s="37">
        <v>58200</v>
      </c>
      <c r="CJ537" s="37">
        <v>0</v>
      </c>
      <c r="CK537" s="37">
        <v>0</v>
      </c>
      <c r="CL537" s="37">
        <v>0</v>
      </c>
      <c r="CM537" s="37">
        <v>0</v>
      </c>
      <c r="CN537" s="37">
        <v>0</v>
      </c>
      <c r="CO537" s="37">
        <v>0</v>
      </c>
      <c r="CP537" s="37">
        <v>0</v>
      </c>
      <c r="CQ537" s="37">
        <v>77.900000000000006</v>
      </c>
      <c r="CR537" s="37">
        <v>20.399999999999999</v>
      </c>
      <c r="CS537" s="37">
        <v>1.1000000000000001</v>
      </c>
      <c r="CT537" s="37">
        <v>0.6</v>
      </c>
      <c r="CU537" s="37" t="s">
        <v>1870</v>
      </c>
      <c r="CV537" s="37"/>
      <c r="CW537" s="37" t="s">
        <v>1869</v>
      </c>
      <c r="CX537" s="37"/>
      <c r="CY537" s="37" t="s">
        <v>1867</v>
      </c>
      <c r="CZ537" s="37"/>
      <c r="DA537" s="37" t="s">
        <v>1868</v>
      </c>
      <c r="DB537" s="37" t="s">
        <v>1867</v>
      </c>
      <c r="DC537" s="37" t="s">
        <v>1866</v>
      </c>
      <c r="DD537" s="37" t="s">
        <v>1865</v>
      </c>
      <c r="DE537" s="37" t="s">
        <v>1864</v>
      </c>
      <c r="DF537" s="37"/>
      <c r="DG537" s="37"/>
      <c r="DH537" s="37" t="s">
        <v>1863</v>
      </c>
      <c r="DI537" s="37" t="s">
        <v>1863</v>
      </c>
      <c r="DJ537" s="37" t="s">
        <v>1862</v>
      </c>
      <c r="DK537" s="37"/>
      <c r="DL537" s="37">
        <v>2.3999999999999998E-3</v>
      </c>
      <c r="DM537" s="37"/>
      <c r="DN537" s="37"/>
      <c r="DO537" s="37">
        <v>2E-3</v>
      </c>
      <c r="DP537" s="37"/>
      <c r="DQ537" s="37">
        <v>2E-3</v>
      </c>
      <c r="DR537" s="37"/>
      <c r="DS537" s="37">
        <v>4.0000000000000001E-3</v>
      </c>
      <c r="DT537" s="37">
        <v>6.4000000000000003E-3</v>
      </c>
    </row>
    <row r="538" spans="1:124" s="31" customFormat="1" ht="18">
      <c r="A538" s="37">
        <v>399</v>
      </c>
      <c r="B538" s="36" t="s">
        <v>1861</v>
      </c>
      <c r="C538" s="36" t="s">
        <v>1341</v>
      </c>
      <c r="D538" s="37" t="s">
        <v>1860</v>
      </c>
      <c r="E538" s="37" t="s">
        <v>1859</v>
      </c>
      <c r="F538" s="37" t="str">
        <f>IF(ISERROR(FIND('ヒアリングシート（記入例あり）'!$C$22,物質リスト!D538)),"",ROW())</f>
        <v/>
      </c>
      <c r="G538" s="37" t="e" cm="1">
        <f t="array" ref="G538">INDEX(D:D,SMALL(F:F,ROW(D538)))</f>
        <v>#NUM!</v>
      </c>
      <c r="H538" s="38" t="s">
        <v>10796</v>
      </c>
      <c r="I538" s="37" t="s">
        <v>223</v>
      </c>
      <c r="J538" s="37" t="s">
        <v>360</v>
      </c>
      <c r="K538" s="37" t="s">
        <v>221</v>
      </c>
      <c r="L538" s="37" t="s">
        <v>1858</v>
      </c>
      <c r="M538" s="37">
        <v>106.12</v>
      </c>
      <c r="N538" s="43" t="s">
        <v>1857</v>
      </c>
      <c r="O538" s="36" t="s">
        <v>1856</v>
      </c>
      <c r="P538" s="37" t="s">
        <v>217</v>
      </c>
      <c r="Q538" s="36">
        <v>1.05</v>
      </c>
      <c r="R538" s="37" t="s">
        <v>1855</v>
      </c>
      <c r="S538" s="36" t="s">
        <v>1854</v>
      </c>
      <c r="T538" s="36">
        <v>4.34</v>
      </c>
      <c r="U538" s="36" t="s">
        <v>1853</v>
      </c>
      <c r="V538" s="37">
        <v>1.48</v>
      </c>
      <c r="W538" s="37">
        <v>1</v>
      </c>
      <c r="X538" s="36" t="s">
        <v>432</v>
      </c>
      <c r="Y538" s="36" t="s">
        <v>1852</v>
      </c>
      <c r="Z538" s="36" t="s">
        <v>11031</v>
      </c>
      <c r="AA538" s="37" t="s">
        <v>1851</v>
      </c>
      <c r="AB538" s="37" t="s">
        <v>1850</v>
      </c>
      <c r="AC538" s="37" t="s">
        <v>1849</v>
      </c>
      <c r="AD538" s="41" t="s">
        <v>207</v>
      </c>
      <c r="AE538" s="41" t="s">
        <v>201</v>
      </c>
      <c r="AF538" s="41" t="s">
        <v>206</v>
      </c>
      <c r="AG538" s="41" t="s">
        <v>201</v>
      </c>
      <c r="AH538" s="41" t="s">
        <v>201</v>
      </c>
      <c r="AI538" s="41" t="s">
        <v>201</v>
      </c>
      <c r="AJ538" s="41" t="s">
        <v>203</v>
      </c>
      <c r="AK538" s="41" t="s">
        <v>204</v>
      </c>
      <c r="AL538" s="41" t="s">
        <v>201</v>
      </c>
      <c r="AM538" s="41" t="s">
        <v>201</v>
      </c>
      <c r="AN538" s="41" t="s">
        <v>201</v>
      </c>
      <c r="AO538" s="41" t="s">
        <v>201</v>
      </c>
      <c r="AP538" s="41" t="s">
        <v>201</v>
      </c>
      <c r="AQ538" s="41" t="s">
        <v>1848</v>
      </c>
      <c r="AR538" s="41" t="s">
        <v>1847</v>
      </c>
      <c r="AS538" s="41" t="s">
        <v>201</v>
      </c>
      <c r="AT538" s="37" t="s">
        <v>1846</v>
      </c>
      <c r="AU538" s="37" t="s">
        <v>1845</v>
      </c>
      <c r="AV538" s="37" t="s">
        <v>1844</v>
      </c>
      <c r="AW538" s="37" t="s">
        <v>1843</v>
      </c>
      <c r="AX538" s="37" t="s">
        <v>1842</v>
      </c>
      <c r="AY538" s="37" t="s">
        <v>245</v>
      </c>
      <c r="AZ538" s="37" t="s">
        <v>1841</v>
      </c>
      <c r="BA538" s="37" t="s">
        <v>1840</v>
      </c>
      <c r="BB538" s="37" t="s">
        <v>1839</v>
      </c>
      <c r="BC538" s="37">
        <v>4.4000000000000004</v>
      </c>
      <c r="BD538" s="37">
        <v>11</v>
      </c>
      <c r="BE538" s="40">
        <v>65</v>
      </c>
      <c r="BF538" s="37">
        <v>9652</v>
      </c>
      <c r="BG538" s="37">
        <v>9717</v>
      </c>
      <c r="BH538" s="37" t="s">
        <v>1838</v>
      </c>
      <c r="BI538" s="37">
        <v>4</v>
      </c>
      <c r="BJ538" s="37">
        <v>2.4</v>
      </c>
      <c r="BK538" s="37">
        <v>0</v>
      </c>
      <c r="BL538" s="37">
        <v>0</v>
      </c>
      <c r="BM538" s="37">
        <v>0</v>
      </c>
      <c r="BN538" s="37">
        <v>0</v>
      </c>
      <c r="BO538" s="37">
        <v>75</v>
      </c>
      <c r="BP538" s="37">
        <v>0</v>
      </c>
      <c r="BQ538" s="37">
        <v>37500</v>
      </c>
      <c r="BR538" s="37">
        <v>0</v>
      </c>
      <c r="BS538" s="37">
        <v>2.4</v>
      </c>
      <c r="BT538" s="37">
        <v>75</v>
      </c>
      <c r="BU538" s="37">
        <v>37500</v>
      </c>
      <c r="BV538" s="37">
        <v>0</v>
      </c>
      <c r="BW538" s="37">
        <v>0</v>
      </c>
      <c r="BX538" s="37">
        <v>0</v>
      </c>
      <c r="BY538" s="37">
        <v>0</v>
      </c>
      <c r="BZ538" s="37">
        <v>0</v>
      </c>
      <c r="CA538" s="37">
        <v>0</v>
      </c>
      <c r="CB538" s="37">
        <v>0</v>
      </c>
      <c r="CC538" s="37">
        <v>3</v>
      </c>
      <c r="CD538" s="37">
        <v>1</v>
      </c>
      <c r="CE538" s="37">
        <v>0</v>
      </c>
      <c r="CF538" s="37">
        <v>0</v>
      </c>
      <c r="CG538" s="37">
        <v>0</v>
      </c>
      <c r="CH538" s="37">
        <v>1</v>
      </c>
      <c r="CI538" s="37">
        <v>8100</v>
      </c>
      <c r="CJ538" s="37">
        <v>0</v>
      </c>
      <c r="CK538" s="37">
        <v>0</v>
      </c>
      <c r="CL538" s="37">
        <v>0</v>
      </c>
      <c r="CM538" s="37">
        <v>0</v>
      </c>
      <c r="CN538" s="37">
        <v>0</v>
      </c>
      <c r="CO538" s="37">
        <v>0</v>
      </c>
      <c r="CP538" s="37">
        <v>0</v>
      </c>
      <c r="CQ538" s="37">
        <v>82.5</v>
      </c>
      <c r="CR538" s="37">
        <v>15.3</v>
      </c>
      <c r="CS538" s="37">
        <v>2.2000000000000002</v>
      </c>
      <c r="CT538" s="37">
        <v>0</v>
      </c>
      <c r="CU538" s="37" t="s">
        <v>1837</v>
      </c>
      <c r="CV538" s="37" t="s">
        <v>1836</v>
      </c>
      <c r="CW538" s="37"/>
      <c r="CX538" s="37" t="s">
        <v>1835</v>
      </c>
      <c r="CY538" s="37" t="s">
        <v>1834</v>
      </c>
      <c r="CZ538" s="37"/>
      <c r="DA538" s="37" t="s">
        <v>1834</v>
      </c>
      <c r="DB538" s="37" t="s">
        <v>1834</v>
      </c>
      <c r="DC538" s="37" t="s">
        <v>185</v>
      </c>
      <c r="DD538" s="37" t="s">
        <v>185</v>
      </c>
      <c r="DE538" s="37" t="s">
        <v>1833</v>
      </c>
      <c r="DF538" s="37" t="s">
        <v>1832</v>
      </c>
      <c r="DG538" s="37" t="s">
        <v>1831</v>
      </c>
      <c r="DH538" s="37" t="s">
        <v>1830</v>
      </c>
      <c r="DI538" s="37" t="s">
        <v>1830</v>
      </c>
      <c r="DJ538" s="37"/>
      <c r="DK538" s="37"/>
      <c r="DL538" s="37">
        <v>0.13</v>
      </c>
      <c r="DM538" s="37">
        <v>35</v>
      </c>
      <c r="DN538" s="37">
        <v>0.04</v>
      </c>
      <c r="DO538" s="37">
        <v>1.2E-2</v>
      </c>
      <c r="DP538" s="37">
        <v>1.2E-2</v>
      </c>
      <c r="DQ538" s="37"/>
      <c r="DR538" s="37"/>
      <c r="DS538" s="37">
        <v>0.04</v>
      </c>
      <c r="DT538" s="37">
        <v>0.04</v>
      </c>
    </row>
    <row r="539" spans="1:124" s="31" customFormat="1" ht="18">
      <c r="A539" s="37">
        <v>400</v>
      </c>
      <c r="B539" s="36" t="s">
        <v>1829</v>
      </c>
      <c r="C539" s="36" t="s">
        <v>1828</v>
      </c>
      <c r="D539" s="37" t="s">
        <v>1827</v>
      </c>
      <c r="E539" s="37" t="s">
        <v>1826</v>
      </c>
      <c r="F539" s="37" t="str">
        <f>IF(ISERROR(FIND('ヒアリングシート（記入例あり）'!$C$22,物質リスト!D539)),"",ROW())</f>
        <v/>
      </c>
      <c r="G539" s="37" t="e" cm="1">
        <f t="array" ref="G539">INDEX(D:D,SMALL(F:F,ROW(D539)))</f>
        <v>#NUM!</v>
      </c>
      <c r="H539" s="38" t="s">
        <v>10798</v>
      </c>
      <c r="I539" s="37" t="s">
        <v>223</v>
      </c>
      <c r="J539" s="37" t="s">
        <v>1158</v>
      </c>
      <c r="K539" s="37" t="s">
        <v>360</v>
      </c>
      <c r="L539" s="37" t="s">
        <v>1825</v>
      </c>
      <c r="M539" s="37">
        <v>78.099999999999994</v>
      </c>
      <c r="N539" s="37" t="s">
        <v>1824</v>
      </c>
      <c r="O539" s="36" t="s">
        <v>1823</v>
      </c>
      <c r="P539" s="37" t="s">
        <v>217</v>
      </c>
      <c r="Q539" s="36" t="s">
        <v>1822</v>
      </c>
      <c r="R539" s="37"/>
      <c r="S539" s="36" t="s">
        <v>1821</v>
      </c>
      <c r="T539" s="36" t="s">
        <v>1820</v>
      </c>
      <c r="U539" s="36" t="s">
        <v>1819</v>
      </c>
      <c r="V539" s="37">
        <v>2.13</v>
      </c>
      <c r="W539" s="37">
        <v>1</v>
      </c>
      <c r="X539" s="36" t="s">
        <v>432</v>
      </c>
      <c r="Y539" s="36" t="s">
        <v>212</v>
      </c>
      <c r="Z539" s="36" t="s">
        <v>11032</v>
      </c>
      <c r="AA539" s="37" t="s">
        <v>1818</v>
      </c>
      <c r="AB539" s="37" t="s">
        <v>1817</v>
      </c>
      <c r="AC539" s="37" t="s">
        <v>1816</v>
      </c>
      <c r="AD539" s="41" t="s">
        <v>207</v>
      </c>
      <c r="AE539" s="41" t="s">
        <v>203</v>
      </c>
      <c r="AF539" s="41" t="s">
        <v>206</v>
      </c>
      <c r="AG539" s="41" t="s">
        <v>203</v>
      </c>
      <c r="AH539" s="41" t="s">
        <v>201</v>
      </c>
      <c r="AI539" s="41" t="s">
        <v>201</v>
      </c>
      <c r="AJ539" s="41" t="s">
        <v>205</v>
      </c>
      <c r="AK539" s="41" t="s">
        <v>204</v>
      </c>
      <c r="AL539" s="41" t="s">
        <v>201</v>
      </c>
      <c r="AM539" s="41" t="s">
        <v>201</v>
      </c>
      <c r="AN539" s="41" t="s">
        <v>205</v>
      </c>
      <c r="AO539" s="41" t="s">
        <v>1328</v>
      </c>
      <c r="AP539" s="41" t="s">
        <v>205</v>
      </c>
      <c r="AQ539" s="41" t="s">
        <v>1207</v>
      </c>
      <c r="AR539" s="41" t="s">
        <v>1815</v>
      </c>
      <c r="AS539" s="41" t="s">
        <v>377</v>
      </c>
      <c r="AT539" s="37" t="s">
        <v>1814</v>
      </c>
      <c r="AU539" s="37" t="s">
        <v>1813</v>
      </c>
      <c r="AV539" s="37" t="s">
        <v>1812</v>
      </c>
      <c r="AW539" s="37"/>
      <c r="AX539" s="37"/>
      <c r="AY539" s="37" t="s">
        <v>245</v>
      </c>
      <c r="AZ539" s="37" t="s">
        <v>1811</v>
      </c>
      <c r="BA539" s="37" t="s">
        <v>1810</v>
      </c>
      <c r="BB539" s="37" t="s">
        <v>1809</v>
      </c>
      <c r="BC539" s="37" t="s">
        <v>1808</v>
      </c>
      <c r="BD539" s="37"/>
      <c r="BE539" s="37">
        <v>624621</v>
      </c>
      <c r="BF539" s="42">
        <v>618085</v>
      </c>
      <c r="BG539" s="42">
        <v>1242706</v>
      </c>
      <c r="BH539" s="37" t="s">
        <v>1807</v>
      </c>
      <c r="BI539" s="37">
        <v>14</v>
      </c>
      <c r="BJ539" s="37">
        <v>9128.5</v>
      </c>
      <c r="BK539" s="37">
        <v>9</v>
      </c>
      <c r="BL539" s="37">
        <v>0</v>
      </c>
      <c r="BM539" s="37">
        <v>0</v>
      </c>
      <c r="BN539" s="37">
        <v>0</v>
      </c>
      <c r="BO539" s="37">
        <v>3025</v>
      </c>
      <c r="BP539" s="37">
        <v>227000000</v>
      </c>
      <c r="BQ539" s="37">
        <v>89015550</v>
      </c>
      <c r="BR539" s="37">
        <v>4743300</v>
      </c>
      <c r="BS539" s="37">
        <v>9137.5</v>
      </c>
      <c r="BT539" s="37">
        <v>3025</v>
      </c>
      <c r="BU539" s="37">
        <v>320758850</v>
      </c>
      <c r="BV539" s="37">
        <v>6</v>
      </c>
      <c r="BW539" s="37">
        <v>20667.7</v>
      </c>
      <c r="BX539" s="37">
        <v>560</v>
      </c>
      <c r="BY539" s="37">
        <v>0</v>
      </c>
      <c r="BZ539" s="37">
        <v>0</v>
      </c>
      <c r="CA539" s="37">
        <v>21227.7</v>
      </c>
      <c r="CB539" s="37">
        <v>294644270</v>
      </c>
      <c r="CC539" s="37">
        <v>595</v>
      </c>
      <c r="CD539" s="37">
        <v>9941</v>
      </c>
      <c r="CE539" s="37">
        <v>77</v>
      </c>
      <c r="CF539" s="37">
        <v>0</v>
      </c>
      <c r="CG539" s="37">
        <v>0</v>
      </c>
      <c r="CH539" s="37">
        <v>10017</v>
      </c>
      <c r="CI539" s="37">
        <v>8498730</v>
      </c>
      <c r="CJ539" s="37">
        <v>9</v>
      </c>
      <c r="CK539" s="37">
        <v>26.200000000000003</v>
      </c>
      <c r="CL539" s="37">
        <v>0</v>
      </c>
      <c r="CM539" s="37">
        <v>0</v>
      </c>
      <c r="CN539" s="37">
        <v>0</v>
      </c>
      <c r="CO539" s="37">
        <v>26.200000000000003</v>
      </c>
      <c r="CP539" s="37">
        <v>22914</v>
      </c>
      <c r="CQ539" s="37">
        <v>99.9</v>
      </c>
      <c r="CR539" s="37">
        <v>3.0000000000000001E-3</v>
      </c>
      <c r="CS539" s="37">
        <v>0</v>
      </c>
      <c r="CT539" s="37">
        <v>2.0000000000000001E-4</v>
      </c>
      <c r="CU539" s="37"/>
      <c r="CV539" s="37"/>
      <c r="CW539" s="37"/>
      <c r="CX539" s="37"/>
      <c r="CY539" s="37"/>
      <c r="CZ539" s="37"/>
      <c r="DA539" s="37" t="s">
        <v>1806</v>
      </c>
      <c r="DB539" s="37" t="s">
        <v>1043</v>
      </c>
      <c r="DC539" s="37" t="s">
        <v>1805</v>
      </c>
      <c r="DD539" s="37" t="s">
        <v>1804</v>
      </c>
      <c r="DE539" s="37"/>
      <c r="DF539" s="37"/>
      <c r="DG539" s="37"/>
      <c r="DH539" s="37"/>
      <c r="DI539" s="37" t="s">
        <v>1803</v>
      </c>
      <c r="DJ539" s="37"/>
      <c r="DK539" s="37"/>
      <c r="DL539" s="37"/>
      <c r="DM539" s="37"/>
      <c r="DN539" s="37"/>
      <c r="DO539" s="37"/>
      <c r="DP539" s="37"/>
      <c r="DQ539" s="37"/>
      <c r="DR539" s="37"/>
      <c r="DS539" s="37"/>
      <c r="DT539" s="37"/>
    </row>
    <row r="540" spans="1:124" s="31" customFormat="1" ht="18">
      <c r="A540" s="37">
        <v>401</v>
      </c>
      <c r="B540" s="36" t="s">
        <v>1802</v>
      </c>
      <c r="C540" s="36" t="s">
        <v>1801</v>
      </c>
      <c r="D540" s="37" t="s">
        <v>1800</v>
      </c>
      <c r="E540" s="37" t="s">
        <v>1799</v>
      </c>
      <c r="F540" s="37" t="str">
        <f>IF(ISERROR(FIND('ヒアリングシート（記入例あり）'!$C$22,物質リスト!D540)),"",ROW())</f>
        <v/>
      </c>
      <c r="G540" s="37" t="e" cm="1">
        <f t="array" ref="G540">INDEX(D:D,SMALL(F:F,ROW(D540)))</f>
        <v>#NUM!</v>
      </c>
      <c r="H540" s="38" t="s">
        <v>10796</v>
      </c>
      <c r="I540" s="37" t="s">
        <v>223</v>
      </c>
      <c r="J540" s="37" t="s">
        <v>406</v>
      </c>
      <c r="K540" s="37" t="s">
        <v>221</v>
      </c>
      <c r="L540" s="37" t="s">
        <v>1798</v>
      </c>
      <c r="M540" s="37">
        <v>192.13</v>
      </c>
      <c r="N540" s="37" t="s">
        <v>1797</v>
      </c>
      <c r="O540" s="36" t="s">
        <v>1796</v>
      </c>
      <c r="P540" s="37" t="s">
        <v>259</v>
      </c>
      <c r="Q540" s="36" t="s">
        <v>209</v>
      </c>
      <c r="R540" s="37"/>
      <c r="S540" s="36" t="s">
        <v>11033</v>
      </c>
      <c r="T540" s="36" t="s">
        <v>1795</v>
      </c>
      <c r="U540" s="36" t="s">
        <v>1794</v>
      </c>
      <c r="V540" s="37">
        <v>1.95</v>
      </c>
      <c r="W540" s="37">
        <v>1</v>
      </c>
      <c r="X540" s="36"/>
      <c r="Y540" s="36"/>
      <c r="Z540" s="36" t="s">
        <v>11034</v>
      </c>
      <c r="AA540" s="37" t="s">
        <v>1793</v>
      </c>
      <c r="AB540" s="37" t="s">
        <v>1792</v>
      </c>
      <c r="AC540" s="37" t="s">
        <v>1791</v>
      </c>
      <c r="AD540" s="41" t="s">
        <v>203</v>
      </c>
      <c r="AE540" s="41" t="s">
        <v>203</v>
      </c>
      <c r="AF540" s="41" t="s">
        <v>206</v>
      </c>
      <c r="AG540" s="41" t="s">
        <v>206</v>
      </c>
      <c r="AH540" s="41" t="s">
        <v>203</v>
      </c>
      <c r="AI540" s="41" t="s">
        <v>203</v>
      </c>
      <c r="AJ540" s="41" t="s">
        <v>203</v>
      </c>
      <c r="AK540" s="41" t="s">
        <v>377</v>
      </c>
      <c r="AL540" s="41" t="s">
        <v>1328</v>
      </c>
      <c r="AM540" s="41" t="s">
        <v>377</v>
      </c>
      <c r="AN540" s="41" t="s">
        <v>201</v>
      </c>
      <c r="AO540" s="41" t="s">
        <v>201</v>
      </c>
      <c r="AP540" s="41" t="s">
        <v>201</v>
      </c>
      <c r="AQ540" s="41" t="s">
        <v>644</v>
      </c>
      <c r="AR540" s="41" t="s">
        <v>1790</v>
      </c>
      <c r="AS540" s="41" t="s">
        <v>201</v>
      </c>
      <c r="AT540" s="37" t="s">
        <v>1789</v>
      </c>
      <c r="AU540" s="37" t="s">
        <v>1788</v>
      </c>
      <c r="AV540" s="37" t="s">
        <v>248</v>
      </c>
      <c r="AW540" s="37"/>
      <c r="AX540" s="37" t="s">
        <v>1787</v>
      </c>
      <c r="AY540" s="37"/>
      <c r="AZ540" s="37"/>
      <c r="BA540" s="37"/>
      <c r="BB540" s="37"/>
      <c r="BC540" s="37"/>
      <c r="BD540" s="37"/>
      <c r="BE540" s="37">
        <v>0</v>
      </c>
      <c r="BF540" s="37">
        <v>3769</v>
      </c>
      <c r="BG540" s="37">
        <v>3769</v>
      </c>
      <c r="BH540" s="37" t="s">
        <v>1786</v>
      </c>
      <c r="BI540" s="37">
        <v>2</v>
      </c>
      <c r="BJ540" s="37">
        <v>0</v>
      </c>
      <c r="BK540" s="37">
        <v>0</v>
      </c>
      <c r="BL540" s="37">
        <v>0</v>
      </c>
      <c r="BM540" s="37">
        <v>0</v>
      </c>
      <c r="BN540" s="37">
        <v>0</v>
      </c>
      <c r="BO540" s="37">
        <v>0</v>
      </c>
      <c r="BP540" s="37">
        <v>0</v>
      </c>
      <c r="BQ540" s="37">
        <v>7400</v>
      </c>
      <c r="BR540" s="37">
        <v>0</v>
      </c>
      <c r="BS540" s="37">
        <v>0</v>
      </c>
      <c r="BT540" s="37">
        <v>0</v>
      </c>
      <c r="BU540" s="37">
        <v>7400</v>
      </c>
      <c r="BV540" s="37">
        <v>1</v>
      </c>
      <c r="BW540" s="37">
        <v>0</v>
      </c>
      <c r="BX540" s="37">
        <v>0</v>
      </c>
      <c r="BY540" s="37">
        <v>0</v>
      </c>
      <c r="BZ540" s="37">
        <v>0</v>
      </c>
      <c r="CA540" s="37">
        <v>0</v>
      </c>
      <c r="CB540" s="37">
        <v>7000</v>
      </c>
      <c r="CC540" s="37">
        <v>5</v>
      </c>
      <c r="CD540" s="37">
        <v>0</v>
      </c>
      <c r="CE540" s="37">
        <v>0</v>
      </c>
      <c r="CF540" s="37">
        <v>0</v>
      </c>
      <c r="CG540" s="37">
        <v>0</v>
      </c>
      <c r="CH540" s="37">
        <v>0</v>
      </c>
      <c r="CI540" s="37">
        <v>170000</v>
      </c>
      <c r="CJ540" s="37">
        <v>4</v>
      </c>
      <c r="CK540" s="37">
        <v>0</v>
      </c>
      <c r="CL540" s="37">
        <v>0</v>
      </c>
      <c r="CM540" s="37">
        <v>0</v>
      </c>
      <c r="CN540" s="37">
        <v>0</v>
      </c>
      <c r="CO540" s="37">
        <v>0</v>
      </c>
      <c r="CP540" s="37">
        <v>71743</v>
      </c>
      <c r="CQ540" s="37"/>
      <c r="CR540" s="37"/>
      <c r="CS540" s="37"/>
      <c r="CT540" s="37"/>
      <c r="CU540" s="37"/>
      <c r="CV540" s="37"/>
      <c r="CW540" s="37"/>
      <c r="CX540" s="37"/>
      <c r="CY540" s="37"/>
      <c r="CZ540" s="37"/>
      <c r="DA540" s="37"/>
      <c r="DB540" s="37"/>
      <c r="DC540" s="37"/>
      <c r="DD540" s="37"/>
      <c r="DE540" s="37"/>
      <c r="DF540" s="37"/>
      <c r="DG540" s="37"/>
      <c r="DH540" s="37"/>
      <c r="DI540" s="37"/>
      <c r="DJ540" s="37"/>
      <c r="DK540" s="37"/>
      <c r="DL540" s="37"/>
      <c r="DM540" s="37"/>
      <c r="DN540" s="37"/>
      <c r="DO540" s="37"/>
      <c r="DP540" s="37"/>
      <c r="DQ540" s="37"/>
      <c r="DR540" s="37"/>
      <c r="DS540" s="37"/>
      <c r="DT540" s="37"/>
    </row>
    <row r="541" spans="1:124" s="31" customFormat="1" ht="16.5">
      <c r="A541" s="37">
        <v>402</v>
      </c>
      <c r="B541" s="36" t="s">
        <v>1785</v>
      </c>
      <c r="C541" s="36" t="s">
        <v>453</v>
      </c>
      <c r="D541" s="37" t="s">
        <v>1784</v>
      </c>
      <c r="E541" s="37" t="s">
        <v>1783</v>
      </c>
      <c r="F541" s="37" t="str">
        <f>IF(ISERROR(FIND('ヒアリングシート（記入例あり）'!$C$22,物質リスト!D541)),"",ROW())</f>
        <v/>
      </c>
      <c r="G541" s="37" t="e" cm="1">
        <f t="array" ref="G541">INDEX(D:D,SMALL(F:F,ROW(D541)))</f>
        <v>#NUM!</v>
      </c>
      <c r="H541" s="38" t="s">
        <v>10797</v>
      </c>
      <c r="I541" s="37" t="s">
        <v>223</v>
      </c>
      <c r="J541" s="37"/>
      <c r="K541" s="37" t="s">
        <v>221</v>
      </c>
      <c r="L541" s="37" t="s">
        <v>1782</v>
      </c>
      <c r="M541" s="37">
        <v>298.36</v>
      </c>
      <c r="N541" s="37" t="s">
        <v>1781</v>
      </c>
      <c r="O541" s="36" t="s">
        <v>1780</v>
      </c>
      <c r="P541" s="37" t="s">
        <v>259</v>
      </c>
      <c r="Q541" s="36"/>
      <c r="R541" s="37" t="s">
        <v>1779</v>
      </c>
      <c r="S541" s="36" t="s">
        <v>1778</v>
      </c>
      <c r="T541" s="36"/>
      <c r="U541" s="36" t="s">
        <v>1777</v>
      </c>
      <c r="V541" s="37">
        <v>3.23</v>
      </c>
      <c r="W541" s="37">
        <v>2</v>
      </c>
      <c r="X541" s="36"/>
      <c r="Y541" s="36"/>
      <c r="Z541" s="36" t="s">
        <v>1776</v>
      </c>
      <c r="AA541" s="37" t="s">
        <v>1019</v>
      </c>
      <c r="AB541" s="37" t="s">
        <v>1019</v>
      </c>
      <c r="AC541" s="37" t="s">
        <v>209</v>
      </c>
      <c r="AD541" s="37" t="s">
        <v>203</v>
      </c>
      <c r="AE541" s="37" t="s">
        <v>203</v>
      </c>
      <c r="AF541" s="37" t="s">
        <v>206</v>
      </c>
      <c r="AG541" s="37" t="s">
        <v>201</v>
      </c>
      <c r="AH541" s="37" t="s">
        <v>201</v>
      </c>
      <c r="AI541" s="37" t="s">
        <v>206</v>
      </c>
      <c r="AJ541" s="37" t="s">
        <v>201</v>
      </c>
      <c r="AK541" s="37" t="s">
        <v>201</v>
      </c>
      <c r="AL541" s="37" t="s">
        <v>201</v>
      </c>
      <c r="AM541" s="37" t="s">
        <v>201</v>
      </c>
      <c r="AN541" s="37" t="s">
        <v>201</v>
      </c>
      <c r="AO541" s="37" t="s">
        <v>201</v>
      </c>
      <c r="AP541" s="37" t="s">
        <v>205</v>
      </c>
      <c r="AQ541" s="37" t="s">
        <v>201</v>
      </c>
      <c r="AR541" s="37" t="s">
        <v>1775</v>
      </c>
      <c r="AS541" s="37" t="s">
        <v>201</v>
      </c>
      <c r="AT541" s="37" t="s">
        <v>209</v>
      </c>
      <c r="AU541" s="37" t="s">
        <v>1774</v>
      </c>
      <c r="AV541" s="37" t="s">
        <v>1773</v>
      </c>
      <c r="AW541" s="37"/>
      <c r="AX541" s="37"/>
      <c r="AY541" s="37"/>
      <c r="AZ541" s="37"/>
      <c r="BA541" s="37"/>
      <c r="BB541" s="37"/>
      <c r="BC541" s="37"/>
      <c r="BD541" s="37"/>
      <c r="BE541" s="37">
        <v>0</v>
      </c>
      <c r="BF541" s="37">
        <v>516</v>
      </c>
      <c r="BG541" s="37">
        <v>516</v>
      </c>
      <c r="BH541" s="37" t="s">
        <v>1772</v>
      </c>
      <c r="BI541" s="37"/>
      <c r="BJ541" s="37"/>
      <c r="BK541" s="37"/>
      <c r="BL541" s="37"/>
      <c r="BM541" s="37"/>
      <c r="BN541" s="37"/>
      <c r="BO541" s="37"/>
      <c r="BP541" s="37"/>
      <c r="BQ541" s="37"/>
      <c r="BR541" s="37"/>
      <c r="BS541" s="37"/>
      <c r="BT541" s="37"/>
      <c r="BU541" s="37"/>
      <c r="BV541" s="37">
        <v>0</v>
      </c>
      <c r="BW541" s="37">
        <v>0</v>
      </c>
      <c r="BX541" s="37">
        <v>0</v>
      </c>
      <c r="BY541" s="37">
        <v>0</v>
      </c>
      <c r="BZ541" s="37">
        <v>0</v>
      </c>
      <c r="CA541" s="37">
        <v>0</v>
      </c>
      <c r="CB541" s="37">
        <v>0</v>
      </c>
      <c r="CC541" s="37">
        <v>1</v>
      </c>
      <c r="CD541" s="37">
        <v>0</v>
      </c>
      <c r="CE541" s="37">
        <v>0</v>
      </c>
      <c r="CF541" s="37">
        <v>0</v>
      </c>
      <c r="CG541" s="37">
        <v>0</v>
      </c>
      <c r="CH541" s="37">
        <v>0</v>
      </c>
      <c r="CI541" s="37">
        <v>3400</v>
      </c>
      <c r="CJ541" s="37">
        <v>0</v>
      </c>
      <c r="CK541" s="37">
        <v>0</v>
      </c>
      <c r="CL541" s="37">
        <v>0</v>
      </c>
      <c r="CM541" s="37">
        <v>0</v>
      </c>
      <c r="CN541" s="37">
        <v>0</v>
      </c>
      <c r="CO541" s="37">
        <v>0</v>
      </c>
      <c r="CP541" s="37">
        <v>0</v>
      </c>
      <c r="CQ541" s="37"/>
      <c r="CR541" s="37"/>
      <c r="CS541" s="37"/>
      <c r="CT541" s="37"/>
      <c r="CU541" s="37"/>
      <c r="CV541" s="37"/>
      <c r="CW541" s="37"/>
      <c r="CX541" s="37"/>
      <c r="CY541" s="37"/>
      <c r="CZ541" s="37"/>
      <c r="DA541" s="37"/>
      <c r="DB541" s="37"/>
      <c r="DC541" s="37"/>
      <c r="DD541" s="37"/>
      <c r="DE541" s="37"/>
      <c r="DF541" s="37"/>
      <c r="DG541" s="37"/>
      <c r="DH541" s="37"/>
      <c r="DI541" s="37"/>
      <c r="DJ541" s="37"/>
      <c r="DK541" s="37"/>
      <c r="DL541" s="37"/>
      <c r="DM541" s="37"/>
      <c r="DN541" s="37"/>
      <c r="DO541" s="37"/>
      <c r="DP541" s="37"/>
      <c r="DQ541" s="37"/>
      <c r="DR541" s="37"/>
      <c r="DS541" s="37"/>
      <c r="DT541" s="37"/>
    </row>
    <row r="542" spans="1:124" s="31" customFormat="1" ht="18">
      <c r="A542" s="37">
        <v>403</v>
      </c>
      <c r="B542" s="36" t="s">
        <v>1771</v>
      </c>
      <c r="C542" s="36" t="s">
        <v>1770</v>
      </c>
      <c r="D542" s="37" t="s">
        <v>1769</v>
      </c>
      <c r="E542" s="37" t="s">
        <v>1768</v>
      </c>
      <c r="F542" s="37" t="str">
        <f>IF(ISERROR(FIND('ヒアリングシート（記入例あり）'!$C$22,物質リスト!D542)),"",ROW())</f>
        <v/>
      </c>
      <c r="G542" s="37" t="e" cm="1">
        <f t="array" ref="G542">INDEX(D:D,SMALL(F:F,ROW(D542)))</f>
        <v>#NUM!</v>
      </c>
      <c r="H542" s="38" t="s">
        <v>10797</v>
      </c>
      <c r="I542" s="37" t="s">
        <v>223</v>
      </c>
      <c r="J542" s="37" t="s">
        <v>222</v>
      </c>
      <c r="K542" s="37" t="s">
        <v>221</v>
      </c>
      <c r="L542" s="37" t="s">
        <v>1767</v>
      </c>
      <c r="M542" s="37">
        <v>182.22</v>
      </c>
      <c r="N542" s="37" t="s">
        <v>1766</v>
      </c>
      <c r="O542" s="36" t="s">
        <v>1765</v>
      </c>
      <c r="P542" s="37" t="s">
        <v>259</v>
      </c>
      <c r="Q542" s="36"/>
      <c r="R542" s="37" t="s">
        <v>1764</v>
      </c>
      <c r="S542" s="36" t="s">
        <v>11035</v>
      </c>
      <c r="T542" s="36" t="s">
        <v>1763</v>
      </c>
      <c r="U542" s="36" t="s">
        <v>1762</v>
      </c>
      <c r="V542" s="37">
        <v>3.18</v>
      </c>
      <c r="W542" s="37">
        <v>2</v>
      </c>
      <c r="X542" s="36" t="s">
        <v>432</v>
      </c>
      <c r="Y542" s="36"/>
      <c r="Z542" s="36" t="s">
        <v>1761</v>
      </c>
      <c r="AA542" s="37" t="s">
        <v>1760</v>
      </c>
      <c r="AB542" s="37" t="s">
        <v>1759</v>
      </c>
      <c r="AC542" s="37" t="s">
        <v>209</v>
      </c>
      <c r="AD542" s="41" t="s">
        <v>207</v>
      </c>
      <c r="AE542" s="41" t="s">
        <v>203</v>
      </c>
      <c r="AF542" s="41" t="s">
        <v>206</v>
      </c>
      <c r="AG542" s="41" t="s">
        <v>206</v>
      </c>
      <c r="AH542" s="41" t="s">
        <v>201</v>
      </c>
      <c r="AI542" s="41" t="s">
        <v>201</v>
      </c>
      <c r="AJ542" s="41" t="s">
        <v>201</v>
      </c>
      <c r="AK542" s="41" t="s">
        <v>250</v>
      </c>
      <c r="AL542" s="41" t="s">
        <v>201</v>
      </c>
      <c r="AM542" s="41" t="s">
        <v>203</v>
      </c>
      <c r="AN542" s="41" t="s">
        <v>201</v>
      </c>
      <c r="AO542" s="41" t="s">
        <v>205</v>
      </c>
      <c r="AP542" s="41" t="s">
        <v>203</v>
      </c>
      <c r="AQ542" s="41" t="s">
        <v>201</v>
      </c>
      <c r="AR542" s="41" t="s">
        <v>1758</v>
      </c>
      <c r="AS542" s="41" t="s">
        <v>201</v>
      </c>
      <c r="AT542" s="37" t="s">
        <v>200</v>
      </c>
      <c r="AU542" s="37" t="s">
        <v>1757</v>
      </c>
      <c r="AV542" s="37" t="s">
        <v>1756</v>
      </c>
      <c r="AW542" s="37"/>
      <c r="AX542" s="37"/>
      <c r="AY542" s="37"/>
      <c r="AZ542" s="37"/>
      <c r="BA542" s="37" t="s">
        <v>1755</v>
      </c>
      <c r="BB542" s="37" t="s">
        <v>1754</v>
      </c>
      <c r="BC542" s="37" t="s">
        <v>1753</v>
      </c>
      <c r="BD542" s="40">
        <v>1100</v>
      </c>
      <c r="BE542" s="37">
        <v>22</v>
      </c>
      <c r="BF542" s="37">
        <v>442</v>
      </c>
      <c r="BG542" s="37">
        <v>464</v>
      </c>
      <c r="BH542" s="37" t="s">
        <v>1752</v>
      </c>
      <c r="BI542" s="37">
        <v>1</v>
      </c>
      <c r="BJ542" s="37">
        <v>0</v>
      </c>
      <c r="BK542" s="37">
        <v>0</v>
      </c>
      <c r="BL542" s="37">
        <v>0</v>
      </c>
      <c r="BM542" s="37">
        <v>0</v>
      </c>
      <c r="BN542" s="37">
        <v>0</v>
      </c>
      <c r="BO542" s="37">
        <v>5.7</v>
      </c>
      <c r="BP542" s="37">
        <v>0</v>
      </c>
      <c r="BQ542" s="37">
        <v>1700</v>
      </c>
      <c r="BR542" s="37">
        <v>0</v>
      </c>
      <c r="BS542" s="37">
        <v>0</v>
      </c>
      <c r="BT542" s="37">
        <v>5.7</v>
      </c>
      <c r="BU542" s="37">
        <v>1700</v>
      </c>
      <c r="BV542" s="37">
        <v>1</v>
      </c>
      <c r="BW542" s="37">
        <v>0</v>
      </c>
      <c r="BX542" s="37">
        <v>0</v>
      </c>
      <c r="BY542" s="37">
        <v>0</v>
      </c>
      <c r="BZ542" s="37">
        <v>0</v>
      </c>
      <c r="CA542" s="37">
        <v>0</v>
      </c>
      <c r="CB542" s="37">
        <v>2300</v>
      </c>
      <c r="CC542" s="37">
        <v>1</v>
      </c>
      <c r="CD542" s="37">
        <v>0</v>
      </c>
      <c r="CE542" s="37">
        <v>0</v>
      </c>
      <c r="CF542" s="37">
        <v>0</v>
      </c>
      <c r="CG542" s="37">
        <v>0</v>
      </c>
      <c r="CH542" s="37">
        <v>0</v>
      </c>
      <c r="CI542" s="37">
        <v>2990</v>
      </c>
      <c r="CJ542" s="37">
        <v>1</v>
      </c>
      <c r="CK542" s="37">
        <v>0</v>
      </c>
      <c r="CL542" s="37">
        <v>0</v>
      </c>
      <c r="CM542" s="37">
        <v>0</v>
      </c>
      <c r="CN542" s="37">
        <v>0</v>
      </c>
      <c r="CO542" s="37">
        <v>0</v>
      </c>
      <c r="CP542" s="37">
        <v>4006</v>
      </c>
      <c r="CQ542" s="37">
        <v>0.1</v>
      </c>
      <c r="CR542" s="37">
        <v>2</v>
      </c>
      <c r="CS542" s="37">
        <v>97.7</v>
      </c>
      <c r="CT542" s="37">
        <v>0.2</v>
      </c>
      <c r="CU542" s="37"/>
      <c r="CV542" s="37"/>
      <c r="CW542" s="37"/>
      <c r="CX542" s="37"/>
      <c r="CY542" s="37"/>
      <c r="CZ542" s="37"/>
      <c r="DA542" s="37" t="s">
        <v>1751</v>
      </c>
      <c r="DB542" s="37" t="s">
        <v>1750</v>
      </c>
      <c r="DC542" s="37" t="s">
        <v>1749</v>
      </c>
      <c r="DD542" s="37" t="s">
        <v>1748</v>
      </c>
      <c r="DE542" s="37"/>
      <c r="DF542" s="37"/>
      <c r="DG542" s="37"/>
      <c r="DH542" s="37"/>
      <c r="DI542" s="37" t="s">
        <v>1747</v>
      </c>
      <c r="DJ542" s="37"/>
      <c r="DK542" s="37"/>
      <c r="DL542" s="37"/>
      <c r="DM542" s="37"/>
      <c r="DN542" s="37"/>
      <c r="DO542" s="37"/>
      <c r="DP542" s="37"/>
      <c r="DQ542" s="37"/>
      <c r="DR542" s="37"/>
      <c r="DS542" s="37"/>
      <c r="DT542" s="37"/>
    </row>
    <row r="543" spans="1:124" s="31" customFormat="1" ht="18">
      <c r="A543" s="37">
        <v>404</v>
      </c>
      <c r="B543" s="36" t="s">
        <v>1746</v>
      </c>
      <c r="C543" s="36" t="s">
        <v>1745</v>
      </c>
      <c r="D543" s="37" t="s">
        <v>1744</v>
      </c>
      <c r="E543" s="37" t="s">
        <v>1743</v>
      </c>
      <c r="F543" s="37" t="str">
        <f>IF(ISERROR(FIND('ヒアリングシート（記入例あり）'!$C$22,物質リスト!D543)),"",ROW())</f>
        <v/>
      </c>
      <c r="G543" s="37" t="e" cm="1">
        <f t="array" ref="G543">INDEX(D:D,SMALL(F:F,ROW(D543)))</f>
        <v>#NUM!</v>
      </c>
      <c r="H543" s="38" t="s">
        <v>10797</v>
      </c>
      <c r="I543" s="37" t="s">
        <v>223</v>
      </c>
      <c r="J543" s="37" t="s">
        <v>222</v>
      </c>
      <c r="K543" s="37" t="s">
        <v>221</v>
      </c>
      <c r="L543" s="37" t="s">
        <v>1742</v>
      </c>
      <c r="M543" s="37">
        <v>266.33999999999997</v>
      </c>
      <c r="N543" s="37" t="s">
        <v>1741</v>
      </c>
      <c r="O543" s="36" t="s">
        <v>1740</v>
      </c>
      <c r="P543" s="37" t="s">
        <v>259</v>
      </c>
      <c r="Q543" s="37"/>
      <c r="R543" s="37" t="s">
        <v>1739</v>
      </c>
      <c r="S543" s="36" t="s">
        <v>11036</v>
      </c>
      <c r="T543" s="36" t="s">
        <v>1738</v>
      </c>
      <c r="U543" s="36" t="s">
        <v>1737</v>
      </c>
      <c r="V543" s="37">
        <v>5.07</v>
      </c>
      <c r="W543" s="37">
        <v>2</v>
      </c>
      <c r="X543" s="36"/>
      <c r="Y543" s="36" t="s">
        <v>1736</v>
      </c>
      <c r="Z543" s="36" t="s">
        <v>1735</v>
      </c>
      <c r="AA543" s="37" t="s">
        <v>1734</v>
      </c>
      <c r="AB543" s="37" t="s">
        <v>1733</v>
      </c>
      <c r="AC543" s="37" t="s">
        <v>209</v>
      </c>
      <c r="AD543" s="41" t="s">
        <v>378</v>
      </c>
      <c r="AE543" s="41" t="s">
        <v>377</v>
      </c>
      <c r="AF543" s="41" t="s">
        <v>206</v>
      </c>
      <c r="AG543" s="41" t="s">
        <v>201</v>
      </c>
      <c r="AH543" s="41" t="s">
        <v>201</v>
      </c>
      <c r="AI543" s="41" t="s">
        <v>201</v>
      </c>
      <c r="AJ543" s="41" t="s">
        <v>205</v>
      </c>
      <c r="AK543" s="41" t="s">
        <v>398</v>
      </c>
      <c r="AL543" s="41" t="s">
        <v>201</v>
      </c>
      <c r="AM543" s="41" t="s">
        <v>201</v>
      </c>
      <c r="AN543" s="41" t="s">
        <v>203</v>
      </c>
      <c r="AO543" s="41" t="s">
        <v>205</v>
      </c>
      <c r="AP543" s="41" t="s">
        <v>291</v>
      </c>
      <c r="AQ543" s="41" t="s">
        <v>1732</v>
      </c>
      <c r="AR543" s="41" t="s">
        <v>1731</v>
      </c>
      <c r="AS543" s="41" t="s">
        <v>201</v>
      </c>
      <c r="AT543" s="37" t="s">
        <v>1730</v>
      </c>
      <c r="AU543" s="37" t="s">
        <v>1729</v>
      </c>
      <c r="AV543" s="37" t="s">
        <v>1254</v>
      </c>
      <c r="AW543" s="37" t="s">
        <v>1231</v>
      </c>
      <c r="AX543" s="37"/>
      <c r="AY543" s="37"/>
      <c r="AZ543" s="37" t="s">
        <v>1728</v>
      </c>
      <c r="BA543" s="37" t="s">
        <v>1727</v>
      </c>
      <c r="BB543" s="37" t="s">
        <v>1726</v>
      </c>
      <c r="BC543" s="37" t="s">
        <v>1725</v>
      </c>
      <c r="BD543" s="37" t="s">
        <v>11037</v>
      </c>
      <c r="BE543" s="37">
        <v>0</v>
      </c>
      <c r="BF543" s="37">
        <v>0</v>
      </c>
      <c r="BG543" s="37">
        <v>0</v>
      </c>
      <c r="BH543" s="37" t="s">
        <v>1724</v>
      </c>
      <c r="BI543" s="37"/>
      <c r="BJ543" s="37"/>
      <c r="BK543" s="37"/>
      <c r="BL543" s="37"/>
      <c r="BM543" s="37"/>
      <c r="BN543" s="37"/>
      <c r="BO543" s="37"/>
      <c r="BP543" s="37"/>
      <c r="BQ543" s="37"/>
      <c r="BR543" s="37"/>
      <c r="BS543" s="37"/>
      <c r="BT543" s="37"/>
      <c r="BU543" s="37"/>
      <c r="BV543" s="37">
        <v>0</v>
      </c>
      <c r="BW543" s="37">
        <v>0</v>
      </c>
      <c r="BX543" s="37">
        <v>0</v>
      </c>
      <c r="BY543" s="37">
        <v>0</v>
      </c>
      <c r="BZ543" s="37">
        <v>0</v>
      </c>
      <c r="CA543" s="37">
        <v>0</v>
      </c>
      <c r="CB543" s="37">
        <v>0</v>
      </c>
      <c r="CC543" s="37"/>
      <c r="CD543" s="37"/>
      <c r="CE543" s="37"/>
      <c r="CF543" s="37"/>
      <c r="CG543" s="37"/>
      <c r="CH543" s="37"/>
      <c r="CI543" s="37"/>
      <c r="CJ543" s="37">
        <v>0</v>
      </c>
      <c r="CK543" s="37">
        <v>0</v>
      </c>
      <c r="CL543" s="37">
        <v>0</v>
      </c>
      <c r="CM543" s="37">
        <v>0</v>
      </c>
      <c r="CN543" s="37">
        <v>0</v>
      </c>
      <c r="CO543" s="37">
        <v>0</v>
      </c>
      <c r="CP543" s="37">
        <v>0</v>
      </c>
      <c r="CQ543" s="37">
        <v>0</v>
      </c>
      <c r="CR543" s="37">
        <v>0.7</v>
      </c>
      <c r="CS543" s="37">
        <v>99</v>
      </c>
      <c r="CT543" s="37">
        <v>0.3</v>
      </c>
      <c r="CU543" s="37"/>
      <c r="CV543" s="37"/>
      <c r="CW543" s="37"/>
      <c r="CX543" s="37" t="s">
        <v>1723</v>
      </c>
      <c r="CY543" s="37"/>
      <c r="CZ543" s="37" t="s">
        <v>1722</v>
      </c>
      <c r="DA543" s="37" t="s">
        <v>1721</v>
      </c>
      <c r="DB543" s="37" t="s">
        <v>1720</v>
      </c>
      <c r="DC543" s="37" t="s">
        <v>1719</v>
      </c>
      <c r="DD543" s="37" t="s">
        <v>1719</v>
      </c>
      <c r="DE543" s="37" t="s">
        <v>1715</v>
      </c>
      <c r="DF543" s="37"/>
      <c r="DG543" s="37" t="s">
        <v>1718</v>
      </c>
      <c r="DH543" s="37" t="s">
        <v>1717</v>
      </c>
      <c r="DI543" s="37" t="s">
        <v>1716</v>
      </c>
      <c r="DJ543" s="37" t="s">
        <v>1715</v>
      </c>
      <c r="DK543" s="37" t="s">
        <v>1714</v>
      </c>
      <c r="DL543" s="37">
        <v>1.5E-3</v>
      </c>
      <c r="DM543" s="37"/>
      <c r="DN543" s="37">
        <v>4.0000000000000002E-4</v>
      </c>
      <c r="DO543" s="37"/>
      <c r="DP543" s="37"/>
      <c r="DQ543" s="37">
        <v>0.2</v>
      </c>
      <c r="DR543" s="37">
        <v>3.6000000000000001E-5</v>
      </c>
      <c r="DS543" s="37">
        <v>0.200436</v>
      </c>
      <c r="DT543" s="37">
        <v>0.201936</v>
      </c>
    </row>
    <row r="544" spans="1:124" s="31" customFormat="1" ht="16.5">
      <c r="A544" s="37">
        <v>405</v>
      </c>
      <c r="B544" s="36" t="s">
        <v>1455</v>
      </c>
      <c r="C544" s="36" t="s">
        <v>1599</v>
      </c>
      <c r="D544" s="37" t="s">
        <v>1713</v>
      </c>
      <c r="E544" s="37" t="s">
        <v>1712</v>
      </c>
      <c r="F544" s="37" t="str">
        <f>IF(ISERROR(FIND('ヒアリングシート（記入例あり）'!$C$22,物質リスト!D544)),"",ROW())</f>
        <v/>
      </c>
      <c r="G544" s="37" t="e" cm="1">
        <f t="array" ref="G544">INDEX(D:D,SMALL(F:F,ROW(D544)))</f>
        <v>#NUM!</v>
      </c>
      <c r="H544" s="38" t="s">
        <v>10744</v>
      </c>
      <c r="I544" s="37" t="s">
        <v>407</v>
      </c>
      <c r="J544" s="37"/>
      <c r="K544" s="37"/>
      <c r="L544" s="37"/>
      <c r="M544" s="37"/>
      <c r="N544" s="37"/>
      <c r="O544" s="36"/>
      <c r="P544" s="37"/>
      <c r="Q544" s="36"/>
      <c r="R544" s="37"/>
      <c r="S544" s="36"/>
      <c r="T544" s="36"/>
      <c r="U544" s="36"/>
      <c r="V544" s="37"/>
      <c r="W544" s="37"/>
      <c r="X544" s="36"/>
      <c r="Y544" s="36"/>
      <c r="Z544" s="36"/>
      <c r="AA544" s="37"/>
      <c r="AB544" s="37"/>
      <c r="AC544" s="37"/>
      <c r="AD544" s="37"/>
      <c r="AE544" s="37"/>
      <c r="AF544" s="37"/>
      <c r="AG544" s="37"/>
      <c r="AH544" s="37"/>
      <c r="AI544" s="37"/>
      <c r="AJ544" s="37"/>
      <c r="AK544" s="37"/>
      <c r="AL544" s="37"/>
      <c r="AM544" s="37"/>
      <c r="AN544" s="37"/>
      <c r="AO544" s="37" t="s">
        <v>577</v>
      </c>
      <c r="AP544" s="37"/>
      <c r="AQ544" s="37"/>
      <c r="AR544" s="37"/>
      <c r="AS544" s="37"/>
      <c r="AT544" s="37"/>
      <c r="AU544" s="37"/>
      <c r="AV544" s="37"/>
      <c r="AW544" s="37"/>
      <c r="AX544" s="37"/>
      <c r="AY544" s="37"/>
      <c r="AZ544" s="37"/>
      <c r="BA544" s="37"/>
      <c r="BB544" s="37"/>
      <c r="BC544" s="37" t="s">
        <v>1711</v>
      </c>
      <c r="BD544" s="37"/>
      <c r="BE544" s="37">
        <v>2615911</v>
      </c>
      <c r="BF544" s="40">
        <v>2210459</v>
      </c>
      <c r="BG544" s="37">
        <v>4826370</v>
      </c>
      <c r="BH544" s="37"/>
      <c r="BI544" s="37">
        <v>46</v>
      </c>
      <c r="BJ544" s="37">
        <v>421.6</v>
      </c>
      <c r="BK544" s="37">
        <v>2001.5</v>
      </c>
      <c r="BL544" s="37">
        <v>0</v>
      </c>
      <c r="BM544" s="37">
        <v>0</v>
      </c>
      <c r="BN544" s="37">
        <v>1904.3</v>
      </c>
      <c r="BO544" s="37">
        <v>25938.3</v>
      </c>
      <c r="BP544" s="37">
        <v>0</v>
      </c>
      <c r="BQ544" s="37">
        <v>1488000</v>
      </c>
      <c r="BR544" s="37">
        <v>63000</v>
      </c>
      <c r="BS544" s="37">
        <v>2423.1</v>
      </c>
      <c r="BT544" s="37">
        <v>27842.6</v>
      </c>
      <c r="BU544" s="37">
        <v>1551000</v>
      </c>
      <c r="BV544" s="37">
        <v>21</v>
      </c>
      <c r="BW544" s="37">
        <v>96.699999999999989</v>
      </c>
      <c r="BX544" s="37">
        <v>21565.1</v>
      </c>
      <c r="BY544" s="37">
        <v>0</v>
      </c>
      <c r="BZ544" s="37">
        <v>0</v>
      </c>
      <c r="CA544" s="37">
        <v>21661.8</v>
      </c>
      <c r="CB544" s="37">
        <v>4441600</v>
      </c>
      <c r="CC544" s="37">
        <v>98</v>
      </c>
      <c r="CD544" s="37">
        <v>2</v>
      </c>
      <c r="CE544" s="37">
        <v>95900</v>
      </c>
      <c r="CF544" s="37">
        <v>0</v>
      </c>
      <c r="CG544" s="37">
        <v>0</v>
      </c>
      <c r="CH544" s="37">
        <v>95902</v>
      </c>
      <c r="CI544" s="37">
        <v>1263220</v>
      </c>
      <c r="CJ544" s="37">
        <v>17</v>
      </c>
      <c r="CK544" s="37">
        <v>0</v>
      </c>
      <c r="CL544" s="37">
        <v>1341.6</v>
      </c>
      <c r="CM544" s="37">
        <v>0</v>
      </c>
      <c r="CN544" s="37">
        <v>0</v>
      </c>
      <c r="CO544" s="37">
        <v>1341.6</v>
      </c>
      <c r="CP544" s="37">
        <v>990260</v>
      </c>
      <c r="CQ544" s="37"/>
      <c r="CR544" s="37"/>
      <c r="CS544" s="37"/>
      <c r="CT544" s="37"/>
      <c r="CU544" s="37" t="s">
        <v>1710</v>
      </c>
      <c r="CV544" s="37"/>
      <c r="CW544" s="37"/>
      <c r="CX544" s="37" t="s">
        <v>1709</v>
      </c>
      <c r="CY544" s="37" t="s">
        <v>1708</v>
      </c>
      <c r="CZ544" s="37"/>
      <c r="DA544" s="40" t="s">
        <v>1707</v>
      </c>
      <c r="DB544" s="37" t="s">
        <v>1706</v>
      </c>
      <c r="DC544" s="37"/>
      <c r="DD544" s="37"/>
      <c r="DE544" s="37" t="s">
        <v>1705</v>
      </c>
      <c r="DF544" s="37"/>
      <c r="DG544" s="37"/>
      <c r="DH544" s="37"/>
      <c r="DI544" s="37"/>
      <c r="DJ544" s="37"/>
      <c r="DK544" s="37"/>
      <c r="DL544" s="37">
        <v>4.2000000000000003E-2</v>
      </c>
      <c r="DM544" s="37"/>
      <c r="DN544" s="37"/>
      <c r="DO544" s="37"/>
      <c r="DP544" s="37"/>
      <c r="DQ544" s="37"/>
      <c r="DR544" s="37"/>
      <c r="DS544" s="37"/>
      <c r="DT544" s="37"/>
    </row>
    <row r="545" spans="1:124" s="32" customFormat="1" ht="18">
      <c r="A545" s="37">
        <v>405</v>
      </c>
      <c r="B545" s="36" t="s">
        <v>1704</v>
      </c>
      <c r="C545" s="36" t="s">
        <v>1703</v>
      </c>
      <c r="D545" s="37" t="s">
        <v>1702</v>
      </c>
      <c r="E545" s="37" t="s">
        <v>1701</v>
      </c>
      <c r="F545" s="37" t="str">
        <f>IF(ISERROR(FIND('ヒアリングシート（記入例あり）'!$C$22,物質リスト!D545)),"",ROW())</f>
        <v/>
      </c>
      <c r="G545" s="37" t="e" cm="1">
        <f t="array" ref="G545">INDEX(D:D,SMALL(F:F,ROW(D545)))</f>
        <v>#NUM!</v>
      </c>
      <c r="H545" s="38" t="s">
        <v>10744</v>
      </c>
      <c r="I545" s="37" t="s">
        <v>407</v>
      </c>
      <c r="J545" s="37" t="s">
        <v>406</v>
      </c>
      <c r="K545" s="37" t="s">
        <v>221</v>
      </c>
      <c r="L545" s="37" t="s">
        <v>1700</v>
      </c>
      <c r="M545" s="37">
        <v>69.62</v>
      </c>
      <c r="N545" s="37" t="s">
        <v>1699</v>
      </c>
      <c r="O545" s="36" t="s">
        <v>1698</v>
      </c>
      <c r="P545" s="37" t="s">
        <v>259</v>
      </c>
      <c r="Q545" s="36"/>
      <c r="R545" s="37" t="s">
        <v>1697</v>
      </c>
      <c r="S545" s="36" t="s">
        <v>1696</v>
      </c>
      <c r="T545" s="36"/>
      <c r="U545" s="36" t="s">
        <v>209</v>
      </c>
      <c r="V545" s="37"/>
      <c r="W545" s="37"/>
      <c r="X545" s="36"/>
      <c r="Y545" s="36"/>
      <c r="Z545" s="36" t="s">
        <v>10779</v>
      </c>
      <c r="AA545" s="37" t="s">
        <v>1695</v>
      </c>
      <c r="AB545" s="37" t="s">
        <v>209</v>
      </c>
      <c r="AC545" s="37" t="s">
        <v>209</v>
      </c>
      <c r="AD545" s="41" t="s">
        <v>203</v>
      </c>
      <c r="AE545" s="41" t="s">
        <v>201</v>
      </c>
      <c r="AF545" s="41" t="s">
        <v>206</v>
      </c>
      <c r="AG545" s="41" t="s">
        <v>206</v>
      </c>
      <c r="AH545" s="41" t="s">
        <v>201</v>
      </c>
      <c r="AI545" s="41" t="s">
        <v>201</v>
      </c>
      <c r="AJ545" s="41" t="s">
        <v>203</v>
      </c>
      <c r="AK545" s="41" t="s">
        <v>204</v>
      </c>
      <c r="AL545" s="41" t="s">
        <v>201</v>
      </c>
      <c r="AM545" s="41" t="s">
        <v>201</v>
      </c>
      <c r="AN545" s="41" t="s">
        <v>201</v>
      </c>
      <c r="AO545" s="41" t="s">
        <v>201</v>
      </c>
      <c r="AP545" s="41" t="s">
        <v>291</v>
      </c>
      <c r="AQ545" s="41" t="s">
        <v>713</v>
      </c>
      <c r="AR545" s="41" t="s">
        <v>201</v>
      </c>
      <c r="AS545" s="41" t="s">
        <v>201</v>
      </c>
      <c r="AT545" s="37" t="s">
        <v>477</v>
      </c>
      <c r="AU545" s="37" t="s">
        <v>477</v>
      </c>
      <c r="AV545" s="37" t="s">
        <v>1613</v>
      </c>
      <c r="AW545" s="37"/>
      <c r="AX545" s="37"/>
      <c r="AY545" s="37"/>
      <c r="AZ545" s="37"/>
      <c r="BA545" s="37"/>
      <c r="BB545" s="37"/>
      <c r="BC545" s="37"/>
      <c r="BD545" s="37"/>
      <c r="BE545" s="37"/>
      <c r="BF545" s="40"/>
      <c r="BG545" s="37"/>
      <c r="BH545" s="37" t="s">
        <v>1694</v>
      </c>
      <c r="BI545" s="37"/>
      <c r="BJ545" s="37"/>
      <c r="BK545" s="37"/>
      <c r="BL545" s="37"/>
      <c r="BM545" s="37"/>
      <c r="BN545" s="37"/>
      <c r="BO545" s="37"/>
      <c r="BP545" s="37"/>
      <c r="BQ545" s="37"/>
      <c r="BR545" s="37"/>
      <c r="BS545" s="37"/>
      <c r="BT545" s="37"/>
      <c r="BU545" s="37"/>
      <c r="BV545" s="37"/>
      <c r="BW545" s="37"/>
      <c r="BX545" s="37"/>
      <c r="BY545" s="37"/>
      <c r="BZ545" s="37"/>
      <c r="CA545" s="37"/>
      <c r="CB545" s="37"/>
      <c r="CC545" s="37"/>
      <c r="CD545" s="37"/>
      <c r="CE545" s="37"/>
      <c r="CF545" s="37"/>
      <c r="CG545" s="37"/>
      <c r="CH545" s="37"/>
      <c r="CI545" s="37"/>
      <c r="CJ545" s="37"/>
      <c r="CK545" s="37"/>
      <c r="CL545" s="37"/>
      <c r="CM545" s="37"/>
      <c r="CN545" s="37"/>
      <c r="CO545" s="37"/>
      <c r="CP545" s="37"/>
      <c r="CQ545" s="37"/>
      <c r="CR545" s="37"/>
      <c r="CS545" s="37"/>
      <c r="CT545" s="37"/>
      <c r="CU545" s="37"/>
      <c r="CV545" s="37"/>
      <c r="CW545" s="37"/>
      <c r="CX545" s="37"/>
      <c r="CY545" s="37"/>
      <c r="CZ545" s="37"/>
      <c r="DA545" s="40"/>
      <c r="DB545" s="37"/>
      <c r="DC545" s="37"/>
      <c r="DD545" s="37"/>
      <c r="DE545" s="37"/>
      <c r="DF545" s="37"/>
      <c r="DG545" s="37"/>
      <c r="DH545" s="37"/>
      <c r="DI545" s="37"/>
      <c r="DJ545" s="37"/>
      <c r="DK545" s="37"/>
      <c r="DL545" s="37"/>
      <c r="DM545" s="37"/>
      <c r="DN545" s="37"/>
      <c r="DO545" s="37"/>
      <c r="DP545" s="37"/>
      <c r="DQ545" s="37"/>
      <c r="DR545" s="37"/>
      <c r="DS545" s="37"/>
      <c r="DT545" s="37"/>
    </row>
    <row r="546" spans="1:124" s="31" customFormat="1" ht="18">
      <c r="A546" s="37">
        <v>405</v>
      </c>
      <c r="B546" s="36" t="s">
        <v>1693</v>
      </c>
      <c r="C546" s="36" t="s">
        <v>1599</v>
      </c>
      <c r="D546" s="37" t="s">
        <v>1692</v>
      </c>
      <c r="E546" s="37" t="s">
        <v>1691</v>
      </c>
      <c r="F546" s="37" t="str">
        <f>IF(ISERROR(FIND('ヒアリングシート（記入例あり）'!$C$22,物質リスト!D546)),"",ROW())</f>
        <v/>
      </c>
      <c r="G546" s="37" t="e" cm="1">
        <f t="array" ref="G546">INDEX(D:D,SMALL(F:F,ROW(D546)))</f>
        <v>#NUM!</v>
      </c>
      <c r="H546" s="38" t="s">
        <v>10744</v>
      </c>
      <c r="I546" s="37" t="s">
        <v>407</v>
      </c>
      <c r="J546" s="37" t="s">
        <v>406</v>
      </c>
      <c r="K546" s="37" t="s">
        <v>221</v>
      </c>
      <c r="L546" s="37" t="s">
        <v>1690</v>
      </c>
      <c r="M546" s="37">
        <v>65.8</v>
      </c>
      <c r="N546" s="37" t="s">
        <v>1689</v>
      </c>
      <c r="O546" s="36" t="s">
        <v>1688</v>
      </c>
      <c r="P546" s="37" t="s">
        <v>259</v>
      </c>
      <c r="Q546" s="36"/>
      <c r="R546" s="37" t="s">
        <v>1687</v>
      </c>
      <c r="S546" s="36"/>
      <c r="T546" s="36"/>
      <c r="U546" s="36"/>
      <c r="V546" s="37"/>
      <c r="W546" s="37"/>
      <c r="X546" s="36"/>
      <c r="Y546" s="36"/>
      <c r="Z546" s="36" t="s">
        <v>10780</v>
      </c>
      <c r="AA546" s="37"/>
      <c r="AB546" s="37"/>
      <c r="AC546" s="37"/>
      <c r="AD546" s="37"/>
      <c r="AE546" s="37"/>
      <c r="AF546" s="37"/>
      <c r="AG546" s="37"/>
      <c r="AH546" s="37"/>
      <c r="AI546" s="37"/>
      <c r="AJ546" s="37"/>
      <c r="AK546" s="37"/>
      <c r="AL546" s="37"/>
      <c r="AM546" s="37"/>
      <c r="AN546" s="37"/>
      <c r="AO546" s="37"/>
      <c r="AP546" s="37"/>
      <c r="AQ546" s="37"/>
      <c r="AR546" s="37"/>
      <c r="AS546" s="37"/>
      <c r="AT546" s="37"/>
      <c r="AU546" s="37"/>
      <c r="AV546" s="37"/>
      <c r="AW546" s="37"/>
      <c r="AX546" s="37"/>
      <c r="AY546" s="37"/>
      <c r="AZ546" s="37"/>
      <c r="BA546" s="37"/>
      <c r="BB546" s="37"/>
      <c r="BC546" s="37"/>
      <c r="BD546" s="37"/>
      <c r="BE546" s="37"/>
      <c r="BF546" s="40"/>
      <c r="BG546" s="37"/>
      <c r="BH546" s="37"/>
      <c r="BI546" s="37"/>
      <c r="BJ546" s="37"/>
      <c r="BK546" s="37"/>
      <c r="BL546" s="37"/>
      <c r="BM546" s="37"/>
      <c r="BN546" s="37"/>
      <c r="BO546" s="37"/>
      <c r="BP546" s="37"/>
      <c r="BQ546" s="37"/>
      <c r="BR546" s="37"/>
      <c r="BS546" s="37"/>
      <c r="BT546" s="37"/>
      <c r="BU546" s="37"/>
      <c r="BV546" s="37"/>
      <c r="BW546" s="37"/>
      <c r="BX546" s="37"/>
      <c r="BY546" s="37"/>
      <c r="BZ546" s="37"/>
      <c r="CA546" s="37"/>
      <c r="CB546" s="37"/>
      <c r="CC546" s="37"/>
      <c r="CD546" s="37"/>
      <c r="CE546" s="37"/>
      <c r="CF546" s="37"/>
      <c r="CG546" s="37"/>
      <c r="CH546" s="37"/>
      <c r="CI546" s="37"/>
      <c r="CJ546" s="37"/>
      <c r="CK546" s="37"/>
      <c r="CL546" s="37"/>
      <c r="CM546" s="37"/>
      <c r="CN546" s="37"/>
      <c r="CO546" s="37"/>
      <c r="CP546" s="37"/>
      <c r="CQ546" s="37"/>
      <c r="CR546" s="37"/>
      <c r="CS546" s="37"/>
      <c r="CT546" s="37"/>
      <c r="CU546" s="37"/>
      <c r="CV546" s="37"/>
      <c r="CW546" s="37"/>
      <c r="CX546" s="37"/>
      <c r="CY546" s="37"/>
      <c r="CZ546" s="37"/>
      <c r="DA546" s="40"/>
      <c r="DB546" s="37"/>
      <c r="DC546" s="37"/>
      <c r="DD546" s="37"/>
      <c r="DE546" s="37"/>
      <c r="DF546" s="37"/>
      <c r="DG546" s="37"/>
      <c r="DH546" s="37"/>
      <c r="DI546" s="37"/>
      <c r="DJ546" s="37"/>
      <c r="DK546" s="37"/>
      <c r="DL546" s="37"/>
      <c r="DM546" s="37"/>
      <c r="DN546" s="37"/>
      <c r="DO546" s="37"/>
      <c r="DP546" s="37"/>
      <c r="DQ546" s="37"/>
      <c r="DR546" s="37"/>
      <c r="DS546" s="37"/>
      <c r="DT546" s="37"/>
    </row>
    <row r="547" spans="1:124" s="31" customFormat="1" ht="18">
      <c r="A547" s="37">
        <v>405</v>
      </c>
      <c r="B547" s="36" t="s">
        <v>1686</v>
      </c>
      <c r="C547" s="36" t="s">
        <v>1599</v>
      </c>
      <c r="D547" s="37" t="s">
        <v>1685</v>
      </c>
      <c r="E547" s="37" t="s">
        <v>1684</v>
      </c>
      <c r="F547" s="37" t="str">
        <f>IF(ISERROR(FIND('ヒアリングシート（記入例あり）'!$C$22,物質リスト!D547)),"",ROW())</f>
        <v/>
      </c>
      <c r="G547" s="37" t="e" cm="1">
        <f t="array" ref="G547">INDEX(D:D,SMALL(F:F,ROW(D547)))</f>
        <v>#NUM!</v>
      </c>
      <c r="H547" s="38" t="s">
        <v>10744</v>
      </c>
      <c r="I547" s="37" t="s">
        <v>407</v>
      </c>
      <c r="J547" s="37" t="s">
        <v>406</v>
      </c>
      <c r="K547" s="37" t="s">
        <v>221</v>
      </c>
      <c r="L547" s="37" t="s">
        <v>1683</v>
      </c>
      <c r="M547" s="37">
        <v>201.22</v>
      </c>
      <c r="N547" s="37" t="s">
        <v>1682</v>
      </c>
      <c r="O547" s="36" t="s">
        <v>1681</v>
      </c>
      <c r="P547" s="37" t="s">
        <v>259</v>
      </c>
      <c r="Q547" s="36"/>
      <c r="R547" s="37" t="s">
        <v>1680</v>
      </c>
      <c r="S547" s="36" t="s">
        <v>1679</v>
      </c>
      <c r="T547" s="36"/>
      <c r="U547" s="36" t="s">
        <v>1678</v>
      </c>
      <c r="V547" s="37">
        <v>-1.53</v>
      </c>
      <c r="W547" s="37">
        <v>1</v>
      </c>
      <c r="X547" s="36"/>
      <c r="Y547" s="36"/>
      <c r="Z547" s="36" t="s">
        <v>10781</v>
      </c>
      <c r="AA547" s="37" t="s">
        <v>1677</v>
      </c>
      <c r="AB547" s="37" t="s">
        <v>209</v>
      </c>
      <c r="AC547" s="37" t="s">
        <v>209</v>
      </c>
      <c r="AD547" s="41" t="s">
        <v>203</v>
      </c>
      <c r="AE547" s="41" t="s">
        <v>201</v>
      </c>
      <c r="AF547" s="41" t="s">
        <v>206</v>
      </c>
      <c r="AG547" s="41" t="s">
        <v>206</v>
      </c>
      <c r="AH547" s="41" t="s">
        <v>201</v>
      </c>
      <c r="AI547" s="41" t="s">
        <v>201</v>
      </c>
      <c r="AJ547" s="41" t="s">
        <v>201</v>
      </c>
      <c r="AK547" s="41" t="s">
        <v>250</v>
      </c>
      <c r="AL547" s="41" t="s">
        <v>201</v>
      </c>
      <c r="AM547" s="41" t="s">
        <v>201</v>
      </c>
      <c r="AN547" s="41" t="s">
        <v>201</v>
      </c>
      <c r="AO547" s="41" t="s">
        <v>201</v>
      </c>
      <c r="AP547" s="41" t="s">
        <v>291</v>
      </c>
      <c r="AQ547" s="41" t="s">
        <v>1676</v>
      </c>
      <c r="AR547" s="41" t="s">
        <v>1675</v>
      </c>
      <c r="AS547" s="41" t="s">
        <v>201</v>
      </c>
      <c r="AT547" s="37" t="s">
        <v>1674</v>
      </c>
      <c r="AU547" s="37" t="s">
        <v>1673</v>
      </c>
      <c r="AV547" s="37" t="s">
        <v>1672</v>
      </c>
      <c r="AW547" s="37"/>
      <c r="AX547" s="37"/>
      <c r="AY547" s="37"/>
      <c r="AZ547" s="37"/>
      <c r="BA547" s="37"/>
      <c r="BB547" s="37"/>
      <c r="BC547" s="37"/>
      <c r="BD547" s="37"/>
      <c r="BE547" s="37"/>
      <c r="BF547" s="40"/>
      <c r="BG547" s="37"/>
      <c r="BH547" s="37" t="s">
        <v>1671</v>
      </c>
      <c r="BI547" s="37"/>
      <c r="BJ547" s="37"/>
      <c r="BK547" s="37"/>
      <c r="BL547" s="37"/>
      <c r="BM547" s="37"/>
      <c r="BN547" s="37"/>
      <c r="BO547" s="37"/>
      <c r="BP547" s="37"/>
      <c r="BQ547" s="37"/>
      <c r="BR547" s="37"/>
      <c r="BS547" s="37"/>
      <c r="BT547" s="37"/>
      <c r="BU547" s="37"/>
      <c r="BV547" s="37"/>
      <c r="BW547" s="37"/>
      <c r="BX547" s="37"/>
      <c r="BY547" s="37"/>
      <c r="BZ547" s="37"/>
      <c r="CA547" s="37"/>
      <c r="CB547" s="37"/>
      <c r="CC547" s="37"/>
      <c r="CD547" s="37"/>
      <c r="CE547" s="37"/>
      <c r="CF547" s="37"/>
      <c r="CG547" s="37"/>
      <c r="CH547" s="37"/>
      <c r="CI547" s="37"/>
      <c r="CJ547" s="37"/>
      <c r="CK547" s="37"/>
      <c r="CL547" s="37"/>
      <c r="CM547" s="37"/>
      <c r="CN547" s="37"/>
      <c r="CO547" s="37"/>
      <c r="CP547" s="37"/>
      <c r="CQ547" s="37"/>
      <c r="CR547" s="37"/>
      <c r="CS547" s="37"/>
      <c r="CT547" s="37"/>
      <c r="CU547" s="37"/>
      <c r="CV547" s="37"/>
      <c r="CW547" s="37"/>
      <c r="CX547" s="37"/>
      <c r="CY547" s="37"/>
      <c r="CZ547" s="37"/>
      <c r="DA547" s="40"/>
      <c r="DB547" s="37"/>
      <c r="DC547" s="37"/>
      <c r="DD547" s="37"/>
      <c r="DE547" s="37"/>
      <c r="DF547" s="37"/>
      <c r="DG547" s="37"/>
      <c r="DH547" s="37"/>
      <c r="DI547" s="37"/>
      <c r="DJ547" s="37"/>
      <c r="DK547" s="37"/>
      <c r="DL547" s="37"/>
      <c r="DM547" s="37"/>
      <c r="DN547" s="37"/>
      <c r="DO547" s="37"/>
      <c r="DP547" s="37"/>
      <c r="DQ547" s="37"/>
      <c r="DR547" s="37"/>
      <c r="DS547" s="37"/>
      <c r="DT547" s="37"/>
    </row>
    <row r="548" spans="1:124" s="31" customFormat="1" ht="16.5">
      <c r="A548" s="37">
        <v>405</v>
      </c>
      <c r="B548" s="36" t="s">
        <v>1670</v>
      </c>
      <c r="C548" s="36" t="s">
        <v>1599</v>
      </c>
      <c r="D548" s="37" t="s">
        <v>1669</v>
      </c>
      <c r="E548" s="37" t="s">
        <v>1668</v>
      </c>
      <c r="F548" s="37" t="str">
        <f>IF(ISERROR(FIND('ヒアリングシート（記入例あり）'!$C$22,物質リスト!D548)),"",ROW())</f>
        <v/>
      </c>
      <c r="G548" s="37" t="e" cm="1">
        <f t="array" ref="G548">INDEX(D:D,SMALL(F:F,ROW(D548)))</f>
        <v>#NUM!</v>
      </c>
      <c r="H548" s="38" t="s">
        <v>10744</v>
      </c>
      <c r="I548" s="37" t="s">
        <v>407</v>
      </c>
      <c r="J548" s="37" t="s">
        <v>406</v>
      </c>
      <c r="K548" s="37" t="s">
        <v>221</v>
      </c>
      <c r="L548" s="37" t="s">
        <v>1667</v>
      </c>
      <c r="M548" s="37">
        <v>10.81</v>
      </c>
      <c r="N548" s="37" t="s">
        <v>1666</v>
      </c>
      <c r="O548" s="36" t="s">
        <v>1665</v>
      </c>
      <c r="P548" s="37" t="s">
        <v>259</v>
      </c>
      <c r="Q548" s="36"/>
      <c r="R548" s="37" t="s">
        <v>1664</v>
      </c>
      <c r="S548" s="36" t="s">
        <v>1663</v>
      </c>
      <c r="T548" s="36" t="s">
        <v>1662</v>
      </c>
      <c r="U548" s="36" t="s">
        <v>209</v>
      </c>
      <c r="V548" s="37"/>
      <c r="W548" s="37"/>
      <c r="X548" s="36"/>
      <c r="Y548" s="36"/>
      <c r="Z548" s="36" t="s">
        <v>503</v>
      </c>
      <c r="AA548" s="37" t="s">
        <v>1661</v>
      </c>
      <c r="AB548" s="37" t="s">
        <v>209</v>
      </c>
      <c r="AC548" s="37" t="s">
        <v>209</v>
      </c>
      <c r="AD548" s="41" t="s">
        <v>207</v>
      </c>
      <c r="AE548" s="41" t="s">
        <v>201</v>
      </c>
      <c r="AF548" s="41" t="s">
        <v>206</v>
      </c>
      <c r="AG548" s="41" t="s">
        <v>201</v>
      </c>
      <c r="AH548" s="41" t="s">
        <v>201</v>
      </c>
      <c r="AI548" s="41" t="s">
        <v>201</v>
      </c>
      <c r="AJ548" s="41" t="s">
        <v>201</v>
      </c>
      <c r="AK548" s="41" t="s">
        <v>201</v>
      </c>
      <c r="AL548" s="41" t="s">
        <v>201</v>
      </c>
      <c r="AM548" s="41" t="s">
        <v>201</v>
      </c>
      <c r="AN548" s="41" t="s">
        <v>201</v>
      </c>
      <c r="AO548" s="41" t="s">
        <v>201</v>
      </c>
      <c r="AP548" s="41" t="s">
        <v>201</v>
      </c>
      <c r="AQ548" s="41" t="s">
        <v>201</v>
      </c>
      <c r="AR548" s="41" t="s">
        <v>201</v>
      </c>
      <c r="AS548" s="41" t="s">
        <v>201</v>
      </c>
      <c r="AT548" s="37" t="s">
        <v>209</v>
      </c>
      <c r="AU548" s="37" t="s">
        <v>209</v>
      </c>
      <c r="AV548" s="37" t="s">
        <v>1660</v>
      </c>
      <c r="AW548" s="37"/>
      <c r="AX548" s="37"/>
      <c r="AY548" s="37"/>
      <c r="AZ548" s="37"/>
      <c r="BA548" s="37"/>
      <c r="BB548" s="37"/>
      <c r="BC548" s="37"/>
      <c r="BD548" s="37"/>
      <c r="BE548" s="37"/>
      <c r="BF548" s="40"/>
      <c r="BG548" s="37"/>
      <c r="BH548" s="37" t="s">
        <v>1659</v>
      </c>
      <c r="BI548" s="37"/>
      <c r="BJ548" s="37"/>
      <c r="BK548" s="37"/>
      <c r="BL548" s="37"/>
      <c r="BM548" s="37"/>
      <c r="BN548" s="37"/>
      <c r="BO548" s="37"/>
      <c r="BP548" s="37"/>
      <c r="BQ548" s="37"/>
      <c r="BR548" s="37"/>
      <c r="BS548" s="37"/>
      <c r="BT548" s="37"/>
      <c r="BU548" s="37"/>
      <c r="BV548" s="37"/>
      <c r="BW548" s="37"/>
      <c r="BX548" s="37"/>
      <c r="BY548" s="37"/>
      <c r="BZ548" s="37"/>
      <c r="CA548" s="37"/>
      <c r="CB548" s="37"/>
      <c r="CC548" s="37"/>
      <c r="CD548" s="37"/>
      <c r="CE548" s="37"/>
      <c r="CF548" s="37"/>
      <c r="CG548" s="37"/>
      <c r="CH548" s="37"/>
      <c r="CI548" s="37"/>
      <c r="CJ548" s="37"/>
      <c r="CK548" s="37"/>
      <c r="CL548" s="37"/>
      <c r="CM548" s="37"/>
      <c r="CN548" s="37"/>
      <c r="CO548" s="37"/>
      <c r="CP548" s="37"/>
      <c r="CQ548" s="37"/>
      <c r="CR548" s="37"/>
      <c r="CS548" s="37"/>
      <c r="CT548" s="37"/>
      <c r="CU548" s="37"/>
      <c r="CV548" s="37"/>
      <c r="CW548" s="37"/>
      <c r="CX548" s="37"/>
      <c r="CY548" s="37"/>
      <c r="CZ548" s="37"/>
      <c r="DA548" s="40"/>
      <c r="DB548" s="37"/>
      <c r="DC548" s="37"/>
      <c r="DD548" s="37"/>
      <c r="DE548" s="37"/>
      <c r="DF548" s="37"/>
      <c r="DG548" s="37"/>
      <c r="DH548" s="37"/>
      <c r="DI548" s="37"/>
      <c r="DJ548" s="37"/>
      <c r="DK548" s="37"/>
      <c r="DL548" s="37"/>
      <c r="DM548" s="37"/>
      <c r="DN548" s="37"/>
      <c r="DO548" s="37"/>
      <c r="DP548" s="37"/>
      <c r="DQ548" s="37"/>
      <c r="DR548" s="37"/>
      <c r="DS548" s="37"/>
      <c r="DT548" s="37"/>
    </row>
    <row r="549" spans="1:124" s="31" customFormat="1" ht="18">
      <c r="A549" s="37">
        <v>405</v>
      </c>
      <c r="B549" s="36" t="s">
        <v>1658</v>
      </c>
      <c r="C549" s="36" t="s">
        <v>1657</v>
      </c>
      <c r="D549" s="37" t="s">
        <v>1656</v>
      </c>
      <c r="E549" s="37" t="s">
        <v>1655</v>
      </c>
      <c r="F549" s="37" t="str">
        <f>IF(ISERROR(FIND('ヒアリングシート（記入例あり）'!$C$22,物質リスト!D549)),"",ROW())</f>
        <v/>
      </c>
      <c r="G549" s="37" t="e" cm="1">
        <f t="array" ref="G549">INDEX(D:D,SMALL(F:F,ROW(D549)))</f>
        <v>#NUM!</v>
      </c>
      <c r="H549" s="38" t="s">
        <v>10744</v>
      </c>
      <c r="I549" s="37" t="s">
        <v>407</v>
      </c>
      <c r="J549" s="37"/>
      <c r="K549" s="37" t="s">
        <v>360</v>
      </c>
      <c r="L549" s="37" t="s">
        <v>1654</v>
      </c>
      <c r="M549" s="37">
        <v>27.68</v>
      </c>
      <c r="N549" s="37" t="s">
        <v>1653</v>
      </c>
      <c r="O549" s="36" t="s">
        <v>1652</v>
      </c>
      <c r="P549" s="37" t="s">
        <v>1154</v>
      </c>
      <c r="Q549" s="36" t="s">
        <v>1651</v>
      </c>
      <c r="R549" s="37"/>
      <c r="S549" s="36" t="s">
        <v>10782</v>
      </c>
      <c r="T549" s="36" t="s">
        <v>1650</v>
      </c>
      <c r="U549" s="36" t="s">
        <v>209</v>
      </c>
      <c r="V549" s="37"/>
      <c r="W549" s="37"/>
      <c r="X549" s="36" t="s">
        <v>1649</v>
      </c>
      <c r="Y549" s="36"/>
      <c r="Z549" s="36" t="s">
        <v>459</v>
      </c>
      <c r="AA549" s="37" t="s">
        <v>209</v>
      </c>
      <c r="AB549" s="37" t="s">
        <v>209</v>
      </c>
      <c r="AC549" s="37" t="s">
        <v>1648</v>
      </c>
      <c r="AD549" s="41" t="s">
        <v>201</v>
      </c>
      <c r="AE549" s="41" t="s">
        <v>201</v>
      </c>
      <c r="AF549" s="41" t="s">
        <v>377</v>
      </c>
      <c r="AG549" s="41" t="s">
        <v>206</v>
      </c>
      <c r="AH549" s="41" t="s">
        <v>206</v>
      </c>
      <c r="AI549" s="41" t="s">
        <v>206</v>
      </c>
      <c r="AJ549" s="41" t="s">
        <v>1647</v>
      </c>
      <c r="AK549" s="41" t="s">
        <v>377</v>
      </c>
      <c r="AL549" s="41" t="s">
        <v>201</v>
      </c>
      <c r="AM549" s="41" t="s">
        <v>201</v>
      </c>
      <c r="AN549" s="41" t="s">
        <v>201</v>
      </c>
      <c r="AO549" s="41" t="s">
        <v>201</v>
      </c>
      <c r="AP549" s="41" t="s">
        <v>201</v>
      </c>
      <c r="AQ549" s="41" t="s">
        <v>1646</v>
      </c>
      <c r="AR549" s="41" t="s">
        <v>1645</v>
      </c>
      <c r="AS549" s="41" t="s">
        <v>206</v>
      </c>
      <c r="AT549" s="37" t="s">
        <v>1644</v>
      </c>
      <c r="AU549" s="37" t="s">
        <v>1643</v>
      </c>
      <c r="AV549" s="37" t="s">
        <v>1642</v>
      </c>
      <c r="AW549" s="37"/>
      <c r="AX549" s="37" t="s">
        <v>1641</v>
      </c>
      <c r="AY549" s="37"/>
      <c r="AZ549" s="37"/>
      <c r="BA549" s="37"/>
      <c r="BB549" s="37"/>
      <c r="BC549" s="37"/>
      <c r="BD549" s="37"/>
      <c r="BE549" s="37"/>
      <c r="BF549" s="40"/>
      <c r="BG549" s="37"/>
      <c r="BH549" s="37" t="s">
        <v>1640</v>
      </c>
      <c r="BI549" s="37"/>
      <c r="BJ549" s="37"/>
      <c r="BK549" s="37"/>
      <c r="BL549" s="37"/>
      <c r="BM549" s="37"/>
      <c r="BN549" s="37"/>
      <c r="BO549" s="37"/>
      <c r="BP549" s="37"/>
      <c r="BQ549" s="37"/>
      <c r="BR549" s="37"/>
      <c r="BS549" s="37"/>
      <c r="BT549" s="37"/>
      <c r="BU549" s="37"/>
      <c r="BV549" s="37"/>
      <c r="BW549" s="37"/>
      <c r="BX549" s="37"/>
      <c r="BY549" s="37"/>
      <c r="BZ549" s="37"/>
      <c r="CA549" s="37"/>
      <c r="CB549" s="37"/>
      <c r="CC549" s="37"/>
      <c r="CD549" s="37"/>
      <c r="CE549" s="37"/>
      <c r="CF549" s="37"/>
      <c r="CG549" s="37"/>
      <c r="CH549" s="37"/>
      <c r="CI549" s="37"/>
      <c r="CJ549" s="37"/>
      <c r="CK549" s="37"/>
      <c r="CL549" s="37"/>
      <c r="CM549" s="37"/>
      <c r="CN549" s="37"/>
      <c r="CO549" s="37"/>
      <c r="CP549" s="37"/>
      <c r="CQ549" s="37"/>
      <c r="CR549" s="37"/>
      <c r="CS549" s="37"/>
      <c r="CT549" s="37"/>
      <c r="CU549" s="37"/>
      <c r="CV549" s="37"/>
      <c r="CW549" s="37"/>
      <c r="CX549" s="37"/>
      <c r="CY549" s="37"/>
      <c r="CZ549" s="37"/>
      <c r="DA549" s="40"/>
      <c r="DB549" s="37"/>
      <c r="DC549" s="37"/>
      <c r="DD549" s="37"/>
      <c r="DE549" s="37"/>
      <c r="DF549" s="37"/>
      <c r="DG549" s="37"/>
      <c r="DH549" s="37"/>
      <c r="DI549" s="37"/>
      <c r="DJ549" s="37"/>
      <c r="DK549" s="37"/>
      <c r="DL549" s="37"/>
      <c r="DM549" s="37"/>
      <c r="DN549" s="37"/>
      <c r="DO549" s="37"/>
      <c r="DP549" s="37"/>
      <c r="DQ549" s="37"/>
      <c r="DR549" s="37"/>
      <c r="DS549" s="37"/>
      <c r="DT549" s="37"/>
    </row>
    <row r="550" spans="1:124" s="31" customFormat="1" ht="18">
      <c r="A550" s="37">
        <v>405</v>
      </c>
      <c r="B550" s="36" t="s">
        <v>1639</v>
      </c>
      <c r="C550" s="36" t="s">
        <v>1599</v>
      </c>
      <c r="D550" s="37" t="s">
        <v>1638</v>
      </c>
      <c r="E550" s="37" t="s">
        <v>1637</v>
      </c>
      <c r="F550" s="37" t="str">
        <f>IF(ISERROR(FIND('ヒアリングシート（記入例あり）'!$C$22,物質リスト!D550)),"",ROW())</f>
        <v/>
      </c>
      <c r="G550" s="37" t="e" cm="1">
        <f t="array" ref="G550">INDEX(D:D,SMALL(F:F,ROW(D550)))</f>
        <v>#NUM!</v>
      </c>
      <c r="H550" s="38" t="s">
        <v>10744</v>
      </c>
      <c r="I550" s="37" t="s">
        <v>407</v>
      </c>
      <c r="J550" s="37"/>
      <c r="K550" s="37" t="s">
        <v>360</v>
      </c>
      <c r="L550" s="37" t="s">
        <v>1636</v>
      </c>
      <c r="M550" s="37">
        <v>67.81</v>
      </c>
      <c r="N550" s="37" t="s">
        <v>1635</v>
      </c>
      <c r="O550" s="36" t="s">
        <v>1634</v>
      </c>
      <c r="P550" s="37" t="s">
        <v>1154</v>
      </c>
      <c r="Q550" s="36"/>
      <c r="R550" s="37" t="s">
        <v>1633</v>
      </c>
      <c r="S550" s="36" t="s">
        <v>10783</v>
      </c>
      <c r="T550" s="36"/>
      <c r="U550" s="36" t="s">
        <v>1632</v>
      </c>
      <c r="V550" s="37">
        <v>0.22</v>
      </c>
      <c r="W550" s="37">
        <v>1</v>
      </c>
      <c r="X550" s="36"/>
      <c r="Y550" s="36"/>
      <c r="Z550" s="36" t="s">
        <v>10784</v>
      </c>
      <c r="AA550" s="37" t="s">
        <v>209</v>
      </c>
      <c r="AB550" s="37" t="s">
        <v>209</v>
      </c>
      <c r="AC550" s="37" t="s">
        <v>1631</v>
      </c>
      <c r="AD550" s="41" t="s">
        <v>206</v>
      </c>
      <c r="AE550" s="41" t="s">
        <v>206</v>
      </c>
      <c r="AF550" s="41" t="s">
        <v>205</v>
      </c>
      <c r="AG550" s="41" t="s">
        <v>206</v>
      </c>
      <c r="AH550" s="41" t="s">
        <v>206</v>
      </c>
      <c r="AI550" s="41" t="s">
        <v>206</v>
      </c>
      <c r="AJ550" s="41" t="s">
        <v>377</v>
      </c>
      <c r="AK550" s="41" t="s">
        <v>377</v>
      </c>
      <c r="AL550" s="41" t="s">
        <v>201</v>
      </c>
      <c r="AM550" s="41" t="s">
        <v>201</v>
      </c>
      <c r="AN550" s="41" t="s">
        <v>201</v>
      </c>
      <c r="AO550" s="41" t="s">
        <v>201</v>
      </c>
      <c r="AP550" s="41" t="s">
        <v>201</v>
      </c>
      <c r="AQ550" s="41" t="s">
        <v>1630</v>
      </c>
      <c r="AR550" s="41" t="s">
        <v>1629</v>
      </c>
      <c r="AS550" s="41" t="s">
        <v>206</v>
      </c>
      <c r="AT550" s="37" t="s">
        <v>795</v>
      </c>
      <c r="AU550" s="37" t="s">
        <v>1628</v>
      </c>
      <c r="AV550" s="37" t="s">
        <v>209</v>
      </c>
      <c r="AW550" s="37"/>
      <c r="AX550" s="37"/>
      <c r="AY550" s="37"/>
      <c r="AZ550" s="37"/>
      <c r="BA550" s="37"/>
      <c r="BB550" s="37"/>
      <c r="BC550" s="37"/>
      <c r="BD550" s="37"/>
      <c r="BE550" s="37"/>
      <c r="BF550" s="40"/>
      <c r="BG550" s="37"/>
      <c r="BH550" s="37" t="s">
        <v>1627</v>
      </c>
      <c r="BI550" s="37"/>
      <c r="BJ550" s="37"/>
      <c r="BK550" s="37"/>
      <c r="BL550" s="37"/>
      <c r="BM550" s="37"/>
      <c r="BN550" s="37"/>
      <c r="BO550" s="37"/>
      <c r="BP550" s="37"/>
      <c r="BQ550" s="37"/>
      <c r="BR550" s="37"/>
      <c r="BS550" s="37"/>
      <c r="BT550" s="37"/>
      <c r="BU550" s="37"/>
      <c r="BV550" s="37"/>
      <c r="BW550" s="37"/>
      <c r="BX550" s="37"/>
      <c r="BY550" s="37"/>
      <c r="BZ550" s="37"/>
      <c r="CA550" s="37"/>
      <c r="CB550" s="37"/>
      <c r="CC550" s="37"/>
      <c r="CD550" s="37"/>
      <c r="CE550" s="37"/>
      <c r="CF550" s="37"/>
      <c r="CG550" s="37"/>
      <c r="CH550" s="37"/>
      <c r="CI550" s="37"/>
      <c r="CJ550" s="37"/>
      <c r="CK550" s="37"/>
      <c r="CL550" s="37"/>
      <c r="CM550" s="37"/>
      <c r="CN550" s="37"/>
      <c r="CO550" s="37"/>
      <c r="CP550" s="37"/>
      <c r="CQ550" s="37"/>
      <c r="CR550" s="37"/>
      <c r="CS550" s="37"/>
      <c r="CT550" s="37"/>
      <c r="CU550" s="37"/>
      <c r="CV550" s="37"/>
      <c r="CW550" s="37"/>
      <c r="CX550" s="37"/>
      <c r="CY550" s="37"/>
      <c r="CZ550" s="37"/>
      <c r="DA550" s="40"/>
      <c r="DB550" s="37"/>
      <c r="DC550" s="37"/>
      <c r="DD550" s="37"/>
      <c r="DE550" s="37"/>
      <c r="DF550" s="37"/>
      <c r="DG550" s="37"/>
      <c r="DH550" s="37"/>
      <c r="DI550" s="37"/>
      <c r="DJ550" s="37"/>
      <c r="DK550" s="37"/>
      <c r="DL550" s="37"/>
      <c r="DM550" s="37"/>
      <c r="DN550" s="37"/>
      <c r="DO550" s="37"/>
      <c r="DP550" s="37"/>
      <c r="DQ550" s="37"/>
      <c r="DR550" s="37"/>
      <c r="DS550" s="37"/>
      <c r="DT550" s="37"/>
    </row>
    <row r="551" spans="1:124" s="31" customFormat="1" ht="18">
      <c r="A551" s="37">
        <v>405</v>
      </c>
      <c r="B551" s="36" t="s">
        <v>1626</v>
      </c>
      <c r="C551" s="36" t="s">
        <v>1599</v>
      </c>
      <c r="D551" s="37" t="s">
        <v>1625</v>
      </c>
      <c r="E551" s="37" t="s">
        <v>1624</v>
      </c>
      <c r="F551" s="37" t="str">
        <f>IF(ISERROR(FIND('ヒアリングシート（記入例あり）'!$C$22,物質リスト!D551)),"",ROW())</f>
        <v/>
      </c>
      <c r="G551" s="37" t="e" cm="1">
        <f t="array" ref="G551">INDEX(D:D,SMALL(F:F,ROW(D551)))</f>
        <v>#NUM!</v>
      </c>
      <c r="H551" s="38" t="s">
        <v>10744</v>
      </c>
      <c r="I551" s="37" t="s">
        <v>407</v>
      </c>
      <c r="J551" s="37"/>
      <c r="K551" s="37" t="s">
        <v>221</v>
      </c>
      <c r="L551" s="37" t="s">
        <v>1623</v>
      </c>
      <c r="M551" s="37">
        <v>61.83</v>
      </c>
      <c r="N551" s="37" t="s">
        <v>1622</v>
      </c>
      <c r="O551" s="36" t="s">
        <v>403</v>
      </c>
      <c r="P551" s="37" t="s">
        <v>259</v>
      </c>
      <c r="Q551" s="36"/>
      <c r="R551" s="37" t="s">
        <v>1621</v>
      </c>
      <c r="S551" s="36" t="s">
        <v>10785</v>
      </c>
      <c r="T551" s="36"/>
      <c r="U551" s="36" t="s">
        <v>1620</v>
      </c>
      <c r="V551" s="37">
        <v>-1.0900000000000001</v>
      </c>
      <c r="W551" s="37">
        <v>1</v>
      </c>
      <c r="X551" s="36"/>
      <c r="Y551" s="36" t="s">
        <v>1619</v>
      </c>
      <c r="Z551" s="36" t="s">
        <v>10786</v>
      </c>
      <c r="AA551" s="37" t="s">
        <v>1618</v>
      </c>
      <c r="AB551" s="37" t="s">
        <v>875</v>
      </c>
      <c r="AC551" s="37" t="s">
        <v>1617</v>
      </c>
      <c r="AD551" s="41" t="s">
        <v>203</v>
      </c>
      <c r="AE551" s="41" t="s">
        <v>203</v>
      </c>
      <c r="AF551" s="41" t="s">
        <v>206</v>
      </c>
      <c r="AG551" s="41" t="s">
        <v>206</v>
      </c>
      <c r="AH551" s="41" t="s">
        <v>201</v>
      </c>
      <c r="AI551" s="41" t="s">
        <v>201</v>
      </c>
      <c r="AJ551" s="41" t="s">
        <v>205</v>
      </c>
      <c r="AK551" s="41" t="s">
        <v>205</v>
      </c>
      <c r="AL551" s="41" t="s">
        <v>201</v>
      </c>
      <c r="AM551" s="41" t="s">
        <v>201</v>
      </c>
      <c r="AN551" s="41" t="s">
        <v>201</v>
      </c>
      <c r="AO551" s="41" t="s">
        <v>201</v>
      </c>
      <c r="AP551" s="41" t="s">
        <v>291</v>
      </c>
      <c r="AQ551" s="41" t="s">
        <v>1616</v>
      </c>
      <c r="AR551" s="41" t="s">
        <v>201</v>
      </c>
      <c r="AS551" s="41" t="s">
        <v>201</v>
      </c>
      <c r="AT551" s="37" t="s">
        <v>1615</v>
      </c>
      <c r="AU551" s="37" t="s">
        <v>1614</v>
      </c>
      <c r="AV551" s="37" t="s">
        <v>1613</v>
      </c>
      <c r="AW551" s="37"/>
      <c r="AX551" s="37"/>
      <c r="AY551" s="37"/>
      <c r="AZ551" s="37"/>
      <c r="BA551" s="37"/>
      <c r="BB551" s="37"/>
      <c r="BC551" s="37"/>
      <c r="BD551" s="37"/>
      <c r="BE551" s="37"/>
      <c r="BF551" s="40"/>
      <c r="BG551" s="37"/>
      <c r="BH551" s="37" t="s">
        <v>1612</v>
      </c>
      <c r="BI551" s="37"/>
      <c r="BJ551" s="37"/>
      <c r="BK551" s="37"/>
      <c r="BL551" s="37"/>
      <c r="BM551" s="37"/>
      <c r="BN551" s="37"/>
      <c r="BO551" s="37"/>
      <c r="BP551" s="37"/>
      <c r="BQ551" s="37"/>
      <c r="BR551" s="37"/>
      <c r="BS551" s="37"/>
      <c r="BT551" s="37"/>
      <c r="BU551" s="37"/>
      <c r="BV551" s="37"/>
      <c r="BW551" s="37"/>
      <c r="BX551" s="37"/>
      <c r="BY551" s="37"/>
      <c r="BZ551" s="37"/>
      <c r="CA551" s="37"/>
      <c r="CB551" s="37"/>
      <c r="CC551" s="37"/>
      <c r="CD551" s="37"/>
      <c r="CE551" s="37"/>
      <c r="CF551" s="37"/>
      <c r="CG551" s="37"/>
      <c r="CH551" s="37"/>
      <c r="CI551" s="37"/>
      <c r="CJ551" s="37"/>
      <c r="CK551" s="37"/>
      <c r="CL551" s="37"/>
      <c r="CM551" s="37"/>
      <c r="CN551" s="37"/>
      <c r="CO551" s="37"/>
      <c r="CP551" s="37"/>
      <c r="CQ551" s="37"/>
      <c r="CR551" s="37"/>
      <c r="CS551" s="37"/>
      <c r="CT551" s="37"/>
      <c r="CU551" s="37"/>
      <c r="CV551" s="37"/>
      <c r="CW551" s="37"/>
      <c r="CX551" s="37"/>
      <c r="CY551" s="37"/>
      <c r="CZ551" s="37"/>
      <c r="DA551" s="40"/>
      <c r="DB551" s="37"/>
      <c r="DC551" s="37"/>
      <c r="DD551" s="37"/>
      <c r="DE551" s="37"/>
      <c r="DF551" s="37"/>
      <c r="DG551" s="37"/>
      <c r="DH551" s="37"/>
      <c r="DI551" s="37"/>
      <c r="DJ551" s="37"/>
      <c r="DK551" s="37"/>
      <c r="DL551" s="37"/>
      <c r="DM551" s="37"/>
      <c r="DN551" s="37"/>
      <c r="DO551" s="37"/>
      <c r="DP551" s="37"/>
      <c r="DQ551" s="37"/>
      <c r="DR551" s="37"/>
      <c r="DS551" s="37"/>
      <c r="DT551" s="37"/>
    </row>
    <row r="552" spans="1:124" s="31" customFormat="1" ht="18">
      <c r="A552" s="37">
        <v>405</v>
      </c>
      <c r="B552" s="36" t="s">
        <v>1611</v>
      </c>
      <c r="C552" s="36" t="s">
        <v>1599</v>
      </c>
      <c r="D552" s="37" t="s">
        <v>1610</v>
      </c>
      <c r="E552" s="37" t="s">
        <v>1609</v>
      </c>
      <c r="F552" s="37" t="str">
        <f>IF(ISERROR(FIND('ヒアリングシート（記入例あり）'!$C$22,物質リスト!D552)),"",ROW())</f>
        <v/>
      </c>
      <c r="G552" s="37" t="e" cm="1">
        <f t="array" ref="G552">INDEX(D:D,SMALL(F:F,ROW(D552)))</f>
        <v>#NUM!</v>
      </c>
      <c r="H552" s="38" t="s">
        <v>10744</v>
      </c>
      <c r="I552" s="37" t="s">
        <v>407</v>
      </c>
      <c r="J552" s="37"/>
      <c r="K552" s="37"/>
      <c r="L552" s="37" t="s">
        <v>1608</v>
      </c>
      <c r="M552" s="37">
        <v>81.8</v>
      </c>
      <c r="N552" s="37" t="s">
        <v>1607</v>
      </c>
      <c r="O552" s="36" t="s">
        <v>403</v>
      </c>
      <c r="P552" s="37" t="s">
        <v>259</v>
      </c>
      <c r="Q552" s="36" t="s">
        <v>209</v>
      </c>
      <c r="R552" s="37"/>
      <c r="S552" s="36" t="s">
        <v>209</v>
      </c>
      <c r="T552" s="36"/>
      <c r="U552" s="36" t="s">
        <v>209</v>
      </c>
      <c r="V552" s="37"/>
      <c r="W552" s="37"/>
      <c r="X552" s="36"/>
      <c r="Y552" s="36"/>
      <c r="Z552" s="36" t="s">
        <v>10787</v>
      </c>
      <c r="AA552" s="37" t="s">
        <v>1606</v>
      </c>
      <c r="AB552" s="37" t="s">
        <v>1605</v>
      </c>
      <c r="AC552" s="37" t="s">
        <v>1604</v>
      </c>
      <c r="AD552" s="41" t="s">
        <v>207</v>
      </c>
      <c r="AE552" s="41" t="s">
        <v>201</v>
      </c>
      <c r="AF552" s="41" t="s">
        <v>206</v>
      </c>
      <c r="AG552" s="41" t="s">
        <v>201</v>
      </c>
      <c r="AH552" s="41" t="s">
        <v>201</v>
      </c>
      <c r="AI552" s="41" t="s">
        <v>201</v>
      </c>
      <c r="AJ552" s="41" t="s">
        <v>203</v>
      </c>
      <c r="AK552" s="41" t="s">
        <v>377</v>
      </c>
      <c r="AL552" s="41" t="s">
        <v>201</v>
      </c>
      <c r="AM552" s="41" t="s">
        <v>201</v>
      </c>
      <c r="AN552" s="41" t="s">
        <v>201</v>
      </c>
      <c r="AO552" s="41" t="s">
        <v>201</v>
      </c>
      <c r="AP552" s="41" t="s">
        <v>205</v>
      </c>
      <c r="AQ552" s="41" t="s">
        <v>201</v>
      </c>
      <c r="AR552" s="41" t="s">
        <v>201</v>
      </c>
      <c r="AS552" s="41" t="s">
        <v>201</v>
      </c>
      <c r="AT552" s="37" t="s">
        <v>1603</v>
      </c>
      <c r="AU552" s="37" t="s">
        <v>1393</v>
      </c>
      <c r="AV552" s="37" t="s">
        <v>1602</v>
      </c>
      <c r="AW552" s="37"/>
      <c r="AX552" s="37"/>
      <c r="AY552" s="37"/>
      <c r="AZ552" s="37"/>
      <c r="BA552" s="37"/>
      <c r="BB552" s="37"/>
      <c r="BC552" s="37"/>
      <c r="BD552" s="37"/>
      <c r="BE552" s="37"/>
      <c r="BF552" s="40"/>
      <c r="BG552" s="37"/>
      <c r="BH552" s="37" t="s">
        <v>1601</v>
      </c>
      <c r="BI552" s="37"/>
      <c r="BJ552" s="37"/>
      <c r="BK552" s="37"/>
      <c r="BL552" s="37"/>
      <c r="BM552" s="37"/>
      <c r="BN552" s="37"/>
      <c r="BO552" s="37"/>
      <c r="BP552" s="37"/>
      <c r="BQ552" s="37"/>
      <c r="BR552" s="37"/>
      <c r="BS552" s="37"/>
      <c r="BT552" s="37"/>
      <c r="BU552" s="37"/>
      <c r="BV552" s="37"/>
      <c r="BW552" s="37"/>
      <c r="BX552" s="37"/>
      <c r="BY552" s="37"/>
      <c r="BZ552" s="37"/>
      <c r="CA552" s="37"/>
      <c r="CB552" s="37"/>
      <c r="CC552" s="37"/>
      <c r="CD552" s="37"/>
      <c r="CE552" s="37"/>
      <c r="CF552" s="37"/>
      <c r="CG552" s="37"/>
      <c r="CH552" s="37"/>
      <c r="CI552" s="37"/>
      <c r="CJ552" s="37"/>
      <c r="CK552" s="37"/>
      <c r="CL552" s="37"/>
      <c r="CM552" s="37"/>
      <c r="CN552" s="37"/>
      <c r="CO552" s="37"/>
      <c r="CP552" s="37"/>
      <c r="CQ552" s="37"/>
      <c r="CR552" s="37"/>
      <c r="CS552" s="37"/>
      <c r="CT552" s="37"/>
      <c r="CU552" s="37"/>
      <c r="CV552" s="37"/>
      <c r="CW552" s="37"/>
      <c r="CX552" s="37"/>
      <c r="CY552" s="37"/>
      <c r="CZ552" s="37"/>
      <c r="DA552" s="40"/>
      <c r="DB552" s="37"/>
      <c r="DC552" s="37"/>
      <c r="DD552" s="37"/>
      <c r="DE552" s="37"/>
      <c r="DF552" s="37"/>
      <c r="DG552" s="37"/>
      <c r="DH552" s="37"/>
      <c r="DI552" s="37"/>
      <c r="DJ552" s="37"/>
      <c r="DK552" s="37"/>
      <c r="DL552" s="37"/>
      <c r="DM552" s="37"/>
      <c r="DN552" s="37"/>
      <c r="DO552" s="37"/>
      <c r="DP552" s="37"/>
      <c r="DQ552" s="37"/>
      <c r="DR552" s="37"/>
      <c r="DS552" s="37"/>
      <c r="DT552" s="37"/>
    </row>
    <row r="553" spans="1:124" s="31" customFormat="1" ht="18">
      <c r="A553" s="37">
        <v>405</v>
      </c>
      <c r="B553" s="36" t="s">
        <v>1600</v>
      </c>
      <c r="C553" s="36" t="s">
        <v>1599</v>
      </c>
      <c r="D553" s="37" t="s">
        <v>1598</v>
      </c>
      <c r="E553" s="37" t="s">
        <v>1597</v>
      </c>
      <c r="F553" s="37" t="str">
        <f>IF(ISERROR(FIND('ヒアリングシート（記入例あり）'!$C$22,物質リスト!D553)),"",ROW())</f>
        <v/>
      </c>
      <c r="G553" s="37" t="e" cm="1">
        <f t="array" ref="G553">INDEX(D:D,SMALL(F:F,ROW(D553)))</f>
        <v>#NUM!</v>
      </c>
      <c r="H553" s="38" t="s">
        <v>10744</v>
      </c>
      <c r="I553" s="37" t="s">
        <v>407</v>
      </c>
      <c r="J553" s="37" t="s">
        <v>406</v>
      </c>
      <c r="K553" s="37" t="s">
        <v>221</v>
      </c>
      <c r="L553" s="37" t="s">
        <v>1596</v>
      </c>
      <c r="M553" s="37">
        <v>222.95</v>
      </c>
      <c r="N553" s="37" t="s">
        <v>1595</v>
      </c>
      <c r="O553" s="36"/>
      <c r="P553" s="37" t="s">
        <v>259</v>
      </c>
      <c r="Q553" s="36"/>
      <c r="R553" s="37" t="s">
        <v>1594</v>
      </c>
      <c r="S553" s="36" t="s">
        <v>10788</v>
      </c>
      <c r="T553" s="36"/>
      <c r="U553" s="36" t="s">
        <v>1593</v>
      </c>
      <c r="V553" s="37">
        <v>0.69896999999999998</v>
      </c>
      <c r="W553" s="37">
        <v>1</v>
      </c>
      <c r="X553" s="36"/>
      <c r="Y553" s="36" t="s">
        <v>1592</v>
      </c>
      <c r="Z553" s="36" t="s">
        <v>1591</v>
      </c>
      <c r="AA553" s="37" t="s">
        <v>1590</v>
      </c>
      <c r="AB553" s="37" t="s">
        <v>209</v>
      </c>
      <c r="AC553" s="37" t="s">
        <v>209</v>
      </c>
      <c r="AD553" s="41" t="s">
        <v>251</v>
      </c>
      <c r="AE553" s="41" t="s">
        <v>201</v>
      </c>
      <c r="AF553" s="41" t="s">
        <v>206</v>
      </c>
      <c r="AG553" s="41" t="s">
        <v>201</v>
      </c>
      <c r="AH553" s="41" t="s">
        <v>201</v>
      </c>
      <c r="AI553" s="41" t="s">
        <v>201</v>
      </c>
      <c r="AJ553" s="41" t="s">
        <v>201</v>
      </c>
      <c r="AK553" s="41" t="s">
        <v>201</v>
      </c>
      <c r="AL553" s="41" t="s">
        <v>201</v>
      </c>
      <c r="AM553" s="41" t="s">
        <v>201</v>
      </c>
      <c r="AN553" s="41" t="s">
        <v>201</v>
      </c>
      <c r="AO553" s="41" t="s">
        <v>201</v>
      </c>
      <c r="AP553" s="41" t="s">
        <v>201</v>
      </c>
      <c r="AQ553" s="41" t="s">
        <v>201</v>
      </c>
      <c r="AR553" s="41" t="s">
        <v>201</v>
      </c>
      <c r="AS553" s="41" t="s">
        <v>201</v>
      </c>
      <c r="AT553" s="37" t="s">
        <v>209</v>
      </c>
      <c r="AU553" s="37" t="s">
        <v>209</v>
      </c>
      <c r="AV553" s="37" t="s">
        <v>209</v>
      </c>
      <c r="AW553" s="37"/>
      <c r="AX553" s="37"/>
      <c r="AY553" s="37"/>
      <c r="AZ553" s="37"/>
      <c r="BA553" s="37"/>
      <c r="BB553" s="37"/>
      <c r="BC553" s="37"/>
      <c r="BD553" s="37"/>
      <c r="BE553" s="37"/>
      <c r="BF553" s="40"/>
      <c r="BG553" s="37"/>
      <c r="BH553" s="37" t="s">
        <v>1589</v>
      </c>
      <c r="BI553" s="37"/>
      <c r="BJ553" s="37"/>
      <c r="BK553" s="37"/>
      <c r="BL553" s="37"/>
      <c r="BM553" s="37"/>
      <c r="BN553" s="37"/>
      <c r="BO553" s="37"/>
      <c r="BP553" s="37"/>
      <c r="BQ553" s="37"/>
      <c r="BR553" s="37"/>
      <c r="BS553" s="37"/>
      <c r="BT553" s="37"/>
      <c r="BU553" s="37"/>
      <c r="BV553" s="37"/>
      <c r="BW553" s="37"/>
      <c r="BX553" s="37"/>
      <c r="BY553" s="37"/>
      <c r="BZ553" s="37"/>
      <c r="CA553" s="37"/>
      <c r="CB553" s="37"/>
      <c r="CC553" s="37"/>
      <c r="CD553" s="37"/>
      <c r="CE553" s="37"/>
      <c r="CF553" s="37"/>
      <c r="CG553" s="37"/>
      <c r="CH553" s="37"/>
      <c r="CI553" s="37"/>
      <c r="CJ553" s="37"/>
      <c r="CK553" s="37"/>
      <c r="CL553" s="37"/>
      <c r="CM553" s="37"/>
      <c r="CN553" s="37"/>
      <c r="CO553" s="37"/>
      <c r="CP553" s="37"/>
      <c r="CQ553" s="37"/>
      <c r="CR553" s="37"/>
      <c r="CS553" s="37"/>
      <c r="CT553" s="37"/>
      <c r="CU553" s="37"/>
      <c r="CV553" s="37"/>
      <c r="CW553" s="37"/>
      <c r="CX553" s="37"/>
      <c r="CY553" s="37"/>
      <c r="CZ553" s="37"/>
      <c r="DA553" s="40"/>
      <c r="DB553" s="37"/>
      <c r="DC553" s="37"/>
      <c r="DD553" s="37"/>
      <c r="DE553" s="37"/>
      <c r="DF553" s="37"/>
      <c r="DG553" s="37"/>
      <c r="DH553" s="37"/>
      <c r="DI553" s="37"/>
      <c r="DJ553" s="37"/>
      <c r="DK553" s="37"/>
      <c r="DL553" s="37"/>
      <c r="DM553" s="37"/>
      <c r="DN553" s="37"/>
      <c r="DO553" s="37"/>
      <c r="DP553" s="37"/>
      <c r="DQ553" s="37"/>
      <c r="DR553" s="37"/>
      <c r="DS553" s="37"/>
      <c r="DT553" s="37"/>
    </row>
    <row r="554" spans="1:124" s="31" customFormat="1" ht="18">
      <c r="A554" s="37">
        <v>406</v>
      </c>
      <c r="B554" s="36" t="s">
        <v>1588</v>
      </c>
      <c r="C554" s="36" t="s">
        <v>1587</v>
      </c>
      <c r="D554" s="37" t="s">
        <v>1586</v>
      </c>
      <c r="E554" s="37" t="s">
        <v>1585</v>
      </c>
      <c r="F554" s="37" t="str">
        <f>IF(ISERROR(FIND('ヒアリングシート（記入例あり）'!$C$22,物質リスト!D554)),"",ROW())</f>
        <v/>
      </c>
      <c r="G554" s="37" t="e" cm="1">
        <f t="array" ref="G554">INDEX(D:D,SMALL(F:F,ROW(D554)))</f>
        <v>#NUM!</v>
      </c>
      <c r="H554" s="38" t="s">
        <v>10797</v>
      </c>
      <c r="I554" s="37" t="s">
        <v>223</v>
      </c>
      <c r="J554" s="37" t="s">
        <v>222</v>
      </c>
      <c r="K554" s="37" t="s">
        <v>221</v>
      </c>
      <c r="L554" s="37" t="s">
        <v>1584</v>
      </c>
      <c r="M554" s="37" t="s">
        <v>1583</v>
      </c>
      <c r="N554" s="37" t="s">
        <v>1582</v>
      </c>
      <c r="O554" s="36" t="s">
        <v>1581</v>
      </c>
      <c r="P554" s="37" t="s">
        <v>259</v>
      </c>
      <c r="Q554" s="36" t="s">
        <v>1580</v>
      </c>
      <c r="R554" s="37"/>
      <c r="S554" s="36" t="s">
        <v>11038</v>
      </c>
      <c r="T554" s="36"/>
      <c r="U554" s="36" t="s">
        <v>1579</v>
      </c>
      <c r="V554" s="37">
        <v>6.3</v>
      </c>
      <c r="W554" s="37">
        <v>2</v>
      </c>
      <c r="X554" s="36"/>
      <c r="Y554" s="36"/>
      <c r="Z554" s="36" t="s">
        <v>1578</v>
      </c>
      <c r="AA554" s="37" t="s">
        <v>1577</v>
      </c>
      <c r="AB554" s="37" t="s">
        <v>1576</v>
      </c>
      <c r="AC554" s="37" t="s">
        <v>209</v>
      </c>
      <c r="AD554" s="37" t="s">
        <v>207</v>
      </c>
      <c r="AE554" s="37" t="s">
        <v>378</v>
      </c>
      <c r="AF554" s="37" t="s">
        <v>206</v>
      </c>
      <c r="AG554" s="37" t="s">
        <v>201</v>
      </c>
      <c r="AH554" s="37" t="s">
        <v>201</v>
      </c>
      <c r="AI554" s="37" t="s">
        <v>201</v>
      </c>
      <c r="AJ554" s="37" t="s">
        <v>201</v>
      </c>
      <c r="AK554" s="37" t="s">
        <v>201</v>
      </c>
      <c r="AL554" s="37" t="s">
        <v>201</v>
      </c>
      <c r="AM554" s="37" t="s">
        <v>201</v>
      </c>
      <c r="AN554" s="37" t="s">
        <v>203</v>
      </c>
      <c r="AO554" s="37" t="s">
        <v>291</v>
      </c>
      <c r="AP554" s="37" t="s">
        <v>1328</v>
      </c>
      <c r="AQ554" s="37" t="s">
        <v>1575</v>
      </c>
      <c r="AR554" s="37" t="s">
        <v>1574</v>
      </c>
      <c r="AS554" s="37" t="s">
        <v>201</v>
      </c>
      <c r="AT554" s="37" t="s">
        <v>477</v>
      </c>
      <c r="AU554" s="37" t="s">
        <v>1573</v>
      </c>
      <c r="AV554" s="37" t="s">
        <v>1572</v>
      </c>
      <c r="AW554" s="37"/>
      <c r="AX554" s="37"/>
      <c r="AY554" s="37"/>
      <c r="AZ554" s="37"/>
      <c r="BA554" s="37"/>
      <c r="BB554" s="37"/>
      <c r="BC554" s="37"/>
      <c r="BD554" s="37"/>
      <c r="BE554" s="37">
        <v>126</v>
      </c>
      <c r="BF554" s="37">
        <v>139063</v>
      </c>
      <c r="BG554" s="37">
        <v>139189</v>
      </c>
      <c r="BH554" s="37" t="s">
        <v>1571</v>
      </c>
      <c r="BI554" s="37">
        <v>1</v>
      </c>
      <c r="BJ554" s="37">
        <v>0</v>
      </c>
      <c r="BK554" s="37">
        <v>0</v>
      </c>
      <c r="BL554" s="37">
        <v>0</v>
      </c>
      <c r="BM554" s="37">
        <v>0</v>
      </c>
      <c r="BN554" s="37">
        <v>0</v>
      </c>
      <c r="BO554" s="37">
        <v>49000</v>
      </c>
      <c r="BP554" s="37">
        <v>0</v>
      </c>
      <c r="BQ554" s="37">
        <v>0</v>
      </c>
      <c r="BR554" s="37">
        <v>49000</v>
      </c>
      <c r="BS554" s="37">
        <v>0</v>
      </c>
      <c r="BT554" s="37">
        <v>49000</v>
      </c>
      <c r="BU554" s="37">
        <v>49000</v>
      </c>
      <c r="BV554" s="37">
        <v>3</v>
      </c>
      <c r="BW554" s="37">
        <v>0</v>
      </c>
      <c r="BX554" s="37">
        <v>0</v>
      </c>
      <c r="BY554" s="37">
        <v>0</v>
      </c>
      <c r="BZ554" s="37">
        <v>0</v>
      </c>
      <c r="CA554" s="37">
        <v>0</v>
      </c>
      <c r="CB554" s="37">
        <v>0</v>
      </c>
      <c r="CC554" s="37">
        <v>62</v>
      </c>
      <c r="CD554" s="37">
        <v>0</v>
      </c>
      <c r="CE554" s="37">
        <v>5</v>
      </c>
      <c r="CF554" s="37">
        <v>0</v>
      </c>
      <c r="CG554" s="37">
        <v>0</v>
      </c>
      <c r="CH554" s="37">
        <v>5</v>
      </c>
      <c r="CI554" s="37"/>
      <c r="CJ554" s="37">
        <v>0</v>
      </c>
      <c r="CK554" s="37">
        <v>0</v>
      </c>
      <c r="CL554" s="37">
        <v>0</v>
      </c>
      <c r="CM554" s="37">
        <v>0</v>
      </c>
      <c r="CN554" s="37">
        <v>0</v>
      </c>
      <c r="CO554" s="37">
        <v>0</v>
      </c>
      <c r="CP554" s="37">
        <v>0</v>
      </c>
      <c r="CQ554" s="37"/>
      <c r="CR554" s="37"/>
      <c r="CS554" s="37"/>
      <c r="CT554" s="37"/>
      <c r="CU554" s="37"/>
      <c r="CV554" s="37"/>
      <c r="CW554" s="37"/>
      <c r="CX554" s="37"/>
      <c r="CY554" s="37"/>
      <c r="CZ554" s="37"/>
      <c r="DA554" s="37"/>
      <c r="DB554" s="37"/>
      <c r="DC554" s="37"/>
      <c r="DD554" s="37"/>
      <c r="DE554" s="37"/>
      <c r="DF554" s="37"/>
      <c r="DG554" s="37"/>
      <c r="DH554" s="37"/>
      <c r="DI554" s="37"/>
      <c r="DJ554" s="37"/>
      <c r="DK554" s="37"/>
      <c r="DL554" s="37"/>
      <c r="DM554" s="37"/>
      <c r="DN554" s="37"/>
      <c r="DO554" s="37"/>
      <c r="DP554" s="37"/>
      <c r="DQ554" s="37"/>
      <c r="DR554" s="37"/>
      <c r="DS554" s="37"/>
      <c r="DT554" s="37"/>
    </row>
    <row r="555" spans="1:124" s="29" customFormat="1" ht="16.5">
      <c r="A555" s="37">
        <v>407</v>
      </c>
      <c r="B555" s="36" t="s">
        <v>1570</v>
      </c>
      <c r="C555" s="36" t="s">
        <v>1569</v>
      </c>
      <c r="D555" s="37" t="s">
        <v>1568</v>
      </c>
      <c r="E555" s="37" t="s">
        <v>1567</v>
      </c>
      <c r="F555" s="37" t="str">
        <f>IF(ISERROR(FIND('ヒアリングシート（記入例あり）'!$C$22,物質リスト!D555)),"",ROW())</f>
        <v/>
      </c>
      <c r="G555" s="37" t="e" cm="1">
        <f t="array" ref="G555">INDEX(D:D,SMALL(F:F,ROW(D555)))</f>
        <v>#NUM!</v>
      </c>
      <c r="H555" s="38" t="s">
        <v>10797</v>
      </c>
      <c r="I555" s="37" t="s">
        <v>223</v>
      </c>
      <c r="J555" s="37" t="s">
        <v>360</v>
      </c>
      <c r="K555" s="37" t="s">
        <v>221</v>
      </c>
      <c r="L555" s="37" t="s">
        <v>1566</v>
      </c>
      <c r="M555" s="37">
        <v>626.86</v>
      </c>
      <c r="N555" s="37" t="s">
        <v>1565</v>
      </c>
      <c r="O555" s="36" t="s">
        <v>1564</v>
      </c>
      <c r="P555" s="37" t="s">
        <v>217</v>
      </c>
      <c r="Q555" s="36"/>
      <c r="R555" s="37"/>
      <c r="S555" s="36" t="s">
        <v>1563</v>
      </c>
      <c r="T555" s="36" t="s">
        <v>1562</v>
      </c>
      <c r="U555" s="36" t="s">
        <v>1561</v>
      </c>
      <c r="V555" s="37">
        <v>4.53</v>
      </c>
      <c r="W555" s="37">
        <v>2</v>
      </c>
      <c r="X555" s="36"/>
      <c r="Y555" s="36"/>
      <c r="Z555" s="36" t="s">
        <v>1560</v>
      </c>
      <c r="AA555" s="37"/>
      <c r="AB555" s="37"/>
      <c r="AC555" s="37"/>
      <c r="AD555" s="37"/>
      <c r="AE555" s="37"/>
      <c r="AF555" s="37"/>
      <c r="AG555" s="37"/>
      <c r="AH555" s="37"/>
      <c r="AI555" s="37"/>
      <c r="AJ555" s="37"/>
      <c r="AK555" s="37"/>
      <c r="AL555" s="37"/>
      <c r="AM555" s="37"/>
      <c r="AN555" s="37"/>
      <c r="AO555" s="37"/>
      <c r="AP555" s="37"/>
      <c r="AQ555" s="37"/>
      <c r="AR555" s="37"/>
      <c r="AS555" s="37"/>
      <c r="AT555" s="37"/>
      <c r="AU555" s="37"/>
      <c r="AV555" s="37"/>
      <c r="AW555" s="37"/>
      <c r="AX555" s="37"/>
      <c r="AY555" s="37" t="s">
        <v>245</v>
      </c>
      <c r="AZ555" s="37"/>
      <c r="BA555" s="37" t="s">
        <v>1559</v>
      </c>
      <c r="BB555" s="37" t="s">
        <v>1558</v>
      </c>
      <c r="BC555" s="37" t="s">
        <v>1557</v>
      </c>
      <c r="BD555" s="37"/>
      <c r="BE555" s="40">
        <v>112204</v>
      </c>
      <c r="BF555" s="40">
        <v>987891</v>
      </c>
      <c r="BG555" s="40">
        <v>1100095</v>
      </c>
      <c r="BH555" s="37" t="s">
        <v>1556</v>
      </c>
      <c r="BI555" s="37">
        <v>40</v>
      </c>
      <c r="BJ555" s="37">
        <v>0</v>
      </c>
      <c r="BK555" s="37">
        <v>1262.5999999999999</v>
      </c>
      <c r="BL555" s="37">
        <v>0</v>
      </c>
      <c r="BM555" s="37">
        <v>0</v>
      </c>
      <c r="BN555" s="37">
        <v>5353.7</v>
      </c>
      <c r="BO555" s="37">
        <v>115347.1</v>
      </c>
      <c r="BP555" s="37">
        <v>28401600</v>
      </c>
      <c r="BQ555" s="37">
        <v>11732800</v>
      </c>
      <c r="BR555" s="37">
        <v>0</v>
      </c>
      <c r="BS555" s="37">
        <v>1262.5999999999999</v>
      </c>
      <c r="BT555" s="37">
        <v>120700.8</v>
      </c>
      <c r="BU555" s="37">
        <v>40134400</v>
      </c>
      <c r="BV555" s="37">
        <v>32</v>
      </c>
      <c r="BW555" s="37">
        <v>17</v>
      </c>
      <c r="BX555" s="37">
        <v>1871.1</v>
      </c>
      <c r="BY555" s="37">
        <v>0</v>
      </c>
      <c r="BZ555" s="37">
        <v>0</v>
      </c>
      <c r="CA555" s="37">
        <v>1888.1</v>
      </c>
      <c r="CB555" s="37">
        <v>3459700</v>
      </c>
      <c r="CC555" s="37">
        <v>32</v>
      </c>
      <c r="CD555" s="37">
        <v>138</v>
      </c>
      <c r="CE555" s="37">
        <v>4</v>
      </c>
      <c r="CF555" s="37">
        <v>0</v>
      </c>
      <c r="CG555" s="37">
        <v>0</v>
      </c>
      <c r="CH555" s="37">
        <v>142</v>
      </c>
      <c r="CI555" s="37">
        <v>395230</v>
      </c>
      <c r="CJ555" s="37">
        <v>14</v>
      </c>
      <c r="CK555" s="37">
        <v>0</v>
      </c>
      <c r="CL555" s="37">
        <v>460</v>
      </c>
      <c r="CM555" s="37">
        <v>0</v>
      </c>
      <c r="CN555" s="37">
        <v>0</v>
      </c>
      <c r="CO555" s="37">
        <v>460</v>
      </c>
      <c r="CP555" s="37">
        <v>327324</v>
      </c>
      <c r="CQ555" s="37"/>
      <c r="CR555" s="37"/>
      <c r="CS555" s="37"/>
      <c r="CT555" s="37"/>
      <c r="CU555" s="37"/>
      <c r="CV555" s="37"/>
      <c r="CW555" s="37"/>
      <c r="CX555" s="37"/>
      <c r="CY555" s="37"/>
      <c r="CZ555" s="37"/>
      <c r="DA555" s="37" t="s">
        <v>1555</v>
      </c>
      <c r="DB555" s="37" t="s">
        <v>1554</v>
      </c>
      <c r="DC555" s="37" t="s">
        <v>1553</v>
      </c>
      <c r="DD555" s="37" t="s">
        <v>1552</v>
      </c>
      <c r="DE555" s="37"/>
      <c r="DF555" s="37"/>
      <c r="DG555" s="37"/>
      <c r="DH555" s="37"/>
      <c r="DI555" s="37" t="s">
        <v>1551</v>
      </c>
      <c r="DJ555" s="37"/>
      <c r="DK555" s="37"/>
      <c r="DL555" s="37"/>
      <c r="DM555" s="37"/>
      <c r="DN555" s="37"/>
      <c r="DO555" s="37"/>
      <c r="DP555" s="37"/>
      <c r="DQ555" s="37"/>
      <c r="DR555" s="37"/>
      <c r="DS555" s="37"/>
      <c r="DT555" s="37"/>
    </row>
    <row r="556" spans="1:124" s="31" customFormat="1" ht="16.5">
      <c r="A556" s="37">
        <v>408</v>
      </c>
      <c r="B556" s="36" t="s">
        <v>1550</v>
      </c>
      <c r="C556" s="36" t="s">
        <v>1549</v>
      </c>
      <c r="D556" s="37" t="s">
        <v>1548</v>
      </c>
      <c r="E556" s="37" t="s">
        <v>1547</v>
      </c>
      <c r="F556" s="37" t="str">
        <f>IF(ISERROR(FIND('ヒアリングシート（記入例あり）'!$C$22,物質リスト!D556)),"",ROW())</f>
        <v/>
      </c>
      <c r="G556" s="37" t="e" cm="1">
        <f t="array" ref="G556">INDEX(D:D,SMALL(F:F,ROW(D556)))</f>
        <v>#NUM!</v>
      </c>
      <c r="H556" s="38" t="s">
        <v>10797</v>
      </c>
      <c r="I556" s="37" t="s">
        <v>223</v>
      </c>
      <c r="J556" s="37" t="s">
        <v>222</v>
      </c>
      <c r="K556" s="37" t="s">
        <v>221</v>
      </c>
      <c r="L556" s="37" t="s">
        <v>1546</v>
      </c>
      <c r="M556" s="37" t="s">
        <v>1545</v>
      </c>
      <c r="N556" s="37" t="s">
        <v>1544</v>
      </c>
      <c r="O556" s="36" t="s">
        <v>1543</v>
      </c>
      <c r="P556" s="37" t="s">
        <v>217</v>
      </c>
      <c r="Q556" s="37"/>
      <c r="R556" s="37" t="s">
        <v>1542</v>
      </c>
      <c r="S556" s="36" t="s">
        <v>1541</v>
      </c>
      <c r="T556" s="36" t="s">
        <v>1540</v>
      </c>
      <c r="U556" s="36" t="s">
        <v>1539</v>
      </c>
      <c r="V556" s="37">
        <v>3</v>
      </c>
      <c r="W556" s="37">
        <v>2</v>
      </c>
      <c r="X556" s="36"/>
      <c r="Y556" s="36"/>
      <c r="Z556" s="36" t="s">
        <v>1538</v>
      </c>
      <c r="AA556" s="37" t="s">
        <v>1537</v>
      </c>
      <c r="AB556" s="37" t="s">
        <v>209</v>
      </c>
      <c r="AC556" s="37" t="s">
        <v>209</v>
      </c>
      <c r="AD556" s="41" t="s">
        <v>207</v>
      </c>
      <c r="AE556" s="41" t="s">
        <v>201</v>
      </c>
      <c r="AF556" s="41" t="s">
        <v>206</v>
      </c>
      <c r="AG556" s="41" t="s">
        <v>201</v>
      </c>
      <c r="AH556" s="41" t="s">
        <v>201</v>
      </c>
      <c r="AI556" s="41" t="s">
        <v>201</v>
      </c>
      <c r="AJ556" s="41" t="s">
        <v>203</v>
      </c>
      <c r="AK556" s="41" t="s">
        <v>204</v>
      </c>
      <c r="AL556" s="41" t="s">
        <v>201</v>
      </c>
      <c r="AM556" s="41" t="s">
        <v>201</v>
      </c>
      <c r="AN556" s="41" t="s">
        <v>201</v>
      </c>
      <c r="AO556" s="41" t="s">
        <v>201</v>
      </c>
      <c r="AP556" s="41" t="s">
        <v>201</v>
      </c>
      <c r="AQ556" s="41" t="s">
        <v>201</v>
      </c>
      <c r="AR556" s="41" t="s">
        <v>201</v>
      </c>
      <c r="AS556" s="41" t="s">
        <v>201</v>
      </c>
      <c r="AT556" s="37" t="s">
        <v>209</v>
      </c>
      <c r="AU556" s="37" t="s">
        <v>209</v>
      </c>
      <c r="AV556" s="37" t="s">
        <v>209</v>
      </c>
      <c r="AW556" s="37"/>
      <c r="AX556" s="37"/>
      <c r="AY556" s="37" t="s">
        <v>321</v>
      </c>
      <c r="AZ556" s="37" t="s">
        <v>1481</v>
      </c>
      <c r="BA556" s="37" t="s">
        <v>1481</v>
      </c>
      <c r="BB556" s="37" t="s">
        <v>1536</v>
      </c>
      <c r="BC556" s="37" t="s">
        <v>1535</v>
      </c>
      <c r="BD556" s="37"/>
      <c r="BE556" s="37">
        <v>2325</v>
      </c>
      <c r="BF556" s="37">
        <v>57570</v>
      </c>
      <c r="BG556" s="37">
        <v>59895</v>
      </c>
      <c r="BH556" s="37" t="s">
        <v>1534</v>
      </c>
      <c r="BI556" s="37">
        <v>6</v>
      </c>
      <c r="BJ556" s="37">
        <v>0</v>
      </c>
      <c r="BK556" s="37">
        <v>0</v>
      </c>
      <c r="BL556" s="37">
        <v>0</v>
      </c>
      <c r="BM556" s="37">
        <v>0</v>
      </c>
      <c r="BN556" s="37">
        <v>5.3</v>
      </c>
      <c r="BO556" s="37">
        <v>32390</v>
      </c>
      <c r="BP556" s="37">
        <v>36000</v>
      </c>
      <c r="BQ556" s="37">
        <v>40500</v>
      </c>
      <c r="BR556" s="37">
        <v>0</v>
      </c>
      <c r="BS556" s="37">
        <v>0</v>
      </c>
      <c r="BT556" s="37">
        <v>32395.3</v>
      </c>
      <c r="BU556" s="37">
        <v>76500</v>
      </c>
      <c r="BV556" s="37">
        <v>2</v>
      </c>
      <c r="BW556" s="37">
        <v>0</v>
      </c>
      <c r="BX556" s="37">
        <v>0</v>
      </c>
      <c r="BY556" s="37">
        <v>0</v>
      </c>
      <c r="BZ556" s="37">
        <v>0</v>
      </c>
      <c r="CA556" s="37">
        <v>0</v>
      </c>
      <c r="CB556" s="37">
        <v>27000</v>
      </c>
      <c r="CC556" s="37">
        <v>6</v>
      </c>
      <c r="CD556" s="37">
        <v>0</v>
      </c>
      <c r="CE556" s="37">
        <v>30</v>
      </c>
      <c r="CF556" s="37">
        <v>0</v>
      </c>
      <c r="CG556" s="37">
        <v>0</v>
      </c>
      <c r="CH556" s="37">
        <v>30</v>
      </c>
      <c r="CI556" s="37">
        <v>44500</v>
      </c>
      <c r="CJ556" s="37">
        <v>3</v>
      </c>
      <c r="CK556" s="37">
        <v>12</v>
      </c>
      <c r="CL556" s="37">
        <v>0</v>
      </c>
      <c r="CM556" s="37">
        <v>0</v>
      </c>
      <c r="CN556" s="37">
        <v>0</v>
      </c>
      <c r="CO556" s="37">
        <v>12</v>
      </c>
      <c r="CP556" s="37">
        <v>277718</v>
      </c>
      <c r="CQ556" s="37"/>
      <c r="CR556" s="37"/>
      <c r="CS556" s="37"/>
      <c r="CT556" s="37"/>
      <c r="CU556" s="37"/>
      <c r="CV556" s="37"/>
      <c r="CW556" s="37"/>
      <c r="CX556" s="37"/>
      <c r="CY556" s="37"/>
      <c r="CZ556" s="37"/>
      <c r="DA556" s="37" t="s">
        <v>1533</v>
      </c>
      <c r="DB556" s="37" t="s">
        <v>1532</v>
      </c>
      <c r="DC556" s="37" t="s">
        <v>1531</v>
      </c>
      <c r="DD556" s="37" t="s">
        <v>1494</v>
      </c>
      <c r="DE556" s="37"/>
      <c r="DF556" s="37"/>
      <c r="DG556" s="37"/>
      <c r="DH556" s="37"/>
      <c r="DI556" s="37" t="s">
        <v>1530</v>
      </c>
      <c r="DJ556" s="37"/>
      <c r="DK556" s="37"/>
      <c r="DL556" s="37"/>
      <c r="DM556" s="37"/>
      <c r="DN556" s="37"/>
      <c r="DO556" s="37"/>
      <c r="DP556" s="37"/>
      <c r="DQ556" s="37"/>
      <c r="DR556" s="37"/>
      <c r="DS556" s="37"/>
      <c r="DT556" s="37"/>
    </row>
    <row r="557" spans="1:124" s="31" customFormat="1" ht="16.5">
      <c r="A557" s="37">
        <v>409</v>
      </c>
      <c r="B557" s="36" t="s">
        <v>1529</v>
      </c>
      <c r="C557" s="36" t="s">
        <v>410</v>
      </c>
      <c r="D557" s="37" t="s">
        <v>1528</v>
      </c>
      <c r="E557" s="37" t="s">
        <v>1527</v>
      </c>
      <c r="F557" s="37" t="str">
        <f>IF(ISERROR(FIND('ヒアリングシート（記入例あり）'!$C$22,物質リスト!D557)),"",ROW())</f>
        <v/>
      </c>
      <c r="G557" s="37" t="e" cm="1">
        <f t="array" ref="G557">INDEX(D:D,SMALL(F:F,ROW(D557)))</f>
        <v>#NUM!</v>
      </c>
      <c r="H557" s="38" t="s">
        <v>10801</v>
      </c>
      <c r="I557" s="37" t="s">
        <v>223</v>
      </c>
      <c r="J557" s="37"/>
      <c r="K557" s="37"/>
      <c r="L557" s="37" t="s">
        <v>1526</v>
      </c>
      <c r="M557" s="37"/>
      <c r="N557" s="37" t="s">
        <v>209</v>
      </c>
      <c r="O557" s="36" t="s">
        <v>403</v>
      </c>
      <c r="P557" s="37" t="s">
        <v>259</v>
      </c>
      <c r="Q557" s="36" t="s">
        <v>209</v>
      </c>
      <c r="R557" s="37"/>
      <c r="S557" s="36" t="s">
        <v>1525</v>
      </c>
      <c r="T557" s="36"/>
      <c r="U557" s="36" t="s">
        <v>1524</v>
      </c>
      <c r="V557" s="37">
        <v>1.62</v>
      </c>
      <c r="W557" s="37">
        <v>1</v>
      </c>
      <c r="X557" s="36"/>
      <c r="Y557" s="36"/>
      <c r="Z557" s="36" t="s">
        <v>1523</v>
      </c>
      <c r="AA557" s="37" t="s">
        <v>1522</v>
      </c>
      <c r="AB557" s="37" t="s">
        <v>209</v>
      </c>
      <c r="AC557" s="37" t="s">
        <v>209</v>
      </c>
      <c r="AD557" s="37" t="s">
        <v>207</v>
      </c>
      <c r="AE557" s="37" t="s">
        <v>201</v>
      </c>
      <c r="AF557" s="37" t="s">
        <v>206</v>
      </c>
      <c r="AG557" s="37" t="s">
        <v>201</v>
      </c>
      <c r="AH557" s="37" t="s">
        <v>201</v>
      </c>
      <c r="AI557" s="37" t="s">
        <v>206</v>
      </c>
      <c r="AJ557" s="37" t="s">
        <v>205</v>
      </c>
      <c r="AK557" s="37" t="s">
        <v>205</v>
      </c>
      <c r="AL557" s="37" t="s">
        <v>201</v>
      </c>
      <c r="AM557" s="37" t="s">
        <v>201</v>
      </c>
      <c r="AN557" s="37" t="s">
        <v>201</v>
      </c>
      <c r="AO557" s="37" t="s">
        <v>201</v>
      </c>
      <c r="AP557" s="37" t="s">
        <v>201</v>
      </c>
      <c r="AQ557" s="37" t="s">
        <v>1521</v>
      </c>
      <c r="AR557" s="37" t="s">
        <v>201</v>
      </c>
      <c r="AS557" s="41" t="s">
        <v>377</v>
      </c>
      <c r="AT557" s="37" t="s">
        <v>1520</v>
      </c>
      <c r="AU557" s="37" t="s">
        <v>209</v>
      </c>
      <c r="AV557" s="37" t="s">
        <v>209</v>
      </c>
      <c r="AW557" s="37"/>
      <c r="AX557" s="37"/>
      <c r="AY557" s="37"/>
      <c r="AZ557" s="37"/>
      <c r="BA557" s="37"/>
      <c r="BB557" s="37"/>
      <c r="BC557" s="37"/>
      <c r="BD557" s="37"/>
      <c r="BE557" s="37">
        <v>13316</v>
      </c>
      <c r="BF557" s="37">
        <v>145181</v>
      </c>
      <c r="BG557" s="37">
        <v>158497</v>
      </c>
      <c r="BH557" s="37" t="s">
        <v>1519</v>
      </c>
      <c r="BI557" s="37">
        <v>14</v>
      </c>
      <c r="BJ557" s="37">
        <v>0</v>
      </c>
      <c r="BK557" s="37">
        <v>44.8</v>
      </c>
      <c r="BL557" s="37">
        <v>0</v>
      </c>
      <c r="BM557" s="37">
        <v>0</v>
      </c>
      <c r="BN557" s="37">
        <v>1042.4000000000001</v>
      </c>
      <c r="BO557" s="37">
        <v>5490.2</v>
      </c>
      <c r="BP557" s="37">
        <v>2353000</v>
      </c>
      <c r="BQ557" s="37">
        <v>1018300</v>
      </c>
      <c r="BR557" s="37">
        <v>0</v>
      </c>
      <c r="BS557" s="37">
        <v>44.8</v>
      </c>
      <c r="BT557" s="37">
        <v>6532.6</v>
      </c>
      <c r="BU557" s="37">
        <v>3371300</v>
      </c>
      <c r="BV557" s="37">
        <v>2</v>
      </c>
      <c r="BW557" s="37">
        <v>1</v>
      </c>
      <c r="BX557" s="37">
        <v>103.1</v>
      </c>
      <c r="BY557" s="37">
        <v>0</v>
      </c>
      <c r="BZ557" s="37">
        <v>0</v>
      </c>
      <c r="CA557" s="37">
        <v>104.1</v>
      </c>
      <c r="CB557" s="37">
        <v>1181800</v>
      </c>
      <c r="CC557" s="37">
        <v>10</v>
      </c>
      <c r="CD557" s="37">
        <v>0</v>
      </c>
      <c r="CE557" s="37">
        <v>0</v>
      </c>
      <c r="CF557" s="37">
        <v>0</v>
      </c>
      <c r="CG557" s="37">
        <v>0</v>
      </c>
      <c r="CH557" s="37">
        <v>0</v>
      </c>
      <c r="CI557" s="37">
        <v>3029130</v>
      </c>
      <c r="CJ557" s="37">
        <v>1</v>
      </c>
      <c r="CK557" s="37">
        <v>0</v>
      </c>
      <c r="CL557" s="37">
        <v>0</v>
      </c>
      <c r="CM557" s="37">
        <v>0</v>
      </c>
      <c r="CN557" s="37">
        <v>0</v>
      </c>
      <c r="CO557" s="37">
        <v>0</v>
      </c>
      <c r="CP557" s="37">
        <v>38980</v>
      </c>
      <c r="CQ557" s="37"/>
      <c r="CR557" s="37"/>
      <c r="CS557" s="37"/>
      <c r="CT557" s="37"/>
      <c r="CU557" s="37"/>
      <c r="CV557" s="37"/>
      <c r="CW557" s="37"/>
      <c r="CX557" s="37"/>
      <c r="CY557" s="37"/>
      <c r="CZ557" s="37"/>
      <c r="DA557" s="37"/>
      <c r="DB557" s="37"/>
      <c r="DC557" s="37"/>
      <c r="DD557" s="37"/>
      <c r="DE557" s="37"/>
      <c r="DF557" s="37"/>
      <c r="DG557" s="37"/>
      <c r="DH557" s="37"/>
      <c r="DI557" s="37"/>
      <c r="DJ557" s="37"/>
      <c r="DK557" s="37"/>
      <c r="DL557" s="37"/>
      <c r="DM557" s="37"/>
      <c r="DN557" s="37"/>
      <c r="DO557" s="37"/>
      <c r="DP557" s="37"/>
      <c r="DQ557" s="37"/>
      <c r="DR557" s="37"/>
      <c r="DS557" s="37"/>
      <c r="DT557" s="37"/>
    </row>
    <row r="558" spans="1:124" s="31" customFormat="1" ht="18">
      <c r="A558" s="37">
        <v>410</v>
      </c>
      <c r="B558" s="36" t="s">
        <v>1518</v>
      </c>
      <c r="C558" s="36" t="s">
        <v>1517</v>
      </c>
      <c r="D558" s="37" t="s">
        <v>1516</v>
      </c>
      <c r="E558" s="37" t="s">
        <v>1515</v>
      </c>
      <c r="F558" s="37" t="str">
        <f>IF(ISERROR(FIND('ヒアリングシート（記入例あり）'!$C$22,物質リスト!D558)),"",ROW())</f>
        <v/>
      </c>
      <c r="G558" s="37" t="e" cm="1">
        <f t="array" ref="G558">INDEX(D:D,SMALL(F:F,ROW(D558)))</f>
        <v>#NUM!</v>
      </c>
      <c r="H558" s="38" t="s">
        <v>10797</v>
      </c>
      <c r="I558" s="37" t="s">
        <v>223</v>
      </c>
      <c r="J558" s="37" t="s">
        <v>406</v>
      </c>
      <c r="K558" s="37" t="s">
        <v>221</v>
      </c>
      <c r="L558" s="37" t="s">
        <v>1514</v>
      </c>
      <c r="M558" s="37" t="s">
        <v>1513</v>
      </c>
      <c r="N558" s="37" t="s">
        <v>1512</v>
      </c>
      <c r="O558" s="36" t="s">
        <v>1511</v>
      </c>
      <c r="P558" s="37" t="s">
        <v>259</v>
      </c>
      <c r="Q558" s="36" t="s">
        <v>209</v>
      </c>
      <c r="R558" s="37"/>
      <c r="S558" s="36" t="s">
        <v>11039</v>
      </c>
      <c r="T558" s="36" t="s">
        <v>1510</v>
      </c>
      <c r="U558" s="36" t="s">
        <v>1509</v>
      </c>
      <c r="V558" s="37">
        <v>3.2</v>
      </c>
      <c r="W558" s="37">
        <v>2</v>
      </c>
      <c r="X558" s="36"/>
      <c r="Y558" s="36"/>
      <c r="Z558" s="36" t="s">
        <v>1508</v>
      </c>
      <c r="AA558" s="37" t="s">
        <v>1507</v>
      </c>
      <c r="AB558" s="37" t="s">
        <v>1506</v>
      </c>
      <c r="AC558" s="37" t="s">
        <v>209</v>
      </c>
      <c r="AD558" s="41" t="s">
        <v>201</v>
      </c>
      <c r="AE558" s="41" t="s">
        <v>201</v>
      </c>
      <c r="AF558" s="41" t="s">
        <v>206</v>
      </c>
      <c r="AG558" s="41" t="s">
        <v>201</v>
      </c>
      <c r="AH558" s="41" t="s">
        <v>201</v>
      </c>
      <c r="AI558" s="41" t="s">
        <v>201</v>
      </c>
      <c r="AJ558" s="41" t="s">
        <v>205</v>
      </c>
      <c r="AK558" s="41" t="s">
        <v>204</v>
      </c>
      <c r="AL558" s="41" t="s">
        <v>201</v>
      </c>
      <c r="AM558" s="41" t="s">
        <v>201</v>
      </c>
      <c r="AN558" s="41" t="s">
        <v>201</v>
      </c>
      <c r="AO558" s="41" t="s">
        <v>201</v>
      </c>
      <c r="AP558" s="41" t="s">
        <v>205</v>
      </c>
      <c r="AQ558" s="41" t="s">
        <v>201</v>
      </c>
      <c r="AR558" s="41" t="s">
        <v>201</v>
      </c>
      <c r="AS558" s="41" t="s">
        <v>201</v>
      </c>
      <c r="AT558" s="37" t="s">
        <v>1505</v>
      </c>
      <c r="AU558" s="37" t="s">
        <v>728</v>
      </c>
      <c r="AV558" s="37" t="s">
        <v>1504</v>
      </c>
      <c r="AW558" s="37" t="s">
        <v>1503</v>
      </c>
      <c r="AX558" s="37"/>
      <c r="AY558" s="37"/>
      <c r="AZ558" s="37"/>
      <c r="BA558" s="37" t="s">
        <v>1502</v>
      </c>
      <c r="BB558" s="37" t="s">
        <v>1501</v>
      </c>
      <c r="BC558" s="37" t="s">
        <v>1500</v>
      </c>
      <c r="BD558" s="37" t="s">
        <v>1499</v>
      </c>
      <c r="BE558" s="37">
        <v>20868</v>
      </c>
      <c r="BF558" s="37">
        <v>135288</v>
      </c>
      <c r="BG558" s="37">
        <v>156155</v>
      </c>
      <c r="BH558" s="37" t="s">
        <v>1498</v>
      </c>
      <c r="BI558" s="37">
        <v>22</v>
      </c>
      <c r="BJ558" s="37">
        <v>0</v>
      </c>
      <c r="BK558" s="37">
        <v>22</v>
      </c>
      <c r="BL558" s="37">
        <v>0</v>
      </c>
      <c r="BM558" s="37">
        <v>0</v>
      </c>
      <c r="BN558" s="37">
        <v>136.80000000000001</v>
      </c>
      <c r="BO558" s="37">
        <v>5180.7</v>
      </c>
      <c r="BP558" s="37">
        <v>313000</v>
      </c>
      <c r="BQ558" s="37">
        <v>268900</v>
      </c>
      <c r="BR558" s="37">
        <v>0</v>
      </c>
      <c r="BS558" s="37">
        <v>22</v>
      </c>
      <c r="BT558" s="37">
        <v>5317.5</v>
      </c>
      <c r="BU558" s="37">
        <v>581900</v>
      </c>
      <c r="BV558" s="37">
        <v>31</v>
      </c>
      <c r="BW558" s="37">
        <v>10</v>
      </c>
      <c r="BX558" s="37">
        <v>189.8</v>
      </c>
      <c r="BY558" s="37">
        <v>0</v>
      </c>
      <c r="BZ558" s="37">
        <v>0</v>
      </c>
      <c r="CA558" s="37">
        <v>199.8</v>
      </c>
      <c r="CB558" s="37">
        <v>555700</v>
      </c>
      <c r="CC558" s="37">
        <v>14</v>
      </c>
      <c r="CD558" s="37">
        <v>0</v>
      </c>
      <c r="CE558" s="37">
        <v>0</v>
      </c>
      <c r="CF558" s="37">
        <v>0</v>
      </c>
      <c r="CG558" s="37">
        <v>0</v>
      </c>
      <c r="CH558" s="37">
        <v>0</v>
      </c>
      <c r="CI558" s="37">
        <v>95300</v>
      </c>
      <c r="CJ558" s="37">
        <v>6</v>
      </c>
      <c r="CK558" s="37">
        <v>0</v>
      </c>
      <c r="CL558" s="37">
        <v>0</v>
      </c>
      <c r="CM558" s="37">
        <v>0</v>
      </c>
      <c r="CN558" s="37">
        <v>0</v>
      </c>
      <c r="CO558" s="37">
        <v>0</v>
      </c>
      <c r="CP558" s="37">
        <v>195565</v>
      </c>
      <c r="CQ558" s="37"/>
      <c r="CR558" s="37"/>
      <c r="CS558" s="37"/>
      <c r="CT558" s="37"/>
      <c r="CU558" s="37"/>
      <c r="CV558" s="37"/>
      <c r="CW558" s="37"/>
      <c r="CX558" s="37"/>
      <c r="CY558" s="37"/>
      <c r="CZ558" s="37"/>
      <c r="DA558" s="37" t="s">
        <v>1497</v>
      </c>
      <c r="DB558" s="37" t="s">
        <v>1496</v>
      </c>
      <c r="DC558" s="37" t="s">
        <v>1495</v>
      </c>
      <c r="DD558" s="37" t="s">
        <v>1494</v>
      </c>
      <c r="DE558" s="37"/>
      <c r="DF558" s="37"/>
      <c r="DG558" s="37"/>
      <c r="DH558" s="37"/>
      <c r="DI558" s="37" t="s">
        <v>1493</v>
      </c>
      <c r="DJ558" s="37"/>
      <c r="DK558" s="37"/>
      <c r="DL558" s="37"/>
      <c r="DM558" s="37"/>
      <c r="DN558" s="37"/>
      <c r="DO558" s="37"/>
      <c r="DP558" s="37"/>
      <c r="DQ558" s="37"/>
      <c r="DR558" s="37"/>
      <c r="DS558" s="37"/>
      <c r="DT558" s="37"/>
    </row>
    <row r="559" spans="1:124" s="31" customFormat="1" ht="16.5">
      <c r="A559" s="37">
        <v>411</v>
      </c>
      <c r="B559" s="36" t="s">
        <v>1492</v>
      </c>
      <c r="C559" s="36" t="s">
        <v>1491</v>
      </c>
      <c r="D559" s="37" t="s">
        <v>1490</v>
      </c>
      <c r="E559" s="37" t="s">
        <v>1489</v>
      </c>
      <c r="F559" s="37" t="str">
        <f>IF(ISERROR(FIND('ヒアリングシート（記入例あり）'!$C$22,物質リスト!D559)),"",ROW())</f>
        <v/>
      </c>
      <c r="G559" s="37" t="e" cm="1">
        <f t="array" ref="G559">INDEX(D:D,SMALL(F:F,ROW(D559)))</f>
        <v>#NUM!</v>
      </c>
      <c r="H559" s="38" t="s">
        <v>10798</v>
      </c>
      <c r="I559" s="37" t="s">
        <v>223</v>
      </c>
      <c r="J559" s="37" t="s">
        <v>1158</v>
      </c>
      <c r="K559" s="37" t="s">
        <v>360</v>
      </c>
      <c r="L559" s="37" t="s">
        <v>1488</v>
      </c>
      <c r="M559" s="37">
        <v>30.03</v>
      </c>
      <c r="N559" s="37" t="s">
        <v>1487</v>
      </c>
      <c r="O559" s="36" t="s">
        <v>1486</v>
      </c>
      <c r="P559" s="37" t="s">
        <v>1154</v>
      </c>
      <c r="Q559" s="36" t="s">
        <v>1485</v>
      </c>
      <c r="R559" s="37"/>
      <c r="S559" s="36" t="s">
        <v>1484</v>
      </c>
      <c r="T559" s="36" t="s">
        <v>1483</v>
      </c>
      <c r="U559" s="36" t="s">
        <v>1482</v>
      </c>
      <c r="V559" s="37">
        <v>0.35</v>
      </c>
      <c r="W559" s="37">
        <v>1</v>
      </c>
      <c r="X559" s="36" t="s">
        <v>1481</v>
      </c>
      <c r="Y559" s="36" t="s">
        <v>212</v>
      </c>
      <c r="Z559" s="36" t="s">
        <v>1480</v>
      </c>
      <c r="AA559" s="37" t="s">
        <v>1479</v>
      </c>
      <c r="AB559" s="37" t="s">
        <v>1478</v>
      </c>
      <c r="AC559" s="37" t="s">
        <v>1477</v>
      </c>
      <c r="AD559" s="41" t="s">
        <v>207</v>
      </c>
      <c r="AE559" s="41" t="s">
        <v>378</v>
      </c>
      <c r="AF559" s="41" t="s">
        <v>205</v>
      </c>
      <c r="AG559" s="41" t="s">
        <v>206</v>
      </c>
      <c r="AH559" s="41" t="s">
        <v>201</v>
      </c>
      <c r="AI559" s="41" t="s">
        <v>201</v>
      </c>
      <c r="AJ559" s="41" t="s">
        <v>205</v>
      </c>
      <c r="AK559" s="41" t="s">
        <v>205</v>
      </c>
      <c r="AL559" s="41" t="s">
        <v>377</v>
      </c>
      <c r="AM559" s="41" t="s">
        <v>377</v>
      </c>
      <c r="AN559" s="41" t="s">
        <v>205</v>
      </c>
      <c r="AO559" s="41" t="s">
        <v>1328</v>
      </c>
      <c r="AP559" s="41" t="s">
        <v>201</v>
      </c>
      <c r="AQ559" s="41" t="s">
        <v>1206</v>
      </c>
      <c r="AR559" s="41" t="s">
        <v>1476</v>
      </c>
      <c r="AS559" s="41" t="s">
        <v>206</v>
      </c>
      <c r="AT559" s="37" t="s">
        <v>200</v>
      </c>
      <c r="AU559" s="37" t="s">
        <v>1475</v>
      </c>
      <c r="AV559" s="37" t="s">
        <v>527</v>
      </c>
      <c r="AW559" s="37" t="s">
        <v>1474</v>
      </c>
      <c r="AX559" s="37" t="s">
        <v>1473</v>
      </c>
      <c r="AY559" s="37" t="s">
        <v>245</v>
      </c>
      <c r="AZ559" s="37" t="s">
        <v>320</v>
      </c>
      <c r="BA559" s="37" t="s">
        <v>1472</v>
      </c>
      <c r="BB559" s="37" t="s">
        <v>1471</v>
      </c>
      <c r="BC559" s="37" t="s">
        <v>1470</v>
      </c>
      <c r="BD559" s="37"/>
      <c r="BE559" s="40">
        <v>272720</v>
      </c>
      <c r="BF559" s="37">
        <v>675011</v>
      </c>
      <c r="BG559" s="42">
        <v>947731</v>
      </c>
      <c r="BH559" s="37" t="s">
        <v>1469</v>
      </c>
      <c r="BI559" s="37">
        <v>44</v>
      </c>
      <c r="BJ559" s="37">
        <v>7379.9</v>
      </c>
      <c r="BK559" s="37">
        <v>4</v>
      </c>
      <c r="BL559" s="37">
        <v>0</v>
      </c>
      <c r="BM559" s="37">
        <v>0</v>
      </c>
      <c r="BN559" s="37">
        <v>12626.500000000002</v>
      </c>
      <c r="BO559" s="37">
        <v>9424.9000000000015</v>
      </c>
      <c r="BP559" s="37">
        <v>14220000</v>
      </c>
      <c r="BQ559" s="37">
        <v>7097500</v>
      </c>
      <c r="BR559" s="37">
        <v>0</v>
      </c>
      <c r="BS559" s="37">
        <v>7383.9</v>
      </c>
      <c r="BT559" s="37">
        <v>22051.4</v>
      </c>
      <c r="BU559" s="37">
        <v>21317500</v>
      </c>
      <c r="BV559" s="37">
        <v>20</v>
      </c>
      <c r="BW559" s="37">
        <v>19264.099999999999</v>
      </c>
      <c r="BX559" s="37">
        <v>17</v>
      </c>
      <c r="BY559" s="37">
        <v>0</v>
      </c>
      <c r="BZ559" s="37">
        <v>0</v>
      </c>
      <c r="CA559" s="37">
        <v>19281.099999999999</v>
      </c>
      <c r="CB559" s="37">
        <v>7078100</v>
      </c>
      <c r="CC559" s="37">
        <v>43</v>
      </c>
      <c r="CD559" s="37">
        <v>9191</v>
      </c>
      <c r="CE559" s="37">
        <v>2112</v>
      </c>
      <c r="CF559" s="37">
        <v>0</v>
      </c>
      <c r="CG559" s="37">
        <v>0</v>
      </c>
      <c r="CH559" s="37">
        <v>11302</v>
      </c>
      <c r="CI559" s="37">
        <v>4934880</v>
      </c>
      <c r="CJ559" s="37">
        <v>24</v>
      </c>
      <c r="CK559" s="37">
        <v>9529.2999999999993</v>
      </c>
      <c r="CL559" s="37">
        <v>0.4</v>
      </c>
      <c r="CM559" s="37">
        <v>0</v>
      </c>
      <c r="CN559" s="37">
        <v>0</v>
      </c>
      <c r="CO559" s="37">
        <v>9529.7000000000007</v>
      </c>
      <c r="CP559" s="37">
        <v>1204770.59375</v>
      </c>
      <c r="CQ559" s="37">
        <v>39.9</v>
      </c>
      <c r="CR559" s="37">
        <v>30.4</v>
      </c>
      <c r="CS559" s="37">
        <v>29.4</v>
      </c>
      <c r="CT559" s="37">
        <v>0.2</v>
      </c>
      <c r="CU559" s="37" t="s">
        <v>1468</v>
      </c>
      <c r="CV559" s="37" t="s">
        <v>1467</v>
      </c>
      <c r="CW559" s="37" t="s">
        <v>1466</v>
      </c>
      <c r="CX559" s="37" t="s">
        <v>1465</v>
      </c>
      <c r="CY559" s="37" t="s">
        <v>1464</v>
      </c>
      <c r="CZ559" s="37"/>
      <c r="DA559" s="37" t="s">
        <v>1463</v>
      </c>
      <c r="DB559" s="37" t="s">
        <v>1462</v>
      </c>
      <c r="DC559" s="37"/>
      <c r="DD559" s="37"/>
      <c r="DE559" s="37" t="s">
        <v>1461</v>
      </c>
      <c r="DF559" s="37" t="s">
        <v>1460</v>
      </c>
      <c r="DG559" s="37" t="s">
        <v>1459</v>
      </c>
      <c r="DH559" s="37" t="s">
        <v>1458</v>
      </c>
      <c r="DI559" s="37" t="s">
        <v>1457</v>
      </c>
      <c r="DJ559" s="37" t="s">
        <v>1456</v>
      </c>
      <c r="DK559" s="37"/>
      <c r="DL559" s="37">
        <v>1.7</v>
      </c>
      <c r="DM559" s="37">
        <v>69</v>
      </c>
      <c r="DN559" s="37">
        <v>1.8</v>
      </c>
      <c r="DO559" s="37"/>
      <c r="DP559" s="37"/>
      <c r="DQ559" s="37">
        <v>60</v>
      </c>
      <c r="DR559" s="37"/>
      <c r="DS559" s="37">
        <v>61.8</v>
      </c>
      <c r="DT559" s="37">
        <v>63.5</v>
      </c>
    </row>
    <row r="560" spans="1:124" s="31" customFormat="1" ht="16.5">
      <c r="A560" s="37">
        <v>412</v>
      </c>
      <c r="B560" s="36" t="s">
        <v>1455</v>
      </c>
      <c r="C560" s="36" t="s">
        <v>1387</v>
      </c>
      <c r="D560" s="37" t="s">
        <v>1454</v>
      </c>
      <c r="E560" s="37" t="s">
        <v>1453</v>
      </c>
      <c r="F560" s="37" t="str">
        <f>IF(ISERROR(FIND('ヒアリングシート（記入例あり）'!$C$22,物質リスト!D560)),"",ROW())</f>
        <v/>
      </c>
      <c r="G560" s="37" t="e" cm="1">
        <f t="array" ref="G560">INDEX(D:D,SMALL(F:F,ROW(D560)))</f>
        <v>#NUM!</v>
      </c>
      <c r="H560" s="38" t="s">
        <v>10744</v>
      </c>
      <c r="I560" s="37" t="s">
        <v>407</v>
      </c>
      <c r="J560" s="37"/>
      <c r="K560" s="37"/>
      <c r="L560" s="37"/>
      <c r="M560" s="37"/>
      <c r="N560" s="37"/>
      <c r="O560" s="36"/>
      <c r="P560" s="37"/>
      <c r="Q560" s="36"/>
      <c r="R560" s="37"/>
      <c r="S560" s="36"/>
      <c r="T560" s="36"/>
      <c r="U560" s="36"/>
      <c r="V560" s="37"/>
      <c r="W560" s="37"/>
      <c r="X560" s="36"/>
      <c r="Y560" s="36"/>
      <c r="Z560" s="36"/>
      <c r="AA560" s="37"/>
      <c r="AB560" s="37"/>
      <c r="AC560" s="37"/>
      <c r="AD560" s="37"/>
      <c r="AE560" s="37"/>
      <c r="AF560" s="37"/>
      <c r="AG560" s="37"/>
      <c r="AH560" s="37"/>
      <c r="AI560" s="37"/>
      <c r="AJ560" s="37"/>
      <c r="AK560" s="37"/>
      <c r="AL560" s="37"/>
      <c r="AM560" s="37"/>
      <c r="AN560" s="37"/>
      <c r="AO560" s="37"/>
      <c r="AP560" s="37"/>
      <c r="AQ560" s="37"/>
      <c r="AR560" s="37"/>
      <c r="AS560" s="37"/>
      <c r="AT560" s="37"/>
      <c r="AU560" s="37"/>
      <c r="AV560" s="37"/>
      <c r="AW560" s="37"/>
      <c r="AX560" s="37"/>
      <c r="AY560" s="37"/>
      <c r="AZ560" s="37"/>
      <c r="BA560" s="37"/>
      <c r="BB560" s="37"/>
      <c r="BC560" s="37"/>
      <c r="BD560" s="37"/>
      <c r="BE560" s="37">
        <v>2130677</v>
      </c>
      <c r="BF560" s="40">
        <v>52226656</v>
      </c>
      <c r="BG560" s="40">
        <v>54357333</v>
      </c>
      <c r="BH560" s="37"/>
      <c r="BI560" s="37">
        <v>61</v>
      </c>
      <c r="BJ560" s="37">
        <v>1319.6</v>
      </c>
      <c r="BK560" s="37">
        <v>19</v>
      </c>
      <c r="BL560" s="37">
        <v>0</v>
      </c>
      <c r="BM560" s="37">
        <v>0</v>
      </c>
      <c r="BN560" s="37">
        <v>203.49999999999997</v>
      </c>
      <c r="BO560" s="37">
        <v>3041869.8</v>
      </c>
      <c r="BP560" s="37">
        <v>37800</v>
      </c>
      <c r="BQ560" s="37">
        <v>23422700</v>
      </c>
      <c r="BR560" s="37">
        <v>51000</v>
      </c>
      <c r="BS560" s="37">
        <v>1338.6</v>
      </c>
      <c r="BT560" s="37">
        <v>3042073.3000000003</v>
      </c>
      <c r="BU560" s="37">
        <v>23511500</v>
      </c>
      <c r="BV560" s="37">
        <v>53</v>
      </c>
      <c r="BW560" s="37">
        <v>1282</v>
      </c>
      <c r="BX560" s="37">
        <v>9433.7999999999993</v>
      </c>
      <c r="BY560" s="37">
        <v>0</v>
      </c>
      <c r="BZ560" s="37">
        <v>0</v>
      </c>
      <c r="CA560" s="37">
        <v>10715.8</v>
      </c>
      <c r="CB560" s="37">
        <v>96566400</v>
      </c>
      <c r="CC560" s="37">
        <v>113</v>
      </c>
      <c r="CD560" s="37">
        <v>259</v>
      </c>
      <c r="CE560" s="37">
        <v>33665</v>
      </c>
      <c r="CF560" s="37">
        <v>0</v>
      </c>
      <c r="CG560" s="37">
        <v>0</v>
      </c>
      <c r="CH560" s="37">
        <v>33924</v>
      </c>
      <c r="CI560" s="37">
        <v>7702520</v>
      </c>
      <c r="CJ560" s="37">
        <v>31</v>
      </c>
      <c r="CK560" s="37">
        <v>1200</v>
      </c>
      <c r="CL560" s="37">
        <v>180.70000000000002</v>
      </c>
      <c r="CM560" s="37">
        <v>0</v>
      </c>
      <c r="CN560" s="37">
        <v>0</v>
      </c>
      <c r="CO560" s="37">
        <v>1380.7</v>
      </c>
      <c r="CP560" s="37">
        <v>625310</v>
      </c>
      <c r="CQ560" s="37"/>
      <c r="CR560" s="37"/>
      <c r="CS560" s="37"/>
      <c r="CT560" s="37"/>
      <c r="CU560" s="37"/>
      <c r="CV560" s="37"/>
      <c r="CW560" s="37"/>
      <c r="CX560" s="37"/>
      <c r="CY560" s="37"/>
      <c r="CZ560" s="37"/>
      <c r="DA560" s="37" t="s">
        <v>1452</v>
      </c>
      <c r="DB560" s="37" t="s">
        <v>1451</v>
      </c>
      <c r="DC560" s="37" t="s">
        <v>1450</v>
      </c>
      <c r="DD560" s="37" t="s">
        <v>1449</v>
      </c>
      <c r="DE560" s="37"/>
      <c r="DF560" s="37"/>
      <c r="DG560" s="37"/>
      <c r="DH560" s="37"/>
      <c r="DI560" s="37" t="s">
        <v>1448</v>
      </c>
      <c r="DJ560" s="37"/>
      <c r="DK560" s="37"/>
      <c r="DL560" s="37"/>
      <c r="DM560" s="37"/>
      <c r="DN560" s="37"/>
      <c r="DO560" s="37"/>
      <c r="DP560" s="37"/>
      <c r="DQ560" s="37"/>
      <c r="DR560" s="37"/>
      <c r="DS560" s="37"/>
      <c r="DT560" s="37"/>
    </row>
    <row r="561" spans="1:124" s="32" customFormat="1" ht="18">
      <c r="A561" s="37">
        <v>412</v>
      </c>
      <c r="B561" s="36" t="s">
        <v>1447</v>
      </c>
      <c r="C561" s="36" t="s">
        <v>1387</v>
      </c>
      <c r="D561" s="37" t="s">
        <v>1446</v>
      </c>
      <c r="E561" s="37" t="s">
        <v>1445</v>
      </c>
      <c r="F561" s="37" t="str">
        <f>IF(ISERROR(FIND('ヒアリングシート（記入例あり）'!$C$22,物質リスト!D561)),"",ROW())</f>
        <v/>
      </c>
      <c r="G561" s="37" t="e" cm="1">
        <f t="array" ref="G561">INDEX(D:D,SMALL(F:F,ROW(D561)))</f>
        <v>#NUM!</v>
      </c>
      <c r="H561" s="38" t="s">
        <v>10744</v>
      </c>
      <c r="I561" s="37" t="s">
        <v>407</v>
      </c>
      <c r="J561" s="37" t="s">
        <v>406</v>
      </c>
      <c r="K561" s="37" t="s">
        <v>221</v>
      </c>
      <c r="L561" s="37" t="s">
        <v>1444</v>
      </c>
      <c r="M561" s="37">
        <v>125.84</v>
      </c>
      <c r="N561" s="37" t="s">
        <v>1443</v>
      </c>
      <c r="O561" s="36" t="s">
        <v>1442</v>
      </c>
      <c r="P561" s="37" t="s">
        <v>259</v>
      </c>
      <c r="Q561" s="36"/>
      <c r="R561" s="37" t="s">
        <v>1441</v>
      </c>
      <c r="S561" s="36" t="s">
        <v>209</v>
      </c>
      <c r="T561" s="36"/>
      <c r="U561" s="36" t="s">
        <v>209</v>
      </c>
      <c r="V561" s="37"/>
      <c r="W561" s="37"/>
      <c r="X561" s="36"/>
      <c r="Y561" s="36"/>
      <c r="Z561" s="36" t="s">
        <v>10789</v>
      </c>
      <c r="AA561" s="37" t="s">
        <v>1440</v>
      </c>
      <c r="AB561" s="37" t="s">
        <v>209</v>
      </c>
      <c r="AC561" s="37" t="s">
        <v>209</v>
      </c>
      <c r="AD561" s="41" t="s">
        <v>207</v>
      </c>
      <c r="AE561" s="41" t="s">
        <v>201</v>
      </c>
      <c r="AF561" s="41" t="s">
        <v>206</v>
      </c>
      <c r="AG561" s="41" t="s">
        <v>206</v>
      </c>
      <c r="AH561" s="41" t="s">
        <v>201</v>
      </c>
      <c r="AI561" s="41" t="s">
        <v>201</v>
      </c>
      <c r="AJ561" s="41" t="s">
        <v>201</v>
      </c>
      <c r="AK561" s="41" t="s">
        <v>201</v>
      </c>
      <c r="AL561" s="41" t="s">
        <v>201</v>
      </c>
      <c r="AM561" s="41" t="s">
        <v>201</v>
      </c>
      <c r="AN561" s="41" t="s">
        <v>205</v>
      </c>
      <c r="AO561" s="41" t="s">
        <v>201</v>
      </c>
      <c r="AP561" s="41" t="s">
        <v>291</v>
      </c>
      <c r="AQ561" s="41" t="s">
        <v>201</v>
      </c>
      <c r="AR561" s="41" t="s">
        <v>1206</v>
      </c>
      <c r="AS561" s="41" t="s">
        <v>201</v>
      </c>
      <c r="AT561" s="37" t="s">
        <v>209</v>
      </c>
      <c r="AU561" s="37" t="s">
        <v>1439</v>
      </c>
      <c r="AV561" s="37" t="s">
        <v>1438</v>
      </c>
      <c r="AW561" s="37"/>
      <c r="AX561" s="37"/>
      <c r="AY561" s="37"/>
      <c r="AZ561" s="37"/>
      <c r="BA561" s="37"/>
      <c r="BB561" s="37"/>
      <c r="BC561" s="37"/>
      <c r="BD561" s="37"/>
      <c r="BE561" s="37"/>
      <c r="BF561" s="37"/>
      <c r="BG561" s="37"/>
      <c r="BH561" s="37" t="s">
        <v>1437</v>
      </c>
      <c r="BI561" s="37"/>
      <c r="BJ561" s="37"/>
      <c r="BK561" s="37"/>
      <c r="BL561" s="37"/>
      <c r="BM561" s="37"/>
      <c r="BN561" s="37"/>
      <c r="BO561" s="37"/>
      <c r="BP561" s="37"/>
      <c r="BQ561" s="37"/>
      <c r="BR561" s="37"/>
      <c r="BS561" s="37"/>
      <c r="BT561" s="37"/>
      <c r="BU561" s="37"/>
      <c r="BV561" s="37"/>
      <c r="BW561" s="37"/>
      <c r="BX561" s="37"/>
      <c r="BY561" s="37"/>
      <c r="BZ561" s="37"/>
      <c r="CA561" s="37"/>
      <c r="CB561" s="37"/>
      <c r="CC561" s="37"/>
      <c r="CD561" s="37"/>
      <c r="CE561" s="37"/>
      <c r="CF561" s="37"/>
      <c r="CG561" s="37"/>
      <c r="CH561" s="37"/>
      <c r="CI561" s="37"/>
      <c r="CJ561" s="37"/>
      <c r="CK561" s="37"/>
      <c r="CL561" s="37"/>
      <c r="CM561" s="37"/>
      <c r="CN561" s="37"/>
      <c r="CO561" s="37"/>
      <c r="CP561" s="37"/>
      <c r="CQ561" s="37"/>
      <c r="CR561" s="37"/>
      <c r="CS561" s="37"/>
      <c r="CT561" s="37"/>
      <c r="CU561" s="37"/>
      <c r="CV561" s="37"/>
      <c r="CW561" s="37"/>
      <c r="CX561" s="37"/>
      <c r="CY561" s="37"/>
      <c r="CZ561" s="37"/>
      <c r="DA561" s="37"/>
      <c r="DB561" s="37"/>
      <c r="DC561" s="37"/>
      <c r="DD561" s="37"/>
      <c r="DE561" s="37"/>
      <c r="DF561" s="37"/>
      <c r="DG561" s="37"/>
      <c r="DH561" s="37"/>
      <c r="DI561" s="37"/>
      <c r="DJ561" s="37"/>
      <c r="DK561" s="37"/>
      <c r="DL561" s="37"/>
      <c r="DM561" s="37"/>
      <c r="DN561" s="37"/>
      <c r="DO561" s="37"/>
      <c r="DP561" s="37"/>
      <c r="DQ561" s="37"/>
      <c r="DR561" s="37"/>
      <c r="DS561" s="37"/>
      <c r="DT561" s="37"/>
    </row>
    <row r="562" spans="1:124" s="31" customFormat="1" ht="18">
      <c r="A562" s="37">
        <v>412</v>
      </c>
      <c r="B562" s="36" t="s">
        <v>1436</v>
      </c>
      <c r="C562" s="36" t="s">
        <v>1387</v>
      </c>
      <c r="D562" s="37" t="s">
        <v>1435</v>
      </c>
      <c r="E562" s="37" t="s">
        <v>1434</v>
      </c>
      <c r="F562" s="37" t="str">
        <f>IF(ISERROR(FIND('ヒアリングシート（記入例あり）'!$C$22,物質リスト!D562)),"",ROW())</f>
        <v/>
      </c>
      <c r="G562" s="37" t="e" cm="1">
        <f t="array" ref="G562">INDEX(D:D,SMALL(F:F,ROW(D562)))</f>
        <v>#NUM!</v>
      </c>
      <c r="H562" s="38" t="s">
        <v>10744</v>
      </c>
      <c r="I562" s="37" t="s">
        <v>407</v>
      </c>
      <c r="J562" s="37"/>
      <c r="K562" s="37" t="s">
        <v>360</v>
      </c>
      <c r="L562" s="37" t="s">
        <v>1433</v>
      </c>
      <c r="M562" s="37">
        <v>178.95</v>
      </c>
      <c r="N562" s="37" t="s">
        <v>651</v>
      </c>
      <c r="O562" s="36" t="s">
        <v>1432</v>
      </c>
      <c r="P562" s="37" t="s">
        <v>259</v>
      </c>
      <c r="Q562" s="36" t="s">
        <v>209</v>
      </c>
      <c r="R562" s="37"/>
      <c r="S562" s="36" t="s">
        <v>209</v>
      </c>
      <c r="T562" s="36"/>
      <c r="U562" s="36" t="s">
        <v>209</v>
      </c>
      <c r="V562" s="37"/>
      <c r="W562" s="37"/>
      <c r="X562" s="36"/>
      <c r="Y562" s="36"/>
      <c r="Z562" s="36" t="s">
        <v>10790</v>
      </c>
      <c r="AA562" s="37" t="s">
        <v>209</v>
      </c>
      <c r="AB562" s="37" t="s">
        <v>209</v>
      </c>
      <c r="AC562" s="37" t="s">
        <v>209</v>
      </c>
      <c r="AD562" s="41" t="s">
        <v>201</v>
      </c>
      <c r="AE562" s="41" t="s">
        <v>201</v>
      </c>
      <c r="AF562" s="41" t="s">
        <v>206</v>
      </c>
      <c r="AG562" s="41" t="s">
        <v>206</v>
      </c>
      <c r="AH562" s="41" t="s">
        <v>201</v>
      </c>
      <c r="AI562" s="41" t="s">
        <v>201</v>
      </c>
      <c r="AJ562" s="41" t="s">
        <v>201</v>
      </c>
      <c r="AK562" s="41" t="s">
        <v>201</v>
      </c>
      <c r="AL562" s="41" t="s">
        <v>201</v>
      </c>
      <c r="AM562" s="41" t="s">
        <v>201</v>
      </c>
      <c r="AN562" s="41" t="s">
        <v>201</v>
      </c>
      <c r="AO562" s="41" t="s">
        <v>201</v>
      </c>
      <c r="AP562" s="41" t="s">
        <v>291</v>
      </c>
      <c r="AQ562" s="41" t="s">
        <v>201</v>
      </c>
      <c r="AR562" s="41" t="s">
        <v>1431</v>
      </c>
      <c r="AS562" s="41" t="s">
        <v>201</v>
      </c>
      <c r="AT562" s="37" t="s">
        <v>209</v>
      </c>
      <c r="AU562" s="37" t="s">
        <v>1430</v>
      </c>
      <c r="AV562" s="37" t="s">
        <v>1429</v>
      </c>
      <c r="AW562" s="37"/>
      <c r="AX562" s="37"/>
      <c r="AY562" s="37"/>
      <c r="AZ562" s="37"/>
      <c r="BA562" s="37"/>
      <c r="BB562" s="37"/>
      <c r="BC562" s="37"/>
      <c r="BD562" s="37"/>
      <c r="BE562" s="37"/>
      <c r="BF562" s="37"/>
      <c r="BG562" s="37"/>
      <c r="BH562" s="37" t="s">
        <v>1428</v>
      </c>
      <c r="BI562" s="37"/>
      <c r="BJ562" s="37"/>
      <c r="BK562" s="37"/>
      <c r="BL562" s="37"/>
      <c r="BM562" s="37"/>
      <c r="BN562" s="37"/>
      <c r="BO562" s="37"/>
      <c r="BP562" s="37"/>
      <c r="BQ562" s="37"/>
      <c r="BR562" s="37"/>
      <c r="BS562" s="37"/>
      <c r="BT562" s="37"/>
      <c r="BU562" s="37"/>
      <c r="BV562" s="37"/>
      <c r="BW562" s="37"/>
      <c r="BX562" s="37"/>
      <c r="BY562" s="37"/>
      <c r="BZ562" s="37"/>
      <c r="CA562" s="37"/>
      <c r="CB562" s="37"/>
      <c r="CC562" s="37"/>
      <c r="CD562" s="37"/>
      <c r="CE562" s="37"/>
      <c r="CF562" s="37"/>
      <c r="CG562" s="37"/>
      <c r="CH562" s="37"/>
      <c r="CI562" s="37"/>
      <c r="CJ562" s="37"/>
      <c r="CK562" s="37"/>
      <c r="CL562" s="37"/>
      <c r="CM562" s="37"/>
      <c r="CN562" s="37"/>
      <c r="CO562" s="37"/>
      <c r="CP562" s="37"/>
      <c r="CQ562" s="37"/>
      <c r="CR562" s="37"/>
      <c r="CS562" s="37"/>
      <c r="CT562" s="37"/>
      <c r="CU562" s="37"/>
      <c r="CV562" s="37"/>
      <c r="CW562" s="37"/>
      <c r="CX562" s="37"/>
      <c r="CY562" s="37"/>
      <c r="CZ562" s="37"/>
      <c r="DA562" s="37"/>
      <c r="DB562" s="37"/>
      <c r="DC562" s="37"/>
      <c r="DD562" s="37"/>
      <c r="DE562" s="37"/>
      <c r="DF562" s="37"/>
      <c r="DG562" s="37"/>
      <c r="DH562" s="37"/>
      <c r="DI562" s="37"/>
      <c r="DJ562" s="37"/>
      <c r="DK562" s="37"/>
      <c r="DL562" s="37"/>
      <c r="DM562" s="37"/>
      <c r="DN562" s="37"/>
      <c r="DO562" s="37"/>
      <c r="DP562" s="37"/>
      <c r="DQ562" s="37"/>
      <c r="DR562" s="37"/>
      <c r="DS562" s="37"/>
      <c r="DT562" s="37"/>
    </row>
    <row r="563" spans="1:124" s="31" customFormat="1" ht="18">
      <c r="A563" s="37">
        <v>412</v>
      </c>
      <c r="B563" s="37" t="s">
        <v>1427</v>
      </c>
      <c r="C563" s="36" t="s">
        <v>1387</v>
      </c>
      <c r="D563" s="37" t="s">
        <v>1426</v>
      </c>
      <c r="E563" s="37" t="s">
        <v>1425</v>
      </c>
      <c r="F563" s="37" t="str">
        <f>IF(ISERROR(FIND('ヒアリングシート（記入例あり）'!$C$22,物質リスト!D563)),"",ROW())</f>
        <v/>
      </c>
      <c r="G563" s="37" t="e" cm="1">
        <f t="array" ref="G563">INDEX(D:D,SMALL(F:F,ROW(D563)))</f>
        <v>#NUM!</v>
      </c>
      <c r="H563" s="38" t="s">
        <v>10744</v>
      </c>
      <c r="I563" s="37" t="s">
        <v>407</v>
      </c>
      <c r="J563" s="37" t="s">
        <v>406</v>
      </c>
      <c r="K563" s="37" t="s">
        <v>221</v>
      </c>
      <c r="L563" s="37" t="s">
        <v>1424</v>
      </c>
      <c r="M563" s="37">
        <v>54.94</v>
      </c>
      <c r="N563" s="37" t="s">
        <v>1423</v>
      </c>
      <c r="O563" s="36" t="s">
        <v>1422</v>
      </c>
      <c r="P563" s="37" t="s">
        <v>259</v>
      </c>
      <c r="Q563" s="36"/>
      <c r="R563" s="37" t="s">
        <v>1421</v>
      </c>
      <c r="S563" s="36" t="s">
        <v>10791</v>
      </c>
      <c r="T563" s="36" t="s">
        <v>1420</v>
      </c>
      <c r="U563" s="36" t="s">
        <v>209</v>
      </c>
      <c r="V563" s="37"/>
      <c r="W563" s="37"/>
      <c r="X563" s="36"/>
      <c r="Y563" s="36"/>
      <c r="Z563" s="36" t="s">
        <v>1419</v>
      </c>
      <c r="AA563" s="37" t="s">
        <v>1418</v>
      </c>
      <c r="AB563" s="37" t="s">
        <v>209</v>
      </c>
      <c r="AC563" s="37" t="s">
        <v>209</v>
      </c>
      <c r="AD563" s="41" t="s">
        <v>203</v>
      </c>
      <c r="AE563" s="41" t="s">
        <v>201</v>
      </c>
      <c r="AF563" s="41" t="s">
        <v>206</v>
      </c>
      <c r="AG563" s="41" t="s">
        <v>201</v>
      </c>
      <c r="AH563" s="41" t="s">
        <v>201</v>
      </c>
      <c r="AI563" s="41" t="s">
        <v>201</v>
      </c>
      <c r="AJ563" s="41" t="s">
        <v>378</v>
      </c>
      <c r="AK563" s="41" t="s">
        <v>250</v>
      </c>
      <c r="AL563" s="41" t="s">
        <v>201</v>
      </c>
      <c r="AM563" s="41" t="s">
        <v>201</v>
      </c>
      <c r="AN563" s="41" t="s">
        <v>201</v>
      </c>
      <c r="AO563" s="41" t="s">
        <v>203</v>
      </c>
      <c r="AP563" s="41" t="s">
        <v>291</v>
      </c>
      <c r="AQ563" s="41" t="s">
        <v>426</v>
      </c>
      <c r="AR563" s="41" t="s">
        <v>1417</v>
      </c>
      <c r="AS563" s="41" t="s">
        <v>201</v>
      </c>
      <c r="AT563" s="37" t="s">
        <v>1378</v>
      </c>
      <c r="AU563" s="37" t="s">
        <v>1416</v>
      </c>
      <c r="AV563" s="37" t="s">
        <v>1415</v>
      </c>
      <c r="AW563" s="37"/>
      <c r="AX563" s="37"/>
      <c r="AY563" s="37"/>
      <c r="AZ563" s="37"/>
      <c r="BA563" s="37"/>
      <c r="BB563" s="37"/>
      <c r="BC563" s="37"/>
      <c r="BD563" s="37"/>
      <c r="BE563" s="37"/>
      <c r="BF563" s="37"/>
      <c r="BG563" s="37"/>
      <c r="BH563" s="37" t="s">
        <v>1414</v>
      </c>
      <c r="BI563" s="37"/>
      <c r="BJ563" s="37"/>
      <c r="BK563" s="37"/>
      <c r="BL563" s="37"/>
      <c r="BM563" s="37"/>
      <c r="BN563" s="37"/>
      <c r="BO563" s="37"/>
      <c r="BP563" s="37"/>
      <c r="BQ563" s="37"/>
      <c r="BR563" s="37"/>
      <c r="BS563" s="37"/>
      <c r="BT563" s="37"/>
      <c r="BU563" s="37"/>
      <c r="BV563" s="37"/>
      <c r="BW563" s="37"/>
      <c r="BX563" s="37"/>
      <c r="BY563" s="37"/>
      <c r="BZ563" s="37"/>
      <c r="CA563" s="37"/>
      <c r="CB563" s="37"/>
      <c r="CC563" s="37"/>
      <c r="CD563" s="37"/>
      <c r="CE563" s="37"/>
      <c r="CF563" s="37"/>
      <c r="CG563" s="37"/>
      <c r="CH563" s="37"/>
      <c r="CI563" s="37"/>
      <c r="CJ563" s="37"/>
      <c r="CK563" s="37"/>
      <c r="CL563" s="37"/>
      <c r="CM563" s="37"/>
      <c r="CN563" s="37"/>
      <c r="CO563" s="37"/>
      <c r="CP563" s="37"/>
      <c r="CQ563" s="37"/>
      <c r="CR563" s="37"/>
      <c r="CS563" s="37"/>
      <c r="CT563" s="37"/>
      <c r="CU563" s="37"/>
      <c r="CV563" s="37"/>
      <c r="CW563" s="37"/>
      <c r="CX563" s="37"/>
      <c r="CY563" s="37"/>
      <c r="CZ563" s="37"/>
      <c r="DA563" s="37"/>
      <c r="DB563" s="37"/>
      <c r="DC563" s="37"/>
      <c r="DD563" s="37"/>
      <c r="DE563" s="37"/>
      <c r="DF563" s="37"/>
      <c r="DG563" s="37"/>
      <c r="DH563" s="37"/>
      <c r="DI563" s="37"/>
      <c r="DJ563" s="37"/>
      <c r="DK563" s="37"/>
      <c r="DL563" s="37"/>
      <c r="DM563" s="37"/>
      <c r="DN563" s="37"/>
      <c r="DO563" s="37"/>
      <c r="DP563" s="37"/>
      <c r="DQ563" s="37"/>
      <c r="DR563" s="37"/>
      <c r="DS563" s="37"/>
      <c r="DT563" s="37"/>
    </row>
    <row r="564" spans="1:124" s="31" customFormat="1" ht="18">
      <c r="A564" s="37">
        <v>412</v>
      </c>
      <c r="B564" s="36" t="s">
        <v>1413</v>
      </c>
      <c r="C564" s="36" t="s">
        <v>1387</v>
      </c>
      <c r="D564" s="37" t="s">
        <v>1412</v>
      </c>
      <c r="E564" s="37" t="s">
        <v>1411</v>
      </c>
      <c r="F564" s="37" t="str">
        <f>IF(ISERROR(FIND('ヒアリングシート（記入例あり）'!$C$22,物質リスト!D564)),"",ROW())</f>
        <v/>
      </c>
      <c r="G564" s="37" t="e" cm="1">
        <f t="array" ref="G564">INDEX(D:D,SMALL(F:F,ROW(D564)))</f>
        <v>#NUM!</v>
      </c>
      <c r="H564" s="38" t="s">
        <v>10744</v>
      </c>
      <c r="I564" s="37" t="s">
        <v>407</v>
      </c>
      <c r="J564" s="37" t="s">
        <v>406</v>
      </c>
      <c r="K564" s="37" t="s">
        <v>221</v>
      </c>
      <c r="L564" s="37" t="s">
        <v>1410</v>
      </c>
      <c r="M564" s="37">
        <v>151</v>
      </c>
      <c r="N564" s="37" t="s">
        <v>1409</v>
      </c>
      <c r="O564" s="36" t="s">
        <v>1408</v>
      </c>
      <c r="P564" s="37" t="s">
        <v>259</v>
      </c>
      <c r="Q564" s="36"/>
      <c r="R564" s="37" t="s">
        <v>1407</v>
      </c>
      <c r="S564" s="36" t="s">
        <v>209</v>
      </c>
      <c r="T564" s="36"/>
      <c r="U564" s="36" t="s">
        <v>209</v>
      </c>
      <c r="V564" s="37"/>
      <c r="W564" s="37"/>
      <c r="X564" s="36"/>
      <c r="Y564" s="36"/>
      <c r="Z564" s="36" t="s">
        <v>10792</v>
      </c>
      <c r="AA564" s="37" t="s">
        <v>1406</v>
      </c>
      <c r="AB564" s="37" t="s">
        <v>209</v>
      </c>
      <c r="AC564" s="37" t="s">
        <v>209</v>
      </c>
      <c r="AD564" s="41" t="s">
        <v>207</v>
      </c>
      <c r="AE564" s="41" t="s">
        <v>201</v>
      </c>
      <c r="AF564" s="41" t="s">
        <v>206</v>
      </c>
      <c r="AG564" s="41" t="s">
        <v>206</v>
      </c>
      <c r="AH564" s="41" t="s">
        <v>201</v>
      </c>
      <c r="AI564" s="41" t="s">
        <v>201</v>
      </c>
      <c r="AJ564" s="41" t="s">
        <v>201</v>
      </c>
      <c r="AK564" s="41" t="s">
        <v>201</v>
      </c>
      <c r="AL564" s="41" t="s">
        <v>201</v>
      </c>
      <c r="AM564" s="41" t="s">
        <v>201</v>
      </c>
      <c r="AN564" s="41" t="s">
        <v>205</v>
      </c>
      <c r="AO564" s="41" t="s">
        <v>201</v>
      </c>
      <c r="AP564" s="41" t="s">
        <v>291</v>
      </c>
      <c r="AQ564" s="41" t="s">
        <v>201</v>
      </c>
      <c r="AR564" s="41" t="s">
        <v>1206</v>
      </c>
      <c r="AS564" s="41" t="s">
        <v>201</v>
      </c>
      <c r="AT564" s="37" t="s">
        <v>1405</v>
      </c>
      <c r="AU564" s="37" t="s">
        <v>1404</v>
      </c>
      <c r="AV564" s="37" t="s">
        <v>1403</v>
      </c>
      <c r="AW564" s="37"/>
      <c r="AX564" s="37"/>
      <c r="AY564" s="37"/>
      <c r="AZ564" s="37"/>
      <c r="BA564" s="37"/>
      <c r="BB564" s="37"/>
      <c r="BC564" s="37"/>
      <c r="BD564" s="37"/>
      <c r="BE564" s="37"/>
      <c r="BF564" s="37"/>
      <c r="BG564" s="37"/>
      <c r="BH564" s="37" t="s">
        <v>1402</v>
      </c>
      <c r="BI564" s="37"/>
      <c r="BJ564" s="37"/>
      <c r="BK564" s="37"/>
      <c r="BL564" s="37"/>
      <c r="BM564" s="37"/>
      <c r="BN564" s="37"/>
      <c r="BO564" s="37"/>
      <c r="BP564" s="37"/>
      <c r="BQ564" s="37"/>
      <c r="BR564" s="37"/>
      <c r="BS564" s="37"/>
      <c r="BT564" s="37"/>
      <c r="BU564" s="37"/>
      <c r="BV564" s="37"/>
      <c r="BW564" s="37"/>
      <c r="BX564" s="37"/>
      <c r="BY564" s="37"/>
      <c r="BZ564" s="37"/>
      <c r="CA564" s="37"/>
      <c r="CB564" s="37"/>
      <c r="CC564" s="37"/>
      <c r="CD564" s="37"/>
      <c r="CE564" s="37"/>
      <c r="CF564" s="37"/>
      <c r="CG564" s="37"/>
      <c r="CH564" s="37"/>
      <c r="CI564" s="37"/>
      <c r="CJ564" s="37"/>
      <c r="CK564" s="37"/>
      <c r="CL564" s="37"/>
      <c r="CM564" s="37"/>
      <c r="CN564" s="37"/>
      <c r="CO564" s="37"/>
      <c r="CP564" s="37"/>
      <c r="CQ564" s="37"/>
      <c r="CR564" s="37"/>
      <c r="CS564" s="37"/>
      <c r="CT564" s="37"/>
      <c r="CU564" s="37"/>
      <c r="CV564" s="37"/>
      <c r="CW564" s="37"/>
      <c r="CX564" s="37"/>
      <c r="CY564" s="37"/>
      <c r="CZ564" s="37"/>
      <c r="DA564" s="37"/>
      <c r="DB564" s="37"/>
      <c r="DC564" s="37"/>
      <c r="DD564" s="37"/>
      <c r="DE564" s="37"/>
      <c r="DF564" s="37"/>
      <c r="DG564" s="37"/>
      <c r="DH564" s="37"/>
      <c r="DI564" s="37"/>
      <c r="DJ564" s="37"/>
      <c r="DK564" s="37"/>
      <c r="DL564" s="37"/>
      <c r="DM564" s="37"/>
      <c r="DN564" s="37"/>
      <c r="DO564" s="37"/>
      <c r="DP564" s="37"/>
      <c r="DQ564" s="37"/>
      <c r="DR564" s="37"/>
      <c r="DS564" s="37"/>
      <c r="DT564" s="37"/>
    </row>
    <row r="565" spans="1:124" s="31" customFormat="1" ht="16.5">
      <c r="A565" s="37">
        <v>412</v>
      </c>
      <c r="B565" s="36" t="s">
        <v>1401</v>
      </c>
      <c r="C565" s="36" t="s">
        <v>1387</v>
      </c>
      <c r="D565" s="37" t="s">
        <v>1400</v>
      </c>
      <c r="E565" s="37" t="s">
        <v>1399</v>
      </c>
      <c r="F565" s="37" t="str">
        <f>IF(ISERROR(FIND('ヒアリングシート（記入例あり）'!$C$22,物質リスト!D565)),"",ROW())</f>
        <v/>
      </c>
      <c r="G565" s="37" t="e" cm="1">
        <f t="array" ref="G565">INDEX(D:D,SMALL(F:F,ROW(D565)))</f>
        <v>#NUM!</v>
      </c>
      <c r="H565" s="38" t="s">
        <v>10744</v>
      </c>
      <c r="I565" s="37" t="s">
        <v>407</v>
      </c>
      <c r="J565" s="37"/>
      <c r="K565" s="37" t="s">
        <v>221</v>
      </c>
      <c r="L565" s="37" t="s">
        <v>1398</v>
      </c>
      <c r="M565" s="37">
        <v>158.03</v>
      </c>
      <c r="N565" s="37" t="s">
        <v>1397</v>
      </c>
      <c r="O565" s="36"/>
      <c r="P565" s="37" t="s">
        <v>259</v>
      </c>
      <c r="Q565" s="36"/>
      <c r="R565" s="37" t="s">
        <v>1396</v>
      </c>
      <c r="S565" s="36" t="s">
        <v>209</v>
      </c>
      <c r="T565" s="36"/>
      <c r="U565" s="36" t="s">
        <v>209</v>
      </c>
      <c r="V565" s="37"/>
      <c r="W565" s="37"/>
      <c r="X565" s="36"/>
      <c r="Y565" s="36"/>
      <c r="Z565" s="36" t="s">
        <v>1395</v>
      </c>
      <c r="AA565" s="37" t="s">
        <v>1394</v>
      </c>
      <c r="AB565" s="37" t="s">
        <v>209</v>
      </c>
      <c r="AC565" s="37" t="s">
        <v>209</v>
      </c>
      <c r="AD565" s="41" t="s">
        <v>207</v>
      </c>
      <c r="AE565" s="41" t="s">
        <v>201</v>
      </c>
      <c r="AF565" s="41" t="s">
        <v>206</v>
      </c>
      <c r="AG565" s="41" t="s">
        <v>206</v>
      </c>
      <c r="AH565" s="41" t="s">
        <v>201</v>
      </c>
      <c r="AI565" s="41" t="s">
        <v>201</v>
      </c>
      <c r="AJ565" s="41" t="s">
        <v>377</v>
      </c>
      <c r="AK565" s="41" t="s">
        <v>377</v>
      </c>
      <c r="AL565" s="41" t="s">
        <v>201</v>
      </c>
      <c r="AM565" s="41" t="s">
        <v>201</v>
      </c>
      <c r="AN565" s="41" t="s">
        <v>205</v>
      </c>
      <c r="AO565" s="41" t="s">
        <v>201</v>
      </c>
      <c r="AP565" s="41" t="s">
        <v>205</v>
      </c>
      <c r="AQ565" s="41" t="s">
        <v>456</v>
      </c>
      <c r="AR565" s="41" t="s">
        <v>1379</v>
      </c>
      <c r="AS565" s="41" t="s">
        <v>201</v>
      </c>
      <c r="AT565" s="37" t="s">
        <v>1393</v>
      </c>
      <c r="AU565" s="37" t="s">
        <v>1392</v>
      </c>
      <c r="AV565" s="37" t="s">
        <v>1391</v>
      </c>
      <c r="AW565" s="37"/>
      <c r="AX565" s="37"/>
      <c r="AY565" s="37"/>
      <c r="AZ565" s="37"/>
      <c r="BA565" s="37"/>
      <c r="BB565" s="37"/>
      <c r="BC565" s="37" t="s">
        <v>1390</v>
      </c>
      <c r="BD565" s="37"/>
      <c r="BE565" s="37"/>
      <c r="BF565" s="37"/>
      <c r="BG565" s="37"/>
      <c r="BH565" s="37" t="s">
        <v>1389</v>
      </c>
      <c r="BI565" s="37"/>
      <c r="BJ565" s="37"/>
      <c r="BK565" s="37"/>
      <c r="BL565" s="37"/>
      <c r="BM565" s="37"/>
      <c r="BN565" s="37"/>
      <c r="BO565" s="37"/>
      <c r="BP565" s="37"/>
      <c r="BQ565" s="37"/>
      <c r="BR565" s="37"/>
      <c r="BS565" s="37"/>
      <c r="BT565" s="37"/>
      <c r="BU565" s="37"/>
      <c r="BV565" s="37"/>
      <c r="BW565" s="37"/>
      <c r="BX565" s="37"/>
      <c r="BY565" s="37"/>
      <c r="BZ565" s="37"/>
      <c r="CA565" s="37"/>
      <c r="CB565" s="37"/>
      <c r="CC565" s="37"/>
      <c r="CD565" s="37"/>
      <c r="CE565" s="37"/>
      <c r="CF565" s="37"/>
      <c r="CG565" s="37"/>
      <c r="CH565" s="37"/>
      <c r="CI565" s="37"/>
      <c r="CJ565" s="37"/>
      <c r="CK565" s="37"/>
      <c r="CL565" s="37"/>
      <c r="CM565" s="37"/>
      <c r="CN565" s="37"/>
      <c r="CO565" s="37"/>
      <c r="CP565" s="37"/>
      <c r="CQ565" s="37"/>
      <c r="CR565" s="37"/>
      <c r="CS565" s="37"/>
      <c r="CT565" s="37"/>
      <c r="CU565" s="37"/>
      <c r="CV565" s="37"/>
      <c r="CW565" s="37"/>
      <c r="CX565" s="37"/>
      <c r="CY565" s="37"/>
      <c r="CZ565" s="37"/>
      <c r="DA565" s="37"/>
      <c r="DB565" s="37"/>
      <c r="DC565" s="37"/>
      <c r="DD565" s="37"/>
      <c r="DE565" s="37"/>
      <c r="DF565" s="37"/>
      <c r="DG565" s="37"/>
      <c r="DH565" s="37"/>
      <c r="DI565" s="37"/>
      <c r="DJ565" s="37"/>
      <c r="DK565" s="37"/>
      <c r="DL565" s="37"/>
      <c r="DM565" s="37"/>
      <c r="DN565" s="37"/>
      <c r="DO565" s="37"/>
      <c r="DP565" s="37"/>
      <c r="DQ565" s="37"/>
      <c r="DR565" s="37"/>
      <c r="DS565" s="37"/>
      <c r="DT565" s="37"/>
    </row>
    <row r="566" spans="1:124" s="31" customFormat="1" ht="16.5">
      <c r="A566" s="37">
        <v>412</v>
      </c>
      <c r="B566" s="36" t="s">
        <v>1388</v>
      </c>
      <c r="C566" s="36" t="s">
        <v>1387</v>
      </c>
      <c r="D566" s="37" t="s">
        <v>1386</v>
      </c>
      <c r="E566" s="37" t="s">
        <v>1385</v>
      </c>
      <c r="F566" s="37" t="str">
        <f>IF(ISERROR(FIND('ヒアリングシート（記入例あり）'!$C$22,物質リスト!D566)),"",ROW())</f>
        <v/>
      </c>
      <c r="G566" s="37" t="e" cm="1">
        <f t="array" ref="G566">INDEX(D:D,SMALL(F:F,ROW(D566)))</f>
        <v>#NUM!</v>
      </c>
      <c r="H566" s="38" t="s">
        <v>10744</v>
      </c>
      <c r="I566" s="37" t="s">
        <v>407</v>
      </c>
      <c r="J566" s="37" t="s">
        <v>406</v>
      </c>
      <c r="K566" s="37" t="s">
        <v>221</v>
      </c>
      <c r="L566" s="37" t="s">
        <v>1384</v>
      </c>
      <c r="M566" s="37">
        <v>86.94</v>
      </c>
      <c r="N566" s="37" t="s">
        <v>1383</v>
      </c>
      <c r="O566" s="36"/>
      <c r="P566" s="37" t="s">
        <v>259</v>
      </c>
      <c r="Q566" s="36"/>
      <c r="R566" s="37" t="s">
        <v>1382</v>
      </c>
      <c r="S566" s="36" t="s">
        <v>209</v>
      </c>
      <c r="T566" s="36"/>
      <c r="U566" s="36" t="s">
        <v>209</v>
      </c>
      <c r="V566" s="37"/>
      <c r="W566" s="37"/>
      <c r="X566" s="36"/>
      <c r="Y566" s="36"/>
      <c r="Z566" s="36" t="s">
        <v>503</v>
      </c>
      <c r="AA566" s="37" t="s">
        <v>1381</v>
      </c>
      <c r="AB566" s="37" t="s">
        <v>875</v>
      </c>
      <c r="AC566" s="37" t="s">
        <v>1380</v>
      </c>
      <c r="AD566" s="41" t="s">
        <v>203</v>
      </c>
      <c r="AE566" s="41" t="s">
        <v>203</v>
      </c>
      <c r="AF566" s="41" t="s">
        <v>206</v>
      </c>
      <c r="AG566" s="41" t="s">
        <v>206</v>
      </c>
      <c r="AH566" s="41" t="s">
        <v>201</v>
      </c>
      <c r="AI566" s="41" t="s">
        <v>201</v>
      </c>
      <c r="AJ566" s="41" t="s">
        <v>201</v>
      </c>
      <c r="AK566" s="41" t="s">
        <v>201</v>
      </c>
      <c r="AL566" s="41" t="s">
        <v>201</v>
      </c>
      <c r="AM566" s="41" t="s">
        <v>201</v>
      </c>
      <c r="AN566" s="41" t="s">
        <v>205</v>
      </c>
      <c r="AO566" s="41" t="s">
        <v>201</v>
      </c>
      <c r="AP566" s="41" t="s">
        <v>201</v>
      </c>
      <c r="AQ566" s="41" t="s">
        <v>644</v>
      </c>
      <c r="AR566" s="41" t="s">
        <v>1379</v>
      </c>
      <c r="AS566" s="41" t="s">
        <v>201</v>
      </c>
      <c r="AT566" s="37" t="s">
        <v>1378</v>
      </c>
      <c r="AU566" s="37" t="s">
        <v>1377</v>
      </c>
      <c r="AV566" s="37" t="s">
        <v>1376</v>
      </c>
      <c r="AW566" s="37"/>
      <c r="AX566" s="37"/>
      <c r="AY566" s="37"/>
      <c r="AZ566" s="37"/>
      <c r="BA566" s="37"/>
      <c r="BB566" s="37"/>
      <c r="BC566" s="37"/>
      <c r="BD566" s="37"/>
      <c r="BE566" s="37"/>
      <c r="BF566" s="37"/>
      <c r="BG566" s="37"/>
      <c r="BH566" s="37" t="s">
        <v>1375</v>
      </c>
      <c r="BI566" s="37"/>
      <c r="BJ566" s="37"/>
      <c r="BK566" s="37"/>
      <c r="BL566" s="37"/>
      <c r="BM566" s="37"/>
      <c r="BN566" s="37"/>
      <c r="BO566" s="37"/>
      <c r="BP566" s="37"/>
      <c r="BQ566" s="37"/>
      <c r="BR566" s="37"/>
      <c r="BS566" s="37"/>
      <c r="BT566" s="37"/>
      <c r="BU566" s="37"/>
      <c r="BV566" s="37"/>
      <c r="BW566" s="37"/>
      <c r="BX566" s="37"/>
      <c r="BY566" s="37"/>
      <c r="BZ566" s="37"/>
      <c r="CA566" s="37"/>
      <c r="CB566" s="37"/>
      <c r="CC566" s="37"/>
      <c r="CD566" s="37"/>
      <c r="CE566" s="37"/>
      <c r="CF566" s="37"/>
      <c r="CG566" s="37"/>
      <c r="CH566" s="37"/>
      <c r="CI566" s="37"/>
      <c r="CJ566" s="37"/>
      <c r="CK566" s="37"/>
      <c r="CL566" s="37"/>
      <c r="CM566" s="37"/>
      <c r="CN566" s="37"/>
      <c r="CO566" s="37"/>
      <c r="CP566" s="37"/>
      <c r="CQ566" s="37"/>
      <c r="CR566" s="37"/>
      <c r="CS566" s="37"/>
      <c r="CT566" s="37"/>
      <c r="CU566" s="37"/>
      <c r="CV566" s="37"/>
      <c r="CW566" s="37"/>
      <c r="CX566" s="37"/>
      <c r="CY566" s="37"/>
      <c r="CZ566" s="37"/>
      <c r="DA566" s="37"/>
      <c r="DB566" s="37"/>
      <c r="DC566" s="37"/>
      <c r="DD566" s="37"/>
      <c r="DE566" s="37"/>
      <c r="DF566" s="37"/>
      <c r="DG566" s="37"/>
      <c r="DH566" s="37"/>
      <c r="DI566" s="37"/>
      <c r="DJ566" s="37"/>
      <c r="DK566" s="37"/>
      <c r="DL566" s="37"/>
      <c r="DM566" s="37"/>
      <c r="DN566" s="37"/>
      <c r="DO566" s="37"/>
      <c r="DP566" s="37"/>
      <c r="DQ566" s="37"/>
      <c r="DR566" s="37"/>
      <c r="DS566" s="37"/>
      <c r="DT566" s="37"/>
    </row>
    <row r="567" spans="1:124" s="31" customFormat="1" ht="16.5">
      <c r="A567" s="37">
        <v>413</v>
      </c>
      <c r="B567" s="36" t="s">
        <v>1374</v>
      </c>
      <c r="C567" s="36" t="s">
        <v>410</v>
      </c>
      <c r="D567" s="37" t="s">
        <v>1373</v>
      </c>
      <c r="E567" s="37" t="s">
        <v>1372</v>
      </c>
      <c r="F567" s="37" t="str">
        <f>IF(ISERROR(FIND('ヒアリングシート（記入例あり）'!$C$22,物質リスト!D567)),"",ROW())</f>
        <v/>
      </c>
      <c r="G567" s="37" t="e" cm="1">
        <f t="array" ref="G567">INDEX(D:D,SMALL(F:F,ROW(D567)))</f>
        <v>#NUM!</v>
      </c>
      <c r="H567" s="38" t="s">
        <v>10796</v>
      </c>
      <c r="I567" s="37" t="s">
        <v>223</v>
      </c>
      <c r="J567" s="37" t="s">
        <v>222</v>
      </c>
      <c r="K567" s="37" t="s">
        <v>221</v>
      </c>
      <c r="L567" s="37" t="s">
        <v>1371</v>
      </c>
      <c r="M567" s="37">
        <v>148.12</v>
      </c>
      <c r="N567" s="37" t="s">
        <v>1370</v>
      </c>
      <c r="O567" s="36" t="s">
        <v>1369</v>
      </c>
      <c r="P567" s="37" t="s">
        <v>259</v>
      </c>
      <c r="Q567" s="36"/>
      <c r="R567" s="37" t="s">
        <v>1368</v>
      </c>
      <c r="S567" s="36" t="s">
        <v>1367</v>
      </c>
      <c r="T567" s="36"/>
      <c r="U567" s="36" t="s">
        <v>1366</v>
      </c>
      <c r="V567" s="37">
        <v>1.6</v>
      </c>
      <c r="W567" s="37">
        <v>1</v>
      </c>
      <c r="X567" s="36"/>
      <c r="Y567" s="36"/>
      <c r="Z567" s="36" t="s">
        <v>1365</v>
      </c>
      <c r="AA567" s="37" t="s">
        <v>1364</v>
      </c>
      <c r="AB567" s="37" t="s">
        <v>665</v>
      </c>
      <c r="AC567" s="37" t="s">
        <v>209</v>
      </c>
      <c r="AD567" s="41" t="s">
        <v>207</v>
      </c>
      <c r="AE567" s="41" t="s">
        <v>203</v>
      </c>
      <c r="AF567" s="41" t="s">
        <v>206</v>
      </c>
      <c r="AG567" s="41" t="s">
        <v>206</v>
      </c>
      <c r="AH567" s="41" t="s">
        <v>201</v>
      </c>
      <c r="AI567" s="41" t="s">
        <v>201</v>
      </c>
      <c r="AJ567" s="41" t="s">
        <v>203</v>
      </c>
      <c r="AK567" s="41" t="s">
        <v>204</v>
      </c>
      <c r="AL567" s="41" t="s">
        <v>1328</v>
      </c>
      <c r="AM567" s="41" t="s">
        <v>377</v>
      </c>
      <c r="AN567" s="41" t="s">
        <v>201</v>
      </c>
      <c r="AO567" s="41" t="s">
        <v>201</v>
      </c>
      <c r="AP567" s="41" t="s">
        <v>201</v>
      </c>
      <c r="AQ567" s="41" t="s">
        <v>848</v>
      </c>
      <c r="AR567" s="41" t="s">
        <v>644</v>
      </c>
      <c r="AS567" s="41" t="s">
        <v>201</v>
      </c>
      <c r="AT567" s="37" t="s">
        <v>1363</v>
      </c>
      <c r="AU567" s="37" t="s">
        <v>1362</v>
      </c>
      <c r="AV567" s="37" t="s">
        <v>209</v>
      </c>
      <c r="AW567" s="37"/>
      <c r="AX567" s="37"/>
      <c r="AY567" s="37"/>
      <c r="AZ567" s="37"/>
      <c r="BA567" s="37"/>
      <c r="BB567" s="37"/>
      <c r="BC567" s="37"/>
      <c r="BD567" s="37"/>
      <c r="BE567" s="37">
        <v>2447</v>
      </c>
      <c r="BF567" s="37">
        <v>121755</v>
      </c>
      <c r="BG567" s="37">
        <v>124202</v>
      </c>
      <c r="BH567" s="37" t="s">
        <v>1361</v>
      </c>
      <c r="BI567" s="37">
        <v>16</v>
      </c>
      <c r="BJ567" s="37">
        <v>194.5</v>
      </c>
      <c r="BK567" s="37">
        <v>0</v>
      </c>
      <c r="BL567" s="37">
        <v>0</v>
      </c>
      <c r="BM567" s="37">
        <v>0</v>
      </c>
      <c r="BN567" s="37">
        <v>0.2</v>
      </c>
      <c r="BO567" s="37">
        <v>1087.8</v>
      </c>
      <c r="BP567" s="37">
        <v>0</v>
      </c>
      <c r="BQ567" s="37">
        <v>7927000</v>
      </c>
      <c r="BR567" s="37">
        <v>0</v>
      </c>
      <c r="BS567" s="37">
        <v>194.5</v>
      </c>
      <c r="BT567" s="37">
        <v>1088</v>
      </c>
      <c r="BU567" s="37">
        <v>7927000</v>
      </c>
      <c r="BV567" s="37">
        <v>7</v>
      </c>
      <c r="BW567" s="37">
        <v>0</v>
      </c>
      <c r="BX567" s="37">
        <v>0</v>
      </c>
      <c r="BY567" s="37">
        <v>0</v>
      </c>
      <c r="BZ567" s="37">
        <v>0</v>
      </c>
      <c r="CA567" s="37">
        <v>0</v>
      </c>
      <c r="CB567" s="37">
        <v>3231000</v>
      </c>
      <c r="CC567" s="37">
        <v>9</v>
      </c>
      <c r="CD567" s="37">
        <v>0</v>
      </c>
      <c r="CE567" s="37">
        <v>0</v>
      </c>
      <c r="CF567" s="37">
        <v>0</v>
      </c>
      <c r="CG567" s="37">
        <v>0</v>
      </c>
      <c r="CH567" s="37">
        <v>0</v>
      </c>
      <c r="CI567" s="37">
        <v>385180</v>
      </c>
      <c r="CJ567" s="37">
        <v>6</v>
      </c>
      <c r="CK567" s="37">
        <v>0</v>
      </c>
      <c r="CL567" s="37">
        <v>0</v>
      </c>
      <c r="CM567" s="37">
        <v>0</v>
      </c>
      <c r="CN567" s="37">
        <v>0</v>
      </c>
      <c r="CO567" s="37">
        <v>0</v>
      </c>
      <c r="CP567" s="37">
        <v>1999825</v>
      </c>
      <c r="CQ567" s="37"/>
      <c r="CR567" s="37"/>
      <c r="CS567" s="37"/>
      <c r="CT567" s="37"/>
      <c r="CU567" s="37"/>
      <c r="CV567" s="37"/>
      <c r="CW567" s="37"/>
      <c r="CX567" s="37"/>
      <c r="CY567" s="37"/>
      <c r="CZ567" s="37"/>
      <c r="DA567" s="37"/>
      <c r="DB567" s="37"/>
      <c r="DC567" s="37"/>
      <c r="DD567" s="37"/>
      <c r="DE567" s="37"/>
      <c r="DF567" s="37"/>
      <c r="DG567" s="37"/>
      <c r="DH567" s="37"/>
      <c r="DI567" s="37"/>
      <c r="DJ567" s="37"/>
      <c r="DK567" s="37"/>
      <c r="DL567" s="37"/>
      <c r="DM567" s="37"/>
      <c r="DN567" s="37"/>
      <c r="DO567" s="37"/>
      <c r="DP567" s="37"/>
      <c r="DQ567" s="37"/>
      <c r="DR567" s="37"/>
      <c r="DS567" s="37"/>
      <c r="DT567" s="37"/>
    </row>
    <row r="568" spans="1:124" s="31" customFormat="1" ht="16.5">
      <c r="A568" s="37">
        <v>414</v>
      </c>
      <c r="B568" s="36" t="s">
        <v>1360</v>
      </c>
      <c r="C568" s="36" t="s">
        <v>595</v>
      </c>
      <c r="D568" s="37" t="s">
        <v>1359</v>
      </c>
      <c r="E568" s="37" t="s">
        <v>1358</v>
      </c>
      <c r="F568" s="37" t="str">
        <f>IF(ISERROR(FIND('ヒアリングシート（記入例あり）'!$C$22,物質リスト!D568)),"",ROW())</f>
        <v/>
      </c>
      <c r="G568" s="37" t="e" cm="1">
        <f t="array" ref="G568">INDEX(D:D,SMALL(F:F,ROW(D568)))</f>
        <v>#NUM!</v>
      </c>
      <c r="H568" s="38" t="s">
        <v>10796</v>
      </c>
      <c r="I568" s="37" t="s">
        <v>223</v>
      </c>
      <c r="J568" s="37" t="s">
        <v>360</v>
      </c>
      <c r="K568" s="37" t="s">
        <v>221</v>
      </c>
      <c r="L568" s="37" t="s">
        <v>1357</v>
      </c>
      <c r="M568" s="37">
        <v>98.057000000000002</v>
      </c>
      <c r="N568" s="37" t="s">
        <v>1356</v>
      </c>
      <c r="O568" s="36" t="s">
        <v>1355</v>
      </c>
      <c r="P568" s="37" t="s">
        <v>259</v>
      </c>
      <c r="Q568" s="36"/>
      <c r="R568" s="37" t="s">
        <v>1354</v>
      </c>
      <c r="S568" s="36" t="s">
        <v>1353</v>
      </c>
      <c r="T568" s="36"/>
      <c r="U568" s="36" t="s">
        <v>1352</v>
      </c>
      <c r="V568" s="37">
        <v>1.62</v>
      </c>
      <c r="W568" s="37">
        <v>1</v>
      </c>
      <c r="X568" s="36"/>
      <c r="Y568" s="36" t="s">
        <v>1351</v>
      </c>
      <c r="Z568" s="36" t="s">
        <v>1350</v>
      </c>
      <c r="AA568" s="37" t="s">
        <v>1349</v>
      </c>
      <c r="AB568" s="37" t="s">
        <v>1348</v>
      </c>
      <c r="AC568" s="37" t="s">
        <v>209</v>
      </c>
      <c r="AD568" s="41" t="s">
        <v>207</v>
      </c>
      <c r="AE568" s="41" t="s">
        <v>203</v>
      </c>
      <c r="AF568" s="41" t="s">
        <v>206</v>
      </c>
      <c r="AG568" s="41" t="s">
        <v>206</v>
      </c>
      <c r="AH568" s="41" t="s">
        <v>201</v>
      </c>
      <c r="AI568" s="41" t="s">
        <v>201</v>
      </c>
      <c r="AJ568" s="41" t="s">
        <v>377</v>
      </c>
      <c r="AK568" s="41" t="s">
        <v>377</v>
      </c>
      <c r="AL568" s="41" t="s">
        <v>1347</v>
      </c>
      <c r="AM568" s="41" t="s">
        <v>377</v>
      </c>
      <c r="AN568" s="41" t="s">
        <v>201</v>
      </c>
      <c r="AO568" s="41" t="s">
        <v>201</v>
      </c>
      <c r="AP568" s="41" t="s">
        <v>203</v>
      </c>
      <c r="AQ568" s="41" t="s">
        <v>1346</v>
      </c>
      <c r="AR568" s="41" t="s">
        <v>1345</v>
      </c>
      <c r="AS568" s="41" t="s">
        <v>201</v>
      </c>
      <c r="AT568" s="37" t="s">
        <v>477</v>
      </c>
      <c r="AU568" s="37" t="s">
        <v>1344</v>
      </c>
      <c r="AV568" s="37" t="s">
        <v>248</v>
      </c>
      <c r="AW568" s="37"/>
      <c r="AX568" s="37"/>
      <c r="AY568" s="37"/>
      <c r="AZ568" s="37"/>
      <c r="BA568" s="37"/>
      <c r="BB568" s="37"/>
      <c r="BC568" s="37"/>
      <c r="BD568" s="37"/>
      <c r="BE568" s="37">
        <v>2580</v>
      </c>
      <c r="BF568" s="37">
        <v>44588</v>
      </c>
      <c r="BG568" s="37">
        <v>47169</v>
      </c>
      <c r="BH568" s="37" t="s">
        <v>1343</v>
      </c>
      <c r="BI568" s="37">
        <v>18</v>
      </c>
      <c r="BJ568" s="37">
        <v>10.1</v>
      </c>
      <c r="BK568" s="37">
        <v>0</v>
      </c>
      <c r="BL568" s="37">
        <v>0</v>
      </c>
      <c r="BM568" s="37">
        <v>0</v>
      </c>
      <c r="BN568" s="37">
        <v>3.8000000000000003</v>
      </c>
      <c r="BO568" s="37">
        <v>269.2</v>
      </c>
      <c r="BP568" s="37">
        <v>0</v>
      </c>
      <c r="BQ568" s="37">
        <v>13318100</v>
      </c>
      <c r="BR568" s="37">
        <v>0</v>
      </c>
      <c r="BS568" s="37">
        <v>10.1</v>
      </c>
      <c r="BT568" s="37">
        <v>273</v>
      </c>
      <c r="BU568" s="37">
        <v>13318100</v>
      </c>
      <c r="BV568" s="37">
        <v>7</v>
      </c>
      <c r="BW568" s="37">
        <v>1.4</v>
      </c>
      <c r="BX568" s="37">
        <v>0.1</v>
      </c>
      <c r="BY568" s="37">
        <v>0</v>
      </c>
      <c r="BZ568" s="37">
        <v>0</v>
      </c>
      <c r="CA568" s="37">
        <v>1.5</v>
      </c>
      <c r="CB568" s="37">
        <v>1193400</v>
      </c>
      <c r="CC568" s="37">
        <v>17</v>
      </c>
      <c r="CD568" s="37">
        <v>8</v>
      </c>
      <c r="CE568" s="37">
        <v>0</v>
      </c>
      <c r="CF568" s="37">
        <v>0</v>
      </c>
      <c r="CG568" s="37">
        <v>0</v>
      </c>
      <c r="CH568" s="37">
        <v>8</v>
      </c>
      <c r="CI568" s="37">
        <v>232200</v>
      </c>
      <c r="CJ568" s="37">
        <v>4</v>
      </c>
      <c r="CK568" s="37">
        <v>0</v>
      </c>
      <c r="CL568" s="37">
        <v>0</v>
      </c>
      <c r="CM568" s="37">
        <v>0</v>
      </c>
      <c r="CN568" s="37">
        <v>0</v>
      </c>
      <c r="CO568" s="37">
        <v>0</v>
      </c>
      <c r="CP568" s="37">
        <v>834905</v>
      </c>
      <c r="CQ568" s="37"/>
      <c r="CR568" s="37"/>
      <c r="CS568" s="37"/>
      <c r="CT568" s="37"/>
      <c r="CU568" s="37"/>
      <c r="CV568" s="37"/>
      <c r="CW568" s="37"/>
      <c r="CX568" s="37"/>
      <c r="CY568" s="37"/>
      <c r="CZ568" s="37"/>
      <c r="DA568" s="37"/>
      <c r="DB568" s="37"/>
      <c r="DC568" s="37"/>
      <c r="DD568" s="37"/>
      <c r="DE568" s="37"/>
      <c r="DF568" s="37"/>
      <c r="DG568" s="37"/>
      <c r="DH568" s="37"/>
      <c r="DI568" s="37"/>
      <c r="DJ568" s="37"/>
      <c r="DK568" s="37"/>
      <c r="DL568" s="37"/>
      <c r="DM568" s="37"/>
      <c r="DN568" s="37"/>
      <c r="DO568" s="37"/>
      <c r="DP568" s="37"/>
      <c r="DQ568" s="37"/>
      <c r="DR568" s="37"/>
      <c r="DS568" s="37"/>
      <c r="DT568" s="37"/>
    </row>
    <row r="569" spans="1:124" s="31" customFormat="1" ht="18">
      <c r="A569" s="37">
        <v>415</v>
      </c>
      <c r="B569" s="36" t="s">
        <v>1342</v>
      </c>
      <c r="C569" s="36" t="s">
        <v>1341</v>
      </c>
      <c r="D569" s="37" t="s">
        <v>1340</v>
      </c>
      <c r="E569" s="37" t="s">
        <v>1339</v>
      </c>
      <c r="F569" s="37" t="str">
        <f>IF(ISERROR(FIND('ヒアリングシート（記入例あり）'!$C$22,物質リスト!D569)),"",ROW())</f>
        <v/>
      </c>
      <c r="G569" s="37" t="e" cm="1">
        <f t="array" ref="G569">INDEX(D:D,SMALL(F:F,ROW(D569)))</f>
        <v>#NUM!</v>
      </c>
      <c r="H569" s="38" t="s">
        <v>10796</v>
      </c>
      <c r="I569" s="37" t="s">
        <v>223</v>
      </c>
      <c r="J569" s="37" t="s">
        <v>360</v>
      </c>
      <c r="K569" s="37" t="s">
        <v>221</v>
      </c>
      <c r="L569" s="37" t="s">
        <v>1338</v>
      </c>
      <c r="M569" s="37">
        <v>86.09</v>
      </c>
      <c r="N569" s="37" t="s">
        <v>1337</v>
      </c>
      <c r="O569" s="36" t="s">
        <v>1336</v>
      </c>
      <c r="P569" s="37" t="s">
        <v>217</v>
      </c>
      <c r="Q569" s="36"/>
      <c r="R569" s="37" t="s">
        <v>1335</v>
      </c>
      <c r="S569" s="36" t="s">
        <v>1334</v>
      </c>
      <c r="T569" s="36">
        <v>3.52</v>
      </c>
      <c r="U569" s="36" t="s">
        <v>1333</v>
      </c>
      <c r="V569" s="37">
        <v>0.93</v>
      </c>
      <c r="W569" s="37">
        <v>1</v>
      </c>
      <c r="X569" s="36" t="s">
        <v>1332</v>
      </c>
      <c r="Y569" s="36">
        <v>4.6500000000000004</v>
      </c>
      <c r="Z569" s="36" t="s">
        <v>11040</v>
      </c>
      <c r="AA569" s="37" t="s">
        <v>1331</v>
      </c>
      <c r="AB569" s="37" t="s">
        <v>1330</v>
      </c>
      <c r="AC569" s="37" t="s">
        <v>1329</v>
      </c>
      <c r="AD569" s="41" t="s">
        <v>203</v>
      </c>
      <c r="AE569" s="41" t="s">
        <v>378</v>
      </c>
      <c r="AF569" s="41" t="s">
        <v>206</v>
      </c>
      <c r="AG569" s="41" t="s">
        <v>201</v>
      </c>
      <c r="AH569" s="41" t="s">
        <v>203</v>
      </c>
      <c r="AI569" s="41" t="s">
        <v>203</v>
      </c>
      <c r="AJ569" s="41" t="s">
        <v>1328</v>
      </c>
      <c r="AK569" s="41" t="s">
        <v>377</v>
      </c>
      <c r="AL569" s="41" t="s">
        <v>201</v>
      </c>
      <c r="AM569" s="41" t="s">
        <v>203</v>
      </c>
      <c r="AN569" s="41" t="s">
        <v>201</v>
      </c>
      <c r="AO569" s="41" t="s">
        <v>201</v>
      </c>
      <c r="AP569" s="41" t="s">
        <v>201</v>
      </c>
      <c r="AQ569" s="41" t="s">
        <v>426</v>
      </c>
      <c r="AR569" s="41" t="s">
        <v>426</v>
      </c>
      <c r="AS569" s="41" t="s">
        <v>377</v>
      </c>
      <c r="AT569" s="37" t="s">
        <v>1327</v>
      </c>
      <c r="AU569" s="37" t="s">
        <v>1326</v>
      </c>
      <c r="AV569" s="37" t="s">
        <v>248</v>
      </c>
      <c r="AW569" s="37"/>
      <c r="AX569" s="37" t="s">
        <v>1325</v>
      </c>
      <c r="AY569" s="37" t="s">
        <v>245</v>
      </c>
      <c r="AZ569" s="37"/>
      <c r="BA569" s="37" t="s">
        <v>1324</v>
      </c>
      <c r="BB569" s="37" t="s">
        <v>1323</v>
      </c>
      <c r="BC569" s="37">
        <v>3.2</v>
      </c>
      <c r="BD569" s="37">
        <v>2.2999999999999998</v>
      </c>
      <c r="BE569" s="37">
        <v>21268</v>
      </c>
      <c r="BF569" s="37">
        <v>251310</v>
      </c>
      <c r="BG569" s="37">
        <v>272578</v>
      </c>
      <c r="BH569" s="37" t="s">
        <v>1322</v>
      </c>
      <c r="BI569" s="37">
        <v>9</v>
      </c>
      <c r="BJ569" s="37">
        <v>150.30000000000001</v>
      </c>
      <c r="BK569" s="37">
        <v>0</v>
      </c>
      <c r="BL569" s="37">
        <v>0</v>
      </c>
      <c r="BM569" s="37">
        <v>0</v>
      </c>
      <c r="BN569" s="37">
        <v>0.8</v>
      </c>
      <c r="BO569" s="37">
        <v>633.79999999999995</v>
      </c>
      <c r="BP569" s="37">
        <v>39000000</v>
      </c>
      <c r="BQ569" s="37">
        <v>484360</v>
      </c>
      <c r="BR569" s="37">
        <v>0</v>
      </c>
      <c r="BS569" s="37">
        <v>150.30000000000001</v>
      </c>
      <c r="BT569" s="37">
        <v>634.6</v>
      </c>
      <c r="BU569" s="37">
        <v>39484360</v>
      </c>
      <c r="BV569" s="37">
        <v>2</v>
      </c>
      <c r="BW569" s="37">
        <v>56.3</v>
      </c>
      <c r="BX569" s="37">
        <v>0</v>
      </c>
      <c r="BY569" s="37">
        <v>0</v>
      </c>
      <c r="BZ569" s="37">
        <v>0</v>
      </c>
      <c r="CA569" s="37">
        <v>56.3</v>
      </c>
      <c r="CB569" s="37">
        <v>565800</v>
      </c>
      <c r="CC569" s="37">
        <v>12</v>
      </c>
      <c r="CD569" s="37">
        <v>35</v>
      </c>
      <c r="CE569" s="37">
        <v>0</v>
      </c>
      <c r="CF569" s="37">
        <v>0</v>
      </c>
      <c r="CG569" s="37">
        <v>0</v>
      </c>
      <c r="CH569" s="37">
        <v>35</v>
      </c>
      <c r="CI569" s="37">
        <v>383540</v>
      </c>
      <c r="CJ569" s="37">
        <v>5</v>
      </c>
      <c r="CK569" s="37">
        <v>5.7</v>
      </c>
      <c r="CL569" s="37">
        <v>0</v>
      </c>
      <c r="CM569" s="37">
        <v>0</v>
      </c>
      <c r="CN569" s="37">
        <v>0</v>
      </c>
      <c r="CO569" s="37">
        <v>5.7</v>
      </c>
      <c r="CP569" s="37">
        <v>406787</v>
      </c>
      <c r="CQ569" s="37">
        <v>0.1</v>
      </c>
      <c r="CR569" s="37">
        <v>99.1</v>
      </c>
      <c r="CS569" s="37">
        <v>0.1</v>
      </c>
      <c r="CT569" s="37">
        <v>0.8</v>
      </c>
      <c r="CU569" s="37" t="s">
        <v>1321</v>
      </c>
      <c r="CV569" s="37"/>
      <c r="CW569" s="37"/>
      <c r="CX569" s="37"/>
      <c r="CY569" s="37"/>
      <c r="CZ569" s="37"/>
      <c r="DA569" s="37" t="s">
        <v>1320</v>
      </c>
      <c r="DB569" s="37" t="s">
        <v>1319</v>
      </c>
      <c r="DC569" s="37" t="s">
        <v>1318</v>
      </c>
      <c r="DD569" s="37" t="s">
        <v>1318</v>
      </c>
      <c r="DE569" s="37" t="s">
        <v>1317</v>
      </c>
      <c r="DF569" s="37"/>
      <c r="DG569" s="37"/>
      <c r="DH569" s="37"/>
      <c r="DI569" s="37" t="s">
        <v>1316</v>
      </c>
      <c r="DJ569" s="37"/>
      <c r="DK569" s="37"/>
      <c r="DL569" s="37">
        <v>8.4000000000000003E-4</v>
      </c>
      <c r="DM569" s="37"/>
      <c r="DN569" s="37"/>
      <c r="DO569" s="37"/>
      <c r="DP569" s="37">
        <v>4.0000000000000001E-3</v>
      </c>
      <c r="DQ569" s="37"/>
      <c r="DR569" s="37"/>
      <c r="DS569" s="37">
        <v>4.0000000000000001E-3</v>
      </c>
      <c r="DT569" s="37">
        <v>4.8399999999999997E-3</v>
      </c>
    </row>
    <row r="570" spans="1:124" s="31" customFormat="1" ht="18">
      <c r="A570" s="37">
        <v>416</v>
      </c>
      <c r="B570" s="36" t="s">
        <v>1315</v>
      </c>
      <c r="C570" s="36" t="s">
        <v>1314</v>
      </c>
      <c r="D570" s="37" t="s">
        <v>1313</v>
      </c>
      <c r="E570" s="37" t="s">
        <v>1312</v>
      </c>
      <c r="F570" s="37" t="str">
        <f>IF(ISERROR(FIND('ヒアリングシート（記入例あり）'!$C$22,物質リスト!D570)),"",ROW())</f>
        <v/>
      </c>
      <c r="G570" s="37" t="e" cm="1">
        <f t="array" ref="G570">INDEX(D:D,SMALL(F:F,ROW(D570)))</f>
        <v>#NUM!</v>
      </c>
      <c r="H570" s="38" t="s">
        <v>10800</v>
      </c>
      <c r="I570" s="37" t="s">
        <v>223</v>
      </c>
      <c r="J570" s="37" t="s">
        <v>360</v>
      </c>
      <c r="K570" s="37" t="s">
        <v>360</v>
      </c>
      <c r="L570" s="37" t="s">
        <v>1311</v>
      </c>
      <c r="M570" s="37">
        <v>198.34</v>
      </c>
      <c r="N570" s="37" t="s">
        <v>1310</v>
      </c>
      <c r="O570" s="36" t="s">
        <v>1309</v>
      </c>
      <c r="P570" s="37" t="s">
        <v>217</v>
      </c>
      <c r="Q570" s="36"/>
      <c r="R570" s="37" t="s">
        <v>1308</v>
      </c>
      <c r="S570" s="36" t="s">
        <v>10817</v>
      </c>
      <c r="T570" s="36" t="s">
        <v>1307</v>
      </c>
      <c r="U570" s="36" t="s">
        <v>1306</v>
      </c>
      <c r="V570" s="37">
        <v>4.54</v>
      </c>
      <c r="W570" s="37">
        <v>2</v>
      </c>
      <c r="X570" s="36"/>
      <c r="Y570" s="36"/>
      <c r="Z570" s="36" t="s">
        <v>1305</v>
      </c>
      <c r="AA570" s="37" t="s">
        <v>875</v>
      </c>
      <c r="AB570" s="37" t="s">
        <v>1304</v>
      </c>
      <c r="AC570" s="37" t="s">
        <v>1303</v>
      </c>
      <c r="AD570" s="41" t="s">
        <v>203</v>
      </c>
      <c r="AE570" s="41" t="s">
        <v>201</v>
      </c>
      <c r="AF570" s="41" t="s">
        <v>206</v>
      </c>
      <c r="AG570" s="41" t="s">
        <v>201</v>
      </c>
      <c r="AH570" s="41" t="s">
        <v>201</v>
      </c>
      <c r="AI570" s="41" t="s">
        <v>201</v>
      </c>
      <c r="AJ570" s="41" t="s">
        <v>205</v>
      </c>
      <c r="AK570" s="41" t="s">
        <v>203</v>
      </c>
      <c r="AL570" s="41" t="s">
        <v>201</v>
      </c>
      <c r="AM570" s="41" t="s">
        <v>201</v>
      </c>
      <c r="AN570" s="41" t="s">
        <v>201</v>
      </c>
      <c r="AO570" s="41" t="s">
        <v>201</v>
      </c>
      <c r="AP570" s="41" t="s">
        <v>205</v>
      </c>
      <c r="AQ570" s="41" t="s">
        <v>201</v>
      </c>
      <c r="AR570" s="41" t="s">
        <v>201</v>
      </c>
      <c r="AS570" s="41" t="s">
        <v>201</v>
      </c>
      <c r="AT570" s="37" t="s">
        <v>1302</v>
      </c>
      <c r="AU570" s="37" t="s">
        <v>1049</v>
      </c>
      <c r="AV570" s="37" t="s">
        <v>1301</v>
      </c>
      <c r="AW570" s="37" t="s">
        <v>1231</v>
      </c>
      <c r="AX570" s="37"/>
      <c r="AY570" s="37" t="s">
        <v>245</v>
      </c>
      <c r="AZ570" s="37"/>
      <c r="BA570" s="37" t="s">
        <v>1300</v>
      </c>
      <c r="BB570" s="37" t="s">
        <v>1299</v>
      </c>
      <c r="BC570" s="37"/>
      <c r="BD570" s="37"/>
      <c r="BE570" s="37">
        <v>195</v>
      </c>
      <c r="BF570" s="37">
        <v>2729</v>
      </c>
      <c r="BG570" s="37">
        <v>2924</v>
      </c>
      <c r="BH570" s="37" t="s">
        <v>1298</v>
      </c>
      <c r="BI570" s="37">
        <v>1</v>
      </c>
      <c r="BJ570" s="37">
        <v>1</v>
      </c>
      <c r="BK570" s="37">
        <v>0</v>
      </c>
      <c r="BL570" s="37">
        <v>0</v>
      </c>
      <c r="BM570" s="37">
        <v>0</v>
      </c>
      <c r="BN570" s="37">
        <v>0</v>
      </c>
      <c r="BO570" s="37">
        <v>30</v>
      </c>
      <c r="BP570" s="37">
        <v>0</v>
      </c>
      <c r="BQ570" s="37">
        <v>80000</v>
      </c>
      <c r="BR570" s="37">
        <v>0</v>
      </c>
      <c r="BS570" s="37">
        <v>1</v>
      </c>
      <c r="BT570" s="37">
        <v>30</v>
      </c>
      <c r="BU570" s="37">
        <v>80000</v>
      </c>
      <c r="BV570" s="37">
        <v>1</v>
      </c>
      <c r="BW570" s="37">
        <v>1.2</v>
      </c>
      <c r="BX570" s="37">
        <v>0</v>
      </c>
      <c r="BY570" s="37">
        <v>0</v>
      </c>
      <c r="BZ570" s="37">
        <v>0</v>
      </c>
      <c r="CA570" s="37">
        <v>1.2</v>
      </c>
      <c r="CB570" s="37">
        <v>94800</v>
      </c>
      <c r="CC570" s="37">
        <v>2</v>
      </c>
      <c r="CD570" s="37">
        <v>0</v>
      </c>
      <c r="CE570" s="37">
        <v>0</v>
      </c>
      <c r="CF570" s="37">
        <v>0</v>
      </c>
      <c r="CG570" s="37">
        <v>0</v>
      </c>
      <c r="CH570" s="37">
        <v>0</v>
      </c>
      <c r="CI570" s="37">
        <v>4870</v>
      </c>
      <c r="CJ570" s="37">
        <v>2</v>
      </c>
      <c r="CK570" s="37">
        <v>0</v>
      </c>
      <c r="CL570" s="37">
        <v>0</v>
      </c>
      <c r="CM570" s="37">
        <v>0</v>
      </c>
      <c r="CN570" s="37">
        <v>0</v>
      </c>
      <c r="CO570" s="37">
        <v>0</v>
      </c>
      <c r="CP570" s="37">
        <v>33781</v>
      </c>
      <c r="CQ570" s="37">
        <v>88.2</v>
      </c>
      <c r="CR570" s="37">
        <v>4.2</v>
      </c>
      <c r="CS570" s="37">
        <v>7.1</v>
      </c>
      <c r="CT570" s="37">
        <v>0.5</v>
      </c>
      <c r="CU570" s="37"/>
      <c r="CV570" s="37"/>
      <c r="CW570" s="37"/>
      <c r="CX570" s="37"/>
      <c r="CY570" s="37"/>
      <c r="CZ570" s="37"/>
      <c r="DA570" s="37" t="s">
        <v>1297</v>
      </c>
      <c r="DB570" s="37" t="s">
        <v>1296</v>
      </c>
      <c r="DC570" s="37" t="s">
        <v>1295</v>
      </c>
      <c r="DD570" s="37" t="s">
        <v>1294</v>
      </c>
      <c r="DE570" s="37"/>
      <c r="DF570" s="37"/>
      <c r="DG570" s="37"/>
      <c r="DH570" s="37"/>
      <c r="DI570" s="37"/>
      <c r="DJ570" s="37"/>
      <c r="DK570" s="37"/>
      <c r="DL570" s="37"/>
      <c r="DM570" s="37"/>
      <c r="DN570" s="37"/>
      <c r="DO570" s="37"/>
      <c r="DP570" s="37"/>
      <c r="DQ570" s="37"/>
      <c r="DR570" s="37"/>
      <c r="DS570" s="37"/>
      <c r="DT570" s="37"/>
    </row>
    <row r="571" spans="1:124" s="31" customFormat="1" ht="16.5">
      <c r="A571" s="37">
        <v>417</v>
      </c>
      <c r="B571" s="36" t="s">
        <v>1293</v>
      </c>
      <c r="C571" s="36" t="s">
        <v>1292</v>
      </c>
      <c r="D571" s="37" t="s">
        <v>1291</v>
      </c>
      <c r="E571" s="37" t="s">
        <v>1290</v>
      </c>
      <c r="F571" s="37" t="str">
        <f>IF(ISERROR(FIND('ヒアリングシート（記入例あり）'!$C$22,物質リスト!D571)),"",ROW())</f>
        <v/>
      </c>
      <c r="G571" s="37" t="e" cm="1">
        <f t="array" ref="G571">INDEX(D:D,SMALL(F:F,ROW(D571)))</f>
        <v>#NUM!</v>
      </c>
      <c r="H571" s="38" t="s">
        <v>10796</v>
      </c>
      <c r="I571" s="37" t="s">
        <v>223</v>
      </c>
      <c r="J571" s="37" t="s">
        <v>360</v>
      </c>
      <c r="K571" s="37" t="s">
        <v>221</v>
      </c>
      <c r="L571" s="37" t="s">
        <v>1289</v>
      </c>
      <c r="M571" s="37">
        <v>142.15</v>
      </c>
      <c r="N571" s="37" t="s">
        <v>1288</v>
      </c>
      <c r="O571" s="36" t="s">
        <v>1287</v>
      </c>
      <c r="P571" s="37" t="s">
        <v>217</v>
      </c>
      <c r="Q571" s="36"/>
      <c r="R571" s="37" t="s">
        <v>1286</v>
      </c>
      <c r="S571" s="36" t="s">
        <v>1285</v>
      </c>
      <c r="T571" s="36" t="s">
        <v>1284</v>
      </c>
      <c r="U571" s="36" t="s">
        <v>1283</v>
      </c>
      <c r="V571" s="37">
        <v>0.81</v>
      </c>
      <c r="W571" s="37">
        <v>1</v>
      </c>
      <c r="X571" s="36"/>
      <c r="Y571" s="36"/>
      <c r="Z571" s="36" t="s">
        <v>1282</v>
      </c>
      <c r="AA571" s="37" t="s">
        <v>1281</v>
      </c>
      <c r="AB571" s="37" t="s">
        <v>1280</v>
      </c>
      <c r="AC571" s="37" t="s">
        <v>1279</v>
      </c>
      <c r="AD571" s="41" t="s">
        <v>207</v>
      </c>
      <c r="AE571" s="41" t="s">
        <v>378</v>
      </c>
      <c r="AF571" s="41" t="s">
        <v>206</v>
      </c>
      <c r="AG571" s="41" t="s">
        <v>201</v>
      </c>
      <c r="AH571" s="41" t="s">
        <v>201</v>
      </c>
      <c r="AI571" s="41" t="s">
        <v>201</v>
      </c>
      <c r="AJ571" s="41" t="s">
        <v>377</v>
      </c>
      <c r="AK571" s="41" t="s">
        <v>377</v>
      </c>
      <c r="AL571" s="41" t="s">
        <v>201</v>
      </c>
      <c r="AM571" s="41" t="s">
        <v>377</v>
      </c>
      <c r="AN571" s="41" t="s">
        <v>205</v>
      </c>
      <c r="AO571" s="41" t="s">
        <v>291</v>
      </c>
      <c r="AP571" s="41" t="s">
        <v>205</v>
      </c>
      <c r="AQ571" s="41" t="s">
        <v>426</v>
      </c>
      <c r="AR571" s="41" t="s">
        <v>426</v>
      </c>
      <c r="AS571" s="41" t="s">
        <v>201</v>
      </c>
      <c r="AT571" s="37" t="s">
        <v>1278</v>
      </c>
      <c r="AU571" s="37" t="s">
        <v>1277</v>
      </c>
      <c r="AV571" s="37" t="s">
        <v>476</v>
      </c>
      <c r="AW571" s="37" t="s">
        <v>1276</v>
      </c>
      <c r="AX571" s="37" t="s">
        <v>1275</v>
      </c>
      <c r="AY571" s="37" t="s">
        <v>245</v>
      </c>
      <c r="AZ571" s="37"/>
      <c r="BA571" s="37" t="s">
        <v>1274</v>
      </c>
      <c r="BB571" s="37" t="s">
        <v>1273</v>
      </c>
      <c r="BC571" s="37"/>
      <c r="BD571" s="37"/>
      <c r="BE571" s="37">
        <v>2230</v>
      </c>
      <c r="BF571" s="37">
        <v>58366</v>
      </c>
      <c r="BG571" s="37">
        <v>60596</v>
      </c>
      <c r="BH571" s="37" t="s">
        <v>1272</v>
      </c>
      <c r="BI571" s="37">
        <v>7</v>
      </c>
      <c r="BJ571" s="37">
        <v>23.2</v>
      </c>
      <c r="BK571" s="37">
        <v>0</v>
      </c>
      <c r="BL571" s="37">
        <v>0</v>
      </c>
      <c r="BM571" s="37">
        <v>0</v>
      </c>
      <c r="BN571" s="37">
        <v>0.2</v>
      </c>
      <c r="BO571" s="37">
        <v>61.3</v>
      </c>
      <c r="BP571" s="37">
        <v>0</v>
      </c>
      <c r="BQ571" s="37">
        <v>323900</v>
      </c>
      <c r="BR571" s="37">
        <v>25000</v>
      </c>
      <c r="BS571" s="37">
        <v>23.2</v>
      </c>
      <c r="BT571" s="37">
        <v>61.5</v>
      </c>
      <c r="BU571" s="37">
        <v>348900</v>
      </c>
      <c r="BV571" s="37">
        <v>4</v>
      </c>
      <c r="BW571" s="37">
        <v>6.3</v>
      </c>
      <c r="BX571" s="37">
        <v>0</v>
      </c>
      <c r="BY571" s="37">
        <v>0</v>
      </c>
      <c r="BZ571" s="37">
        <v>0</v>
      </c>
      <c r="CA571" s="37">
        <v>6.3</v>
      </c>
      <c r="CB571" s="37">
        <v>98800</v>
      </c>
      <c r="CC571" s="37">
        <v>2</v>
      </c>
      <c r="CD571" s="37">
        <v>0</v>
      </c>
      <c r="CE571" s="37">
        <v>0</v>
      </c>
      <c r="CF571" s="37">
        <v>0</v>
      </c>
      <c r="CG571" s="37">
        <v>0</v>
      </c>
      <c r="CH571" s="37">
        <v>0</v>
      </c>
      <c r="CI571" s="37">
        <v>3700</v>
      </c>
      <c r="CJ571" s="37">
        <v>1</v>
      </c>
      <c r="CK571" s="37">
        <v>0</v>
      </c>
      <c r="CL571" s="37">
        <v>0</v>
      </c>
      <c r="CM571" s="37">
        <v>0</v>
      </c>
      <c r="CN571" s="37">
        <v>0</v>
      </c>
      <c r="CO571" s="37">
        <v>0</v>
      </c>
      <c r="CP571" s="37">
        <v>32788</v>
      </c>
      <c r="CQ571" s="37">
        <v>35.200000000000003</v>
      </c>
      <c r="CR571" s="37">
        <v>55.6</v>
      </c>
      <c r="CS571" s="37">
        <v>9.1</v>
      </c>
      <c r="CT571" s="37">
        <v>0.1</v>
      </c>
      <c r="CU571" s="37"/>
      <c r="CV571" s="37"/>
      <c r="CW571" s="37"/>
      <c r="CX571" s="37"/>
      <c r="CY571" s="37"/>
      <c r="CZ571" s="37"/>
      <c r="DA571" s="37" t="s">
        <v>1271</v>
      </c>
      <c r="DB571" s="37" t="s">
        <v>1270</v>
      </c>
      <c r="DC571" s="37" t="s">
        <v>1269</v>
      </c>
      <c r="DD571" s="37" t="s">
        <v>1268</v>
      </c>
      <c r="DE571" s="37"/>
      <c r="DF571" s="37"/>
      <c r="DG571" s="37"/>
      <c r="DH571" s="37"/>
      <c r="DI571" s="37"/>
      <c r="DJ571" s="37"/>
      <c r="DK571" s="37"/>
      <c r="DL571" s="37"/>
      <c r="DM571" s="37"/>
      <c r="DN571" s="37"/>
      <c r="DO571" s="37"/>
      <c r="DP571" s="37"/>
      <c r="DQ571" s="37"/>
      <c r="DR571" s="37"/>
      <c r="DS571" s="37"/>
      <c r="DT571" s="37"/>
    </row>
    <row r="572" spans="1:124" s="31" customFormat="1" ht="18">
      <c r="A572" s="37">
        <v>418</v>
      </c>
      <c r="B572" s="36" t="s">
        <v>1267</v>
      </c>
      <c r="C572" s="36" t="s">
        <v>609</v>
      </c>
      <c r="D572" s="37" t="s">
        <v>1266</v>
      </c>
      <c r="E572" s="37" t="s">
        <v>1265</v>
      </c>
      <c r="F572" s="37" t="str">
        <f>IF(ISERROR(FIND('ヒアリングシート（記入例あり）'!$C$22,物質リスト!D572)),"",ROW())</f>
        <v/>
      </c>
      <c r="G572" s="37" t="e" cm="1">
        <f t="array" ref="G572">INDEX(D:D,SMALL(F:F,ROW(D572)))</f>
        <v>#NUM!</v>
      </c>
      <c r="H572" s="38" t="s">
        <v>10796</v>
      </c>
      <c r="I572" s="37" t="s">
        <v>223</v>
      </c>
      <c r="J572" s="37" t="s">
        <v>360</v>
      </c>
      <c r="K572" s="37" t="s">
        <v>221</v>
      </c>
      <c r="L572" s="37" t="s">
        <v>1264</v>
      </c>
      <c r="M572" s="37">
        <v>157.21</v>
      </c>
      <c r="N572" s="37" t="s">
        <v>1263</v>
      </c>
      <c r="O572" s="36" t="s">
        <v>1262</v>
      </c>
      <c r="P572" s="37" t="s">
        <v>217</v>
      </c>
      <c r="Q572" s="36" t="s">
        <v>1261</v>
      </c>
      <c r="R572" s="37"/>
      <c r="S572" s="36" t="s">
        <v>11041</v>
      </c>
      <c r="T572" s="36" t="s">
        <v>1260</v>
      </c>
      <c r="U572" s="36" t="s">
        <v>1259</v>
      </c>
      <c r="V572" s="37">
        <v>0.97</v>
      </c>
      <c r="W572" s="37">
        <v>1</v>
      </c>
      <c r="X572" s="36"/>
      <c r="Y572" s="36"/>
      <c r="Z572" s="36" t="s">
        <v>11042</v>
      </c>
      <c r="AA572" s="37" t="s">
        <v>1258</v>
      </c>
      <c r="AB572" s="37" t="s">
        <v>209</v>
      </c>
      <c r="AC572" s="37" t="s">
        <v>1257</v>
      </c>
      <c r="AD572" s="41" t="s">
        <v>251</v>
      </c>
      <c r="AE572" s="41" t="s">
        <v>251</v>
      </c>
      <c r="AF572" s="41" t="s">
        <v>206</v>
      </c>
      <c r="AG572" s="41" t="s">
        <v>205</v>
      </c>
      <c r="AH572" s="41" t="s">
        <v>206</v>
      </c>
      <c r="AI572" s="41" t="s">
        <v>206</v>
      </c>
      <c r="AJ572" s="41" t="s">
        <v>377</v>
      </c>
      <c r="AK572" s="41" t="s">
        <v>377</v>
      </c>
      <c r="AL572" s="41" t="s">
        <v>201</v>
      </c>
      <c r="AM572" s="41" t="s">
        <v>203</v>
      </c>
      <c r="AN572" s="41" t="s">
        <v>203</v>
      </c>
      <c r="AO572" s="41" t="s">
        <v>201</v>
      </c>
      <c r="AP572" s="41" t="s">
        <v>201</v>
      </c>
      <c r="AQ572" s="41" t="s">
        <v>1256</v>
      </c>
      <c r="AR572" s="41" t="s">
        <v>201</v>
      </c>
      <c r="AS572" s="41" t="s">
        <v>201</v>
      </c>
      <c r="AT572" s="37" t="s">
        <v>795</v>
      </c>
      <c r="AU572" s="37" t="s">
        <v>1255</v>
      </c>
      <c r="AV572" s="37" t="s">
        <v>1254</v>
      </c>
      <c r="AW572" s="37" t="s">
        <v>923</v>
      </c>
      <c r="AX572" s="37" t="s">
        <v>1253</v>
      </c>
      <c r="AY572" s="37"/>
      <c r="AZ572" s="37"/>
      <c r="BA572" s="37"/>
      <c r="BB572" s="37"/>
      <c r="BC572" s="37"/>
      <c r="BD572" s="37"/>
      <c r="BE572" s="37">
        <v>390</v>
      </c>
      <c r="BF572" s="37">
        <v>1601</v>
      </c>
      <c r="BG572" s="37">
        <v>1991</v>
      </c>
      <c r="BH572" s="37" t="s">
        <v>1252</v>
      </c>
      <c r="BI572" s="37">
        <v>3</v>
      </c>
      <c r="BJ572" s="37">
        <v>4.9000000000000004</v>
      </c>
      <c r="BK572" s="37">
        <v>0</v>
      </c>
      <c r="BL572" s="37">
        <v>0</v>
      </c>
      <c r="BM572" s="37">
        <v>0</v>
      </c>
      <c r="BN572" s="37">
        <v>0</v>
      </c>
      <c r="BO572" s="37">
        <v>30.2</v>
      </c>
      <c r="BP572" s="37">
        <v>0</v>
      </c>
      <c r="BQ572" s="37">
        <v>179400</v>
      </c>
      <c r="BR572" s="37">
        <v>0</v>
      </c>
      <c r="BS572" s="37">
        <v>4.9000000000000004</v>
      </c>
      <c r="BT572" s="37">
        <v>30.2</v>
      </c>
      <c r="BU572" s="37">
        <v>179400</v>
      </c>
      <c r="BV572" s="37">
        <v>1</v>
      </c>
      <c r="BW572" s="37">
        <v>2.2999999999999998</v>
      </c>
      <c r="BX572" s="37">
        <v>0</v>
      </c>
      <c r="BY572" s="37">
        <v>0</v>
      </c>
      <c r="BZ572" s="37">
        <v>0</v>
      </c>
      <c r="CA572" s="37">
        <v>2.2999999999999998</v>
      </c>
      <c r="CB572" s="37">
        <v>124600</v>
      </c>
      <c r="CC572" s="37">
        <v>1</v>
      </c>
      <c r="CD572" s="37">
        <v>1</v>
      </c>
      <c r="CE572" s="37">
        <v>0</v>
      </c>
      <c r="CF572" s="37">
        <v>0</v>
      </c>
      <c r="CG572" s="37">
        <v>0</v>
      </c>
      <c r="CH572" s="37">
        <v>1</v>
      </c>
      <c r="CI572" s="37">
        <v>16440</v>
      </c>
      <c r="CJ572" s="37">
        <v>1</v>
      </c>
      <c r="CK572" s="37">
        <v>0</v>
      </c>
      <c r="CL572" s="37">
        <v>0</v>
      </c>
      <c r="CM572" s="37">
        <v>0</v>
      </c>
      <c r="CN572" s="37">
        <v>0</v>
      </c>
      <c r="CO572" s="37">
        <v>0</v>
      </c>
      <c r="CP572" s="37">
        <v>27036</v>
      </c>
      <c r="CQ572" s="37"/>
      <c r="CR572" s="37"/>
      <c r="CS572" s="37"/>
      <c r="CT572" s="37"/>
      <c r="CU572" s="37"/>
      <c r="CV572" s="37"/>
      <c r="CW572" s="37"/>
      <c r="CX572" s="37"/>
      <c r="CY572" s="37"/>
      <c r="CZ572" s="37"/>
      <c r="DA572" s="37"/>
      <c r="DB572" s="37"/>
      <c r="DC572" s="37"/>
      <c r="DD572" s="37"/>
      <c r="DE572" s="37"/>
      <c r="DF572" s="37"/>
      <c r="DG572" s="37"/>
      <c r="DH572" s="37"/>
      <c r="DI572" s="37"/>
      <c r="DJ572" s="37"/>
      <c r="DK572" s="37"/>
      <c r="DL572" s="37"/>
      <c r="DM572" s="37"/>
      <c r="DN572" s="37"/>
      <c r="DO572" s="37"/>
      <c r="DP572" s="37"/>
      <c r="DQ572" s="37"/>
      <c r="DR572" s="37"/>
      <c r="DS572" s="37"/>
      <c r="DT572" s="37"/>
    </row>
    <row r="573" spans="1:124" s="31" customFormat="1" ht="16.5">
      <c r="A573" s="37">
        <v>419</v>
      </c>
      <c r="B573" s="36" t="s">
        <v>1251</v>
      </c>
      <c r="C573" s="36" t="s">
        <v>1250</v>
      </c>
      <c r="D573" s="37" t="s">
        <v>1249</v>
      </c>
      <c r="E573" s="37" t="s">
        <v>1248</v>
      </c>
      <c r="F573" s="37" t="str">
        <f>IF(ISERROR(FIND('ヒアリングシート（記入例あり）'!$C$22,物質リスト!D573)),"",ROW())</f>
        <v/>
      </c>
      <c r="G573" s="37" t="e" cm="1">
        <f t="array" ref="G573">INDEX(D:D,SMALL(F:F,ROW(D573)))</f>
        <v>#NUM!</v>
      </c>
      <c r="H573" s="38" t="s">
        <v>10796</v>
      </c>
      <c r="I573" s="37" t="s">
        <v>223</v>
      </c>
      <c r="J573" s="37" t="s">
        <v>360</v>
      </c>
      <c r="K573" s="37" t="s">
        <v>221</v>
      </c>
      <c r="L573" s="37" t="s">
        <v>1247</v>
      </c>
      <c r="M573" s="37">
        <v>142.19999999999999</v>
      </c>
      <c r="N573" s="37" t="s">
        <v>1246</v>
      </c>
      <c r="O573" s="36" t="s">
        <v>1245</v>
      </c>
      <c r="P573" s="37" t="s">
        <v>217</v>
      </c>
      <c r="Q573" s="36"/>
      <c r="R573" s="37" t="s">
        <v>1244</v>
      </c>
      <c r="S573" s="36" t="s">
        <v>1243</v>
      </c>
      <c r="T573" s="36" t="s">
        <v>1242</v>
      </c>
      <c r="U573" s="36" t="s">
        <v>1241</v>
      </c>
      <c r="V573" s="37">
        <v>2.99</v>
      </c>
      <c r="W573" s="37">
        <v>1</v>
      </c>
      <c r="X573" s="36" t="s">
        <v>1240</v>
      </c>
      <c r="Y573" s="36" t="s">
        <v>212</v>
      </c>
      <c r="Z573" s="36" t="s">
        <v>1239</v>
      </c>
      <c r="AA573" s="37" t="s">
        <v>1238</v>
      </c>
      <c r="AB573" s="37" t="s">
        <v>1237</v>
      </c>
      <c r="AC573" s="37" t="s">
        <v>1236</v>
      </c>
      <c r="AD573" s="41" t="s">
        <v>203</v>
      </c>
      <c r="AE573" s="41" t="s">
        <v>203</v>
      </c>
      <c r="AF573" s="41" t="s">
        <v>206</v>
      </c>
      <c r="AG573" s="41" t="s">
        <v>201</v>
      </c>
      <c r="AH573" s="41" t="s">
        <v>203</v>
      </c>
      <c r="AI573" s="41" t="s">
        <v>203</v>
      </c>
      <c r="AJ573" s="41" t="s">
        <v>203</v>
      </c>
      <c r="AK573" s="41" t="s">
        <v>203</v>
      </c>
      <c r="AL573" s="41" t="s">
        <v>201</v>
      </c>
      <c r="AM573" s="41" t="s">
        <v>201</v>
      </c>
      <c r="AN573" s="41" t="s">
        <v>201</v>
      </c>
      <c r="AO573" s="41" t="s">
        <v>201</v>
      </c>
      <c r="AP573" s="41" t="s">
        <v>201</v>
      </c>
      <c r="AQ573" s="41" t="s">
        <v>456</v>
      </c>
      <c r="AR573" s="41" t="s">
        <v>1235</v>
      </c>
      <c r="AS573" s="41" t="s">
        <v>201</v>
      </c>
      <c r="AT573" s="37" t="s">
        <v>1234</v>
      </c>
      <c r="AU573" s="37" t="s">
        <v>1233</v>
      </c>
      <c r="AV573" s="37" t="s">
        <v>1232</v>
      </c>
      <c r="AW573" s="37" t="s">
        <v>1231</v>
      </c>
      <c r="AX573" s="37" t="s">
        <v>1230</v>
      </c>
      <c r="AY573" s="37" t="s">
        <v>245</v>
      </c>
      <c r="AZ573" s="37"/>
      <c r="BA573" s="37" t="s">
        <v>1229</v>
      </c>
      <c r="BB573" s="37" t="s">
        <v>1228</v>
      </c>
      <c r="BC573" s="37">
        <v>37</v>
      </c>
      <c r="BD573" s="37">
        <v>55</v>
      </c>
      <c r="BE573" s="37">
        <v>3144</v>
      </c>
      <c r="BF573" s="37">
        <v>49375</v>
      </c>
      <c r="BG573" s="37">
        <v>52519</v>
      </c>
      <c r="BH573" s="37" t="s">
        <v>1227</v>
      </c>
      <c r="BI573" s="37">
        <v>8</v>
      </c>
      <c r="BJ573" s="37">
        <v>88</v>
      </c>
      <c r="BK573" s="37">
        <v>0</v>
      </c>
      <c r="BL573" s="37">
        <v>0</v>
      </c>
      <c r="BM573" s="37">
        <v>0</v>
      </c>
      <c r="BN573" s="37">
        <v>0.2</v>
      </c>
      <c r="BO573" s="37">
        <v>73.199999999999989</v>
      </c>
      <c r="BP573" s="37">
        <v>0</v>
      </c>
      <c r="BQ573" s="37">
        <v>657700</v>
      </c>
      <c r="BR573" s="37">
        <v>0</v>
      </c>
      <c r="BS573" s="37">
        <v>88</v>
      </c>
      <c r="BT573" s="37">
        <v>73.400000000000006</v>
      </c>
      <c r="BU573" s="37">
        <v>657700</v>
      </c>
      <c r="BV573" s="37">
        <v>1</v>
      </c>
      <c r="BW573" s="37">
        <v>29.6</v>
      </c>
      <c r="BX573" s="37">
        <v>0</v>
      </c>
      <c r="BY573" s="37">
        <v>0</v>
      </c>
      <c r="BZ573" s="37">
        <v>0</v>
      </c>
      <c r="CA573" s="37">
        <v>29.6</v>
      </c>
      <c r="CB573" s="37">
        <v>375100</v>
      </c>
      <c r="CC573" s="37">
        <v>7</v>
      </c>
      <c r="CD573" s="37">
        <v>34</v>
      </c>
      <c r="CE573" s="37">
        <v>0</v>
      </c>
      <c r="CF573" s="37">
        <v>0</v>
      </c>
      <c r="CG573" s="37">
        <v>0</v>
      </c>
      <c r="CH573" s="37">
        <v>34</v>
      </c>
      <c r="CI573" s="37">
        <v>603200</v>
      </c>
      <c r="CJ573" s="37">
        <v>3</v>
      </c>
      <c r="CK573" s="37">
        <v>0</v>
      </c>
      <c r="CL573" s="37">
        <v>0</v>
      </c>
      <c r="CM573" s="37">
        <v>0</v>
      </c>
      <c r="CN573" s="37">
        <v>0</v>
      </c>
      <c r="CO573" s="37">
        <v>0</v>
      </c>
      <c r="CP573" s="37">
        <v>132128</v>
      </c>
      <c r="CQ573" s="37">
        <v>12.3</v>
      </c>
      <c r="CR573" s="37">
        <v>87.4</v>
      </c>
      <c r="CS573" s="37">
        <v>0.1</v>
      </c>
      <c r="CT573" s="37">
        <v>0.2</v>
      </c>
      <c r="CU573" s="37" t="s">
        <v>1226</v>
      </c>
      <c r="CV573" s="37"/>
      <c r="CW573" s="37"/>
      <c r="CX573" s="37"/>
      <c r="CY573" s="37"/>
      <c r="CZ573" s="37"/>
      <c r="DA573" s="37" t="s">
        <v>1225</v>
      </c>
      <c r="DB573" s="37" t="s">
        <v>1225</v>
      </c>
      <c r="DC573" s="37"/>
      <c r="DD573" s="37"/>
      <c r="DE573" s="37" t="s">
        <v>1224</v>
      </c>
      <c r="DF573" s="37"/>
      <c r="DG573" s="37"/>
      <c r="DH573" s="37"/>
      <c r="DI573" s="37" t="s">
        <v>1223</v>
      </c>
      <c r="DJ573" s="37"/>
      <c r="DK573" s="37"/>
      <c r="DL573" s="37">
        <v>7.1999999999999998E-3</v>
      </c>
      <c r="DM573" s="37"/>
      <c r="DN573" s="37"/>
      <c r="DO573" s="37"/>
      <c r="DP573" s="37">
        <v>4.8000000000000001E-4</v>
      </c>
      <c r="DQ573" s="37"/>
      <c r="DR573" s="37"/>
      <c r="DS573" s="37">
        <v>4.8000000000000001E-4</v>
      </c>
      <c r="DT573" s="37">
        <v>7.6799999999999993E-2</v>
      </c>
    </row>
    <row r="574" spans="1:124" s="31" customFormat="1" ht="18">
      <c r="A574" s="37">
        <v>420</v>
      </c>
      <c r="B574" s="36" t="s">
        <v>1222</v>
      </c>
      <c r="C574" s="36" t="s">
        <v>1221</v>
      </c>
      <c r="D574" s="37" t="s">
        <v>1220</v>
      </c>
      <c r="E574" s="37" t="s">
        <v>1219</v>
      </c>
      <c r="F574" s="37" t="str">
        <f>IF(ISERROR(FIND('ヒアリングシート（記入例あり）'!$C$22,物質リスト!D574)),"",ROW())</f>
        <v/>
      </c>
      <c r="G574" s="37" t="e" cm="1">
        <f t="array" ref="G574">INDEX(D:D,SMALL(F:F,ROW(D574)))</f>
        <v>#NUM!</v>
      </c>
      <c r="H574" s="38" t="s">
        <v>10798</v>
      </c>
      <c r="I574" s="37" t="s">
        <v>223</v>
      </c>
      <c r="J574" s="37" t="s">
        <v>360</v>
      </c>
      <c r="K574" s="37" t="s">
        <v>360</v>
      </c>
      <c r="L574" s="37" t="s">
        <v>1218</v>
      </c>
      <c r="M574" s="37">
        <v>100.13</v>
      </c>
      <c r="N574" s="37" t="s">
        <v>1217</v>
      </c>
      <c r="O574" s="36" t="s">
        <v>1216</v>
      </c>
      <c r="P574" s="37" t="s">
        <v>217</v>
      </c>
      <c r="Q574" s="36"/>
      <c r="R574" s="37" t="s">
        <v>1215</v>
      </c>
      <c r="S574" s="36" t="s">
        <v>1214</v>
      </c>
      <c r="T574" s="36" t="s">
        <v>1213</v>
      </c>
      <c r="U574" s="36" t="s">
        <v>1212</v>
      </c>
      <c r="V574" s="37">
        <v>1.38</v>
      </c>
      <c r="W574" s="37">
        <v>1</v>
      </c>
      <c r="X574" s="36" t="s">
        <v>1211</v>
      </c>
      <c r="Y574" s="36" t="s">
        <v>212</v>
      </c>
      <c r="Z574" s="36" t="s">
        <v>11043</v>
      </c>
      <c r="AA574" s="37" t="s">
        <v>1210</v>
      </c>
      <c r="AB574" s="37" t="s">
        <v>1209</v>
      </c>
      <c r="AC574" s="37" t="s">
        <v>1208</v>
      </c>
      <c r="AD574" s="41" t="s">
        <v>203</v>
      </c>
      <c r="AE574" s="41" t="s">
        <v>203</v>
      </c>
      <c r="AF574" s="41" t="s">
        <v>206</v>
      </c>
      <c r="AG574" s="41" t="s">
        <v>207</v>
      </c>
      <c r="AH574" s="41" t="s">
        <v>201</v>
      </c>
      <c r="AI574" s="41" t="s">
        <v>201</v>
      </c>
      <c r="AJ574" s="41" t="s">
        <v>205</v>
      </c>
      <c r="AK574" s="41" t="s">
        <v>205</v>
      </c>
      <c r="AL574" s="41" t="s">
        <v>377</v>
      </c>
      <c r="AM574" s="41" t="s">
        <v>377</v>
      </c>
      <c r="AN574" s="41" t="s">
        <v>201</v>
      </c>
      <c r="AO574" s="41" t="s">
        <v>201</v>
      </c>
      <c r="AP574" s="41" t="s">
        <v>201</v>
      </c>
      <c r="AQ574" s="41" t="s">
        <v>1207</v>
      </c>
      <c r="AR574" s="41" t="s">
        <v>1206</v>
      </c>
      <c r="AS574" s="41" t="s">
        <v>201</v>
      </c>
      <c r="AT574" s="37" t="s">
        <v>1205</v>
      </c>
      <c r="AU574" s="37" t="s">
        <v>1204</v>
      </c>
      <c r="AV574" s="37" t="s">
        <v>432</v>
      </c>
      <c r="AW574" s="37" t="s">
        <v>1203</v>
      </c>
      <c r="AX574" s="37" t="s">
        <v>1202</v>
      </c>
      <c r="AY574" s="37" t="s">
        <v>245</v>
      </c>
      <c r="AZ574" s="37" t="s">
        <v>320</v>
      </c>
      <c r="BA574" s="37" t="s">
        <v>1201</v>
      </c>
      <c r="BB574" s="37" t="s">
        <v>1200</v>
      </c>
      <c r="BC574" s="37">
        <v>3.8</v>
      </c>
      <c r="BD574" s="37">
        <v>95</v>
      </c>
      <c r="BE574" s="40">
        <v>348125</v>
      </c>
      <c r="BF574" s="40">
        <v>469494</v>
      </c>
      <c r="BG574" s="37">
        <v>817619</v>
      </c>
      <c r="BH574" s="37" t="s">
        <v>1199</v>
      </c>
      <c r="BI574" s="37">
        <v>21</v>
      </c>
      <c r="BJ574" s="37">
        <v>6968.7000000000007</v>
      </c>
      <c r="BK574" s="37">
        <v>0</v>
      </c>
      <c r="BL574" s="37">
        <v>0</v>
      </c>
      <c r="BM574" s="37">
        <v>0</v>
      </c>
      <c r="BN574" s="37">
        <v>3</v>
      </c>
      <c r="BO574" s="37">
        <v>1925.5</v>
      </c>
      <c r="BP574" s="37">
        <v>42000000</v>
      </c>
      <c r="BQ574" s="37">
        <v>4400520</v>
      </c>
      <c r="BR574" s="37">
        <v>5800000</v>
      </c>
      <c r="BS574" s="37">
        <v>6968.7000000000007</v>
      </c>
      <c r="BT574" s="37">
        <v>1928.5</v>
      </c>
      <c r="BU574" s="37">
        <v>52200520</v>
      </c>
      <c r="BV574" s="37">
        <v>6</v>
      </c>
      <c r="BW574" s="37">
        <v>13277.3</v>
      </c>
      <c r="BX574" s="37">
        <v>0</v>
      </c>
      <c r="BY574" s="37">
        <v>0</v>
      </c>
      <c r="BZ574" s="37">
        <v>0</v>
      </c>
      <c r="CA574" s="37">
        <v>13277.3</v>
      </c>
      <c r="CB574" s="37">
        <v>2568800</v>
      </c>
      <c r="CC574" s="37">
        <v>19</v>
      </c>
      <c r="CD574" s="37">
        <v>13329</v>
      </c>
      <c r="CE574" s="37">
        <v>0</v>
      </c>
      <c r="CF574" s="37">
        <v>0</v>
      </c>
      <c r="CG574" s="37">
        <v>0</v>
      </c>
      <c r="CH574" s="37">
        <v>13329</v>
      </c>
      <c r="CI574" s="37">
        <v>4163400</v>
      </c>
      <c r="CJ574" s="37">
        <v>9</v>
      </c>
      <c r="CK574" s="37">
        <v>472.6</v>
      </c>
      <c r="CL574" s="37">
        <v>0</v>
      </c>
      <c r="CM574" s="37">
        <v>0</v>
      </c>
      <c r="CN574" s="37">
        <v>0</v>
      </c>
      <c r="CO574" s="37">
        <v>472.6</v>
      </c>
      <c r="CP574" s="37">
        <v>1982293.6015625</v>
      </c>
      <c r="CQ574" s="37">
        <v>16.2</v>
      </c>
      <c r="CR574" s="37">
        <v>83.2</v>
      </c>
      <c r="CS574" s="37">
        <v>0.3</v>
      </c>
      <c r="CT574" s="37">
        <v>0.3</v>
      </c>
      <c r="CU574" s="37" t="s">
        <v>1198</v>
      </c>
      <c r="CV574" s="37" t="s">
        <v>1197</v>
      </c>
      <c r="CW574" s="37" t="s">
        <v>1196</v>
      </c>
      <c r="CX574" s="37"/>
      <c r="CY574" s="37"/>
      <c r="CZ574" s="37"/>
      <c r="DA574" s="37" t="s">
        <v>1195</v>
      </c>
      <c r="DB574" s="37" t="s">
        <v>1195</v>
      </c>
      <c r="DC574" s="37" t="s">
        <v>1194</v>
      </c>
      <c r="DD574" s="37" t="s">
        <v>1193</v>
      </c>
      <c r="DE574" s="37" t="s">
        <v>1192</v>
      </c>
      <c r="DF574" s="37" t="s">
        <v>1191</v>
      </c>
      <c r="DG574" s="37"/>
      <c r="DH574" s="37"/>
      <c r="DI574" s="37" t="s">
        <v>1190</v>
      </c>
      <c r="DJ574" s="37" t="s">
        <v>1189</v>
      </c>
      <c r="DK574" s="37"/>
      <c r="DL574" s="37">
        <v>0.09</v>
      </c>
      <c r="DM574" s="37">
        <v>0.6</v>
      </c>
      <c r="DN574" s="37"/>
      <c r="DO574" s="37"/>
      <c r="DP574" s="37">
        <v>3.2000000000000003E-4</v>
      </c>
      <c r="DQ574" s="37">
        <v>4</v>
      </c>
      <c r="DR574" s="37"/>
      <c r="DS574" s="37">
        <v>4.0003200000000003</v>
      </c>
      <c r="DT574" s="37">
        <v>4.0903200000000002</v>
      </c>
    </row>
    <row r="575" spans="1:124" s="31" customFormat="1" ht="16.5">
      <c r="A575" s="37">
        <v>421</v>
      </c>
      <c r="B575" s="36" t="s">
        <v>1188</v>
      </c>
      <c r="C575" s="36" t="s">
        <v>595</v>
      </c>
      <c r="D575" s="37" t="s">
        <v>1187</v>
      </c>
      <c r="E575" s="37" t="s">
        <v>1186</v>
      </c>
      <c r="F575" s="37" t="str">
        <f>IF(ISERROR(FIND('ヒアリングシート（記入例あり）'!$C$22,物質リスト!D575)),"",ROW())</f>
        <v/>
      </c>
      <c r="G575" s="37" t="e" cm="1">
        <f t="array" ref="G575">INDEX(D:D,SMALL(F:F,ROW(D575)))</f>
        <v>#NUM!</v>
      </c>
      <c r="H575" s="38" t="s">
        <v>10798</v>
      </c>
      <c r="I575" s="37" t="s">
        <v>223</v>
      </c>
      <c r="J575" s="37" t="s">
        <v>360</v>
      </c>
      <c r="K575" s="37" t="s">
        <v>360</v>
      </c>
      <c r="L575" s="37" t="s">
        <v>1185</v>
      </c>
      <c r="M575" s="37">
        <v>84.1</v>
      </c>
      <c r="N575" s="37" t="s">
        <v>1184</v>
      </c>
      <c r="O575" s="36" t="s">
        <v>1183</v>
      </c>
      <c r="P575" s="37" t="s">
        <v>217</v>
      </c>
      <c r="Q575" s="36" t="s">
        <v>1182</v>
      </c>
      <c r="R575" s="37"/>
      <c r="S575" s="36" t="s">
        <v>1181</v>
      </c>
      <c r="T575" s="36"/>
      <c r="U575" s="36" t="s">
        <v>1180</v>
      </c>
      <c r="V575" s="37">
        <v>-0.39</v>
      </c>
      <c r="W575" s="37">
        <v>1</v>
      </c>
      <c r="X575" s="36"/>
      <c r="Y575" s="36"/>
      <c r="Z575" s="36" t="s">
        <v>1179</v>
      </c>
      <c r="AA575" s="37" t="s">
        <v>1178</v>
      </c>
      <c r="AB575" s="37" t="s">
        <v>1177</v>
      </c>
      <c r="AC575" s="37" t="s">
        <v>1176</v>
      </c>
      <c r="AD575" s="37" t="s">
        <v>207</v>
      </c>
      <c r="AE575" s="37" t="s">
        <v>203</v>
      </c>
      <c r="AF575" s="37" t="s">
        <v>206</v>
      </c>
      <c r="AG575" s="37" t="s">
        <v>205</v>
      </c>
      <c r="AH575" s="37" t="s">
        <v>206</v>
      </c>
      <c r="AI575" s="37" t="s">
        <v>201</v>
      </c>
      <c r="AJ575" s="37" t="s">
        <v>205</v>
      </c>
      <c r="AK575" s="37" t="s">
        <v>377</v>
      </c>
      <c r="AL575" s="37" t="s">
        <v>201</v>
      </c>
      <c r="AM575" s="37" t="s">
        <v>201</v>
      </c>
      <c r="AN575" s="37" t="s">
        <v>201</v>
      </c>
      <c r="AO575" s="37" t="s">
        <v>201</v>
      </c>
      <c r="AP575" s="37" t="s">
        <v>201</v>
      </c>
      <c r="AQ575" s="37" t="s">
        <v>1175</v>
      </c>
      <c r="AR575" s="37" t="s">
        <v>201</v>
      </c>
      <c r="AS575" s="37" t="s">
        <v>201</v>
      </c>
      <c r="AT575" s="37" t="s">
        <v>1174</v>
      </c>
      <c r="AU575" s="37" t="s">
        <v>209</v>
      </c>
      <c r="AV575" s="37" t="s">
        <v>209</v>
      </c>
      <c r="AW575" s="37"/>
      <c r="AX575" s="37"/>
      <c r="AY575" s="37"/>
      <c r="AZ575" s="37"/>
      <c r="BA575" s="37"/>
      <c r="BB575" s="37"/>
      <c r="BC575" s="37"/>
      <c r="BD575" s="37"/>
      <c r="BE575" s="37">
        <v>31</v>
      </c>
      <c r="BF575" s="37">
        <v>0</v>
      </c>
      <c r="BG575" s="37">
        <v>31</v>
      </c>
      <c r="BH575" s="37" t="s">
        <v>1173</v>
      </c>
      <c r="BI575" s="37"/>
      <c r="BJ575" s="37"/>
      <c r="BK575" s="37"/>
      <c r="BL575" s="37"/>
      <c r="BM575" s="37"/>
      <c r="BN575" s="37"/>
      <c r="BO575" s="37"/>
      <c r="BP575" s="37"/>
      <c r="BQ575" s="37"/>
      <c r="BR575" s="37"/>
      <c r="BS575" s="37"/>
      <c r="BT575" s="37"/>
      <c r="BU575" s="37"/>
      <c r="BV575" s="37">
        <v>0</v>
      </c>
      <c r="BW575" s="37">
        <v>0</v>
      </c>
      <c r="BX575" s="37">
        <v>0</v>
      </c>
      <c r="BY575" s="37">
        <v>0</v>
      </c>
      <c r="BZ575" s="37">
        <v>0</v>
      </c>
      <c r="CA575" s="37">
        <v>0</v>
      </c>
      <c r="CB575" s="37">
        <v>0</v>
      </c>
      <c r="CC575" s="37">
        <v>1</v>
      </c>
      <c r="CD575" s="37">
        <v>0</v>
      </c>
      <c r="CE575" s="37">
        <v>0</v>
      </c>
      <c r="CF575" s="37">
        <v>0</v>
      </c>
      <c r="CG575" s="37">
        <v>0</v>
      </c>
      <c r="CH575" s="37">
        <v>0</v>
      </c>
      <c r="CI575" s="37">
        <v>170000</v>
      </c>
      <c r="CJ575" s="37">
        <v>0</v>
      </c>
      <c r="CK575" s="37">
        <v>0</v>
      </c>
      <c r="CL575" s="37">
        <v>0</v>
      </c>
      <c r="CM575" s="37">
        <v>0</v>
      </c>
      <c r="CN575" s="37">
        <v>0</v>
      </c>
      <c r="CO575" s="37">
        <v>0</v>
      </c>
      <c r="CP575" s="37">
        <v>0</v>
      </c>
      <c r="CQ575" s="37"/>
      <c r="CR575" s="37"/>
      <c r="CS575" s="37"/>
      <c r="CT575" s="37"/>
      <c r="CU575" s="37"/>
      <c r="CV575" s="37"/>
      <c r="CW575" s="37"/>
      <c r="CX575" s="37"/>
      <c r="CY575" s="37"/>
      <c r="CZ575" s="37"/>
      <c r="DA575" s="37"/>
      <c r="DB575" s="37"/>
      <c r="DC575" s="37"/>
      <c r="DD575" s="37"/>
      <c r="DE575" s="37"/>
      <c r="DF575" s="37"/>
      <c r="DG575" s="37"/>
      <c r="DH575" s="37"/>
      <c r="DI575" s="37"/>
      <c r="DJ575" s="37"/>
      <c r="DK575" s="37"/>
      <c r="DL575" s="37"/>
      <c r="DM575" s="37"/>
      <c r="DN575" s="37"/>
      <c r="DO575" s="37"/>
      <c r="DP575" s="37"/>
      <c r="DQ575" s="37"/>
      <c r="DR575" s="37"/>
      <c r="DS575" s="37"/>
      <c r="DT575" s="37"/>
    </row>
    <row r="576" spans="1:124" s="31" customFormat="1" ht="16.5">
      <c r="A576" s="37">
        <v>422</v>
      </c>
      <c r="B576" s="36" t="s">
        <v>1172</v>
      </c>
      <c r="C576" s="36" t="s">
        <v>410</v>
      </c>
      <c r="D576" s="37" t="s">
        <v>1171</v>
      </c>
      <c r="E576" s="37" t="s">
        <v>1170</v>
      </c>
      <c r="F576" s="37" t="str">
        <f>IF(ISERROR(FIND('ヒアリングシート（記入例あり）'!$C$22,物質リスト!D576)),"",ROW())</f>
        <v/>
      </c>
      <c r="G576" s="37" t="e" cm="1">
        <f t="array" ref="G576">INDEX(D:D,SMALL(F:F,ROW(D576)))</f>
        <v>#NUM!</v>
      </c>
      <c r="H576" s="38" t="s">
        <v>10796</v>
      </c>
      <c r="I576" s="37" t="s">
        <v>223</v>
      </c>
      <c r="J576" s="37"/>
      <c r="K576" s="37" t="s">
        <v>221</v>
      </c>
      <c r="L576" s="37" t="s">
        <v>1169</v>
      </c>
      <c r="M576" s="37">
        <v>254.33699999999999</v>
      </c>
      <c r="N576" s="37" t="s">
        <v>1168</v>
      </c>
      <c r="O576" s="36" t="s">
        <v>403</v>
      </c>
      <c r="P576" s="37" t="s">
        <v>259</v>
      </c>
      <c r="Q576" s="36" t="s">
        <v>209</v>
      </c>
      <c r="R576" s="37"/>
      <c r="S576" s="36" t="s">
        <v>1167</v>
      </c>
      <c r="T576" s="36"/>
      <c r="U576" s="36" t="s">
        <v>1166</v>
      </c>
      <c r="V576" s="37">
        <v>2.98</v>
      </c>
      <c r="W576" s="37">
        <v>1</v>
      </c>
      <c r="X576" s="36"/>
      <c r="Y576" s="36"/>
      <c r="Z576" s="36" t="s">
        <v>1165</v>
      </c>
      <c r="AA576" s="37" t="s">
        <v>1164</v>
      </c>
      <c r="AB576" s="37" t="s">
        <v>1032</v>
      </c>
      <c r="AC576" s="37" t="s">
        <v>1163</v>
      </c>
      <c r="AD576" s="37" t="s">
        <v>207</v>
      </c>
      <c r="AE576" s="37" t="s">
        <v>203</v>
      </c>
      <c r="AF576" s="37" t="s">
        <v>206</v>
      </c>
      <c r="AG576" s="37" t="s">
        <v>201</v>
      </c>
      <c r="AH576" s="37" t="s">
        <v>201</v>
      </c>
      <c r="AI576" s="37" t="s">
        <v>206</v>
      </c>
      <c r="AJ576" s="37" t="s">
        <v>378</v>
      </c>
      <c r="AK576" s="37" t="s">
        <v>204</v>
      </c>
      <c r="AL576" s="37" t="s">
        <v>201</v>
      </c>
      <c r="AM576" s="37" t="s">
        <v>203</v>
      </c>
      <c r="AN576" s="37" t="s">
        <v>203</v>
      </c>
      <c r="AO576" s="37" t="s">
        <v>201</v>
      </c>
      <c r="AP576" s="37" t="s">
        <v>203</v>
      </c>
      <c r="AQ576" s="37" t="s">
        <v>989</v>
      </c>
      <c r="AR576" s="37" t="s">
        <v>201</v>
      </c>
      <c r="AS576" s="37" t="s">
        <v>201</v>
      </c>
      <c r="AT576" s="37" t="s">
        <v>323</v>
      </c>
      <c r="AU576" s="37" t="s">
        <v>209</v>
      </c>
      <c r="AV576" s="37" t="s">
        <v>582</v>
      </c>
      <c r="AW576" s="37"/>
      <c r="AX576" s="37"/>
      <c r="AY576" s="37"/>
      <c r="AZ576" s="37"/>
      <c r="BA576" s="37"/>
      <c r="BB576" s="37"/>
      <c r="BC576" s="37"/>
      <c r="BD576" s="37"/>
      <c r="BE576" s="37">
        <v>440</v>
      </c>
      <c r="BF576" s="37">
        <v>330</v>
      </c>
      <c r="BG576" s="37">
        <v>770</v>
      </c>
      <c r="BH576" s="37" t="s">
        <v>1162</v>
      </c>
      <c r="BI576" s="37"/>
      <c r="BJ576" s="37"/>
      <c r="BK576" s="37"/>
      <c r="BL576" s="37"/>
      <c r="BM576" s="37"/>
      <c r="BN576" s="37"/>
      <c r="BO576" s="37"/>
      <c r="BP576" s="37"/>
      <c r="BQ576" s="37"/>
      <c r="BR576" s="37"/>
      <c r="BS576" s="37"/>
      <c r="BT576" s="37"/>
      <c r="BU576" s="37"/>
      <c r="BV576" s="37">
        <v>0</v>
      </c>
      <c r="BW576" s="37">
        <v>0</v>
      </c>
      <c r="BX576" s="37">
        <v>0</v>
      </c>
      <c r="BY576" s="37">
        <v>0</v>
      </c>
      <c r="BZ576" s="37">
        <v>0</v>
      </c>
      <c r="CA576" s="37">
        <v>0</v>
      </c>
      <c r="CB576" s="37">
        <v>0</v>
      </c>
      <c r="CC576" s="37"/>
      <c r="CD576" s="37"/>
      <c r="CE576" s="37"/>
      <c r="CF576" s="37"/>
      <c r="CG576" s="37"/>
      <c r="CH576" s="37"/>
      <c r="CI576" s="37"/>
      <c r="CJ576" s="37">
        <v>0</v>
      </c>
      <c r="CK576" s="37">
        <v>0</v>
      </c>
      <c r="CL576" s="37">
        <v>0</v>
      </c>
      <c r="CM576" s="37">
        <v>0</v>
      </c>
      <c r="CN576" s="37">
        <v>0</v>
      </c>
      <c r="CO576" s="37">
        <v>0</v>
      </c>
      <c r="CP576" s="37">
        <v>0</v>
      </c>
      <c r="CQ576" s="37"/>
      <c r="CR576" s="37"/>
      <c r="CS576" s="37"/>
      <c r="CT576" s="37"/>
      <c r="CU576" s="37"/>
      <c r="CV576" s="37"/>
      <c r="CW576" s="37"/>
      <c r="CX576" s="37"/>
      <c r="CY576" s="37"/>
      <c r="CZ576" s="37"/>
      <c r="DA576" s="37"/>
      <c r="DB576" s="37"/>
      <c r="DC576" s="37"/>
      <c r="DD576" s="37"/>
      <c r="DE576" s="37"/>
      <c r="DF576" s="37"/>
      <c r="DG576" s="37"/>
      <c r="DH576" s="37"/>
      <c r="DI576" s="37"/>
      <c r="DJ576" s="37"/>
      <c r="DK576" s="37"/>
      <c r="DL576" s="37"/>
      <c r="DM576" s="37"/>
      <c r="DN576" s="37"/>
      <c r="DO576" s="37"/>
      <c r="DP576" s="37"/>
      <c r="DQ576" s="37"/>
      <c r="DR576" s="37"/>
      <c r="DS576" s="37"/>
      <c r="DT576" s="37"/>
    </row>
    <row r="577" spans="1:124" s="31" customFormat="1" ht="16.5">
      <c r="A577" s="37">
        <v>423</v>
      </c>
      <c r="B577" s="36" t="s">
        <v>1161</v>
      </c>
      <c r="C577" s="36" t="s">
        <v>410</v>
      </c>
      <c r="D577" s="37" t="s">
        <v>1160</v>
      </c>
      <c r="E577" s="37" t="s">
        <v>1159</v>
      </c>
      <c r="F577" s="37" t="str">
        <f>IF(ISERROR(FIND('ヒアリングシート（記入例あり）'!$C$22,物質リスト!D577)),"",ROW())</f>
        <v/>
      </c>
      <c r="G577" s="37" t="e" cm="1">
        <f t="array" ref="G577">INDEX(D:D,SMALL(F:F,ROW(D577)))</f>
        <v>#NUM!</v>
      </c>
      <c r="H577" s="38" t="s">
        <v>10798</v>
      </c>
      <c r="I577" s="37" t="s">
        <v>223</v>
      </c>
      <c r="J577" s="37" t="s">
        <v>1158</v>
      </c>
      <c r="K577" s="37" t="s">
        <v>360</v>
      </c>
      <c r="L577" s="37" t="s">
        <v>1157</v>
      </c>
      <c r="M577" s="37">
        <v>31.1</v>
      </c>
      <c r="N577" s="37" t="s">
        <v>1156</v>
      </c>
      <c r="O577" s="36" t="s">
        <v>1155</v>
      </c>
      <c r="P577" s="37" t="s">
        <v>1154</v>
      </c>
      <c r="Q577" s="36" t="s">
        <v>1153</v>
      </c>
      <c r="R577" s="37"/>
      <c r="S577" s="36" t="s">
        <v>1152</v>
      </c>
      <c r="T577" s="36"/>
      <c r="U577" s="36" t="s">
        <v>1151</v>
      </c>
      <c r="V577" s="37">
        <v>-0.71</v>
      </c>
      <c r="W577" s="37">
        <v>1</v>
      </c>
      <c r="X577" s="36"/>
      <c r="Y577" s="36"/>
      <c r="Z577" s="36" t="s">
        <v>1150</v>
      </c>
      <c r="AA577" s="37" t="s">
        <v>1149</v>
      </c>
      <c r="AB577" s="37" t="s">
        <v>209</v>
      </c>
      <c r="AC577" s="37" t="s">
        <v>1148</v>
      </c>
      <c r="AD577" s="37" t="s">
        <v>11071</v>
      </c>
      <c r="AE577" s="37" t="s">
        <v>201</v>
      </c>
      <c r="AF577" s="37" t="s">
        <v>1147</v>
      </c>
      <c r="AG577" s="37" t="s">
        <v>206</v>
      </c>
      <c r="AH577" s="37" t="s">
        <v>206</v>
      </c>
      <c r="AI577" s="37" t="s">
        <v>206</v>
      </c>
      <c r="AJ577" s="37" t="s">
        <v>377</v>
      </c>
      <c r="AK577" s="37" t="s">
        <v>1146</v>
      </c>
      <c r="AL577" s="37" t="s">
        <v>201</v>
      </c>
      <c r="AM577" s="37" t="s">
        <v>201</v>
      </c>
      <c r="AN577" s="37" t="s">
        <v>201</v>
      </c>
      <c r="AO577" s="37" t="s">
        <v>201</v>
      </c>
      <c r="AP577" s="37" t="s">
        <v>201</v>
      </c>
      <c r="AQ577" s="37" t="s">
        <v>1145</v>
      </c>
      <c r="AR577" s="37" t="s">
        <v>1144</v>
      </c>
      <c r="AS577" s="37" t="s">
        <v>206</v>
      </c>
      <c r="AT577" s="37" t="s">
        <v>1143</v>
      </c>
      <c r="AU577" s="37" t="s">
        <v>1142</v>
      </c>
      <c r="AV577" s="37" t="s">
        <v>1141</v>
      </c>
      <c r="AW577" s="37"/>
      <c r="AX577" s="37"/>
      <c r="AY577" s="37"/>
      <c r="AZ577" s="37"/>
      <c r="BA577" s="37"/>
      <c r="BB577" s="37"/>
      <c r="BC577" s="37"/>
      <c r="BD577" s="37"/>
      <c r="BE577" s="37">
        <v>1195</v>
      </c>
      <c r="BF577" s="37">
        <v>34350</v>
      </c>
      <c r="BG577" s="37">
        <v>35545</v>
      </c>
      <c r="BH577" s="37" t="s">
        <v>1140</v>
      </c>
      <c r="BI577" s="37">
        <v>2</v>
      </c>
      <c r="BJ577" s="37">
        <v>0</v>
      </c>
      <c r="BK577" s="37">
        <v>0</v>
      </c>
      <c r="BL577" s="37">
        <v>0</v>
      </c>
      <c r="BM577" s="37">
        <v>0</v>
      </c>
      <c r="BN577" s="37">
        <v>0</v>
      </c>
      <c r="BO577" s="37">
        <v>0</v>
      </c>
      <c r="BP577" s="37">
        <v>0</v>
      </c>
      <c r="BQ577" s="37">
        <v>99700</v>
      </c>
      <c r="BR577" s="37">
        <v>0</v>
      </c>
      <c r="BS577" s="37">
        <v>0</v>
      </c>
      <c r="BT577" s="37">
        <v>0</v>
      </c>
      <c r="BU577" s="37">
        <v>99700</v>
      </c>
      <c r="BV577" s="37">
        <v>0</v>
      </c>
      <c r="BW577" s="37">
        <v>0</v>
      </c>
      <c r="BX577" s="37">
        <v>0</v>
      </c>
      <c r="BY577" s="37">
        <v>0</v>
      </c>
      <c r="BZ577" s="37">
        <v>0</v>
      </c>
      <c r="CA577" s="37">
        <v>0</v>
      </c>
      <c r="CB577" s="37">
        <v>0</v>
      </c>
      <c r="CC577" s="37">
        <v>3</v>
      </c>
      <c r="CD577" s="37">
        <v>66</v>
      </c>
      <c r="CE577" s="37">
        <v>0</v>
      </c>
      <c r="CF577" s="37">
        <v>0</v>
      </c>
      <c r="CG577" s="37">
        <v>0</v>
      </c>
      <c r="CH577" s="37">
        <v>66</v>
      </c>
      <c r="CI577" s="37">
        <v>35000</v>
      </c>
      <c r="CJ577" s="37">
        <v>0</v>
      </c>
      <c r="CK577" s="37">
        <v>0</v>
      </c>
      <c r="CL577" s="37">
        <v>0</v>
      </c>
      <c r="CM577" s="37">
        <v>0</v>
      </c>
      <c r="CN577" s="37">
        <v>0</v>
      </c>
      <c r="CO577" s="37">
        <v>0</v>
      </c>
      <c r="CP577" s="37">
        <v>0</v>
      </c>
      <c r="CQ577" s="37"/>
      <c r="CR577" s="37"/>
      <c r="CS577" s="37"/>
      <c r="CT577" s="37"/>
      <c r="CU577" s="37"/>
      <c r="CV577" s="37"/>
      <c r="CW577" s="37"/>
      <c r="CX577" s="37"/>
      <c r="CY577" s="37"/>
      <c r="CZ577" s="37"/>
      <c r="DA577" s="37"/>
      <c r="DB577" s="37"/>
      <c r="DC577" s="37"/>
      <c r="DD577" s="37"/>
      <c r="DE577" s="37"/>
      <c r="DF577" s="37"/>
      <c r="DG577" s="37"/>
      <c r="DH577" s="37"/>
      <c r="DI577" s="37"/>
      <c r="DJ577" s="37"/>
      <c r="DK577" s="37"/>
      <c r="DL577" s="37"/>
      <c r="DM577" s="37"/>
      <c r="DN577" s="37"/>
      <c r="DO577" s="37"/>
      <c r="DP577" s="37"/>
      <c r="DQ577" s="37"/>
      <c r="DR577" s="37"/>
      <c r="DS577" s="37"/>
      <c r="DT577" s="37"/>
    </row>
    <row r="578" spans="1:124" s="31" customFormat="1" ht="16.5">
      <c r="A578" s="37">
        <v>424</v>
      </c>
      <c r="B578" s="36" t="s">
        <v>1139</v>
      </c>
      <c r="C578" s="36" t="s">
        <v>410</v>
      </c>
      <c r="D578" s="37" t="s">
        <v>1138</v>
      </c>
      <c r="E578" s="37" t="s">
        <v>1137</v>
      </c>
      <c r="F578" s="37" t="str">
        <f>IF(ISERROR(FIND('ヒアリングシート（記入例あり）'!$C$22,物質リスト!D578)),"",ROW())</f>
        <v/>
      </c>
      <c r="G578" s="37" t="e" cm="1">
        <f t="array" ref="G578">INDEX(D:D,SMALL(F:F,ROW(D578)))</f>
        <v>#NUM!</v>
      </c>
      <c r="H578" s="38" t="s">
        <v>10798</v>
      </c>
      <c r="I578" s="37" t="s">
        <v>223</v>
      </c>
      <c r="J578" s="37" t="s">
        <v>360</v>
      </c>
      <c r="K578" s="37" t="s">
        <v>360</v>
      </c>
      <c r="L578" s="37" t="s">
        <v>1136</v>
      </c>
      <c r="M578" s="37">
        <v>73.113</v>
      </c>
      <c r="N578" s="37" t="s">
        <v>1135</v>
      </c>
      <c r="O578" s="36" t="s">
        <v>1134</v>
      </c>
      <c r="P578" s="37" t="s">
        <v>259</v>
      </c>
      <c r="Q578" s="36"/>
      <c r="R578" s="37" t="s">
        <v>1133</v>
      </c>
      <c r="S578" s="36" t="s">
        <v>1132</v>
      </c>
      <c r="T578" s="36"/>
      <c r="U578" s="36" t="s">
        <v>1131</v>
      </c>
      <c r="V578" s="37">
        <v>0.94</v>
      </c>
      <c r="W578" s="37">
        <v>1</v>
      </c>
      <c r="X578" s="36"/>
      <c r="Y578" s="36"/>
      <c r="Z578" s="36" t="s">
        <v>1130</v>
      </c>
      <c r="AA578" s="37" t="s">
        <v>1129</v>
      </c>
      <c r="AB578" s="37" t="s">
        <v>1128</v>
      </c>
      <c r="AC578" s="37" t="s">
        <v>1127</v>
      </c>
      <c r="AD578" s="37" t="s">
        <v>378</v>
      </c>
      <c r="AE578" s="37" t="s">
        <v>377</v>
      </c>
      <c r="AF578" s="37" t="s">
        <v>206</v>
      </c>
      <c r="AG578" s="37" t="s">
        <v>201</v>
      </c>
      <c r="AH578" s="37" t="s">
        <v>205</v>
      </c>
      <c r="AI578" s="37" t="s">
        <v>206</v>
      </c>
      <c r="AJ578" s="37" t="s">
        <v>205</v>
      </c>
      <c r="AK578" s="37" t="s">
        <v>204</v>
      </c>
      <c r="AL578" s="37" t="s">
        <v>201</v>
      </c>
      <c r="AM578" s="37" t="s">
        <v>201</v>
      </c>
      <c r="AN578" s="37" t="s">
        <v>201</v>
      </c>
      <c r="AO578" s="37" t="s">
        <v>201</v>
      </c>
      <c r="AP578" s="37" t="s">
        <v>201</v>
      </c>
      <c r="AQ578" s="37" t="s">
        <v>1126</v>
      </c>
      <c r="AR578" s="37" t="s">
        <v>1125</v>
      </c>
      <c r="AS578" s="37" t="s">
        <v>201</v>
      </c>
      <c r="AT578" s="37" t="s">
        <v>1124</v>
      </c>
      <c r="AU578" s="37" t="s">
        <v>1123</v>
      </c>
      <c r="AV578" s="37" t="s">
        <v>209</v>
      </c>
      <c r="AW578" s="37"/>
      <c r="AX578" s="37"/>
      <c r="AY578" s="37"/>
      <c r="AZ578" s="37"/>
      <c r="BA578" s="37"/>
      <c r="BB578" s="37"/>
      <c r="BC578" s="37"/>
      <c r="BD578" s="37"/>
      <c r="BE578" s="37">
        <v>10</v>
      </c>
      <c r="BF578" s="37">
        <v>130</v>
      </c>
      <c r="BG578" s="37">
        <v>140</v>
      </c>
      <c r="BH578" s="37" t="s">
        <v>1122</v>
      </c>
      <c r="BI578" s="37"/>
      <c r="BJ578" s="37"/>
      <c r="BK578" s="37"/>
      <c r="BL578" s="37"/>
      <c r="BM578" s="37"/>
      <c r="BN578" s="37"/>
      <c r="BO578" s="37"/>
      <c r="BP578" s="37"/>
      <c r="BQ578" s="37"/>
      <c r="BR578" s="37"/>
      <c r="BS578" s="37"/>
      <c r="BT578" s="37"/>
      <c r="BU578" s="37"/>
      <c r="BV578" s="37">
        <v>0</v>
      </c>
      <c r="BW578" s="37">
        <v>0</v>
      </c>
      <c r="BX578" s="37">
        <v>0</v>
      </c>
      <c r="BY578" s="37">
        <v>0</v>
      </c>
      <c r="BZ578" s="37">
        <v>0</v>
      </c>
      <c r="CA578" s="37">
        <v>0</v>
      </c>
      <c r="CB578" s="37">
        <v>0</v>
      </c>
      <c r="CC578" s="37"/>
      <c r="CD578" s="37"/>
      <c r="CE578" s="37"/>
      <c r="CF578" s="37"/>
      <c r="CG578" s="37"/>
      <c r="CH578" s="37"/>
      <c r="CI578" s="37"/>
      <c r="CJ578" s="37">
        <v>0</v>
      </c>
      <c r="CK578" s="37">
        <v>0</v>
      </c>
      <c r="CL578" s="37">
        <v>0</v>
      </c>
      <c r="CM578" s="37">
        <v>0</v>
      </c>
      <c r="CN578" s="37">
        <v>0</v>
      </c>
      <c r="CO578" s="37">
        <v>0</v>
      </c>
      <c r="CP578" s="37">
        <v>0</v>
      </c>
      <c r="CQ578" s="37"/>
      <c r="CR578" s="37"/>
      <c r="CS578" s="37"/>
      <c r="CT578" s="37"/>
      <c r="CU578" s="37"/>
      <c r="CV578" s="37"/>
      <c r="CW578" s="37"/>
      <c r="CX578" s="37"/>
      <c r="CY578" s="37"/>
      <c r="CZ578" s="37"/>
      <c r="DA578" s="37"/>
      <c r="DB578" s="37"/>
      <c r="DC578" s="37"/>
      <c r="DD578" s="37"/>
      <c r="DE578" s="37"/>
      <c r="DF578" s="37"/>
      <c r="DG578" s="37"/>
      <c r="DH578" s="37"/>
      <c r="DI578" s="37"/>
      <c r="DJ578" s="37"/>
      <c r="DK578" s="37"/>
      <c r="DL578" s="37"/>
      <c r="DM578" s="37"/>
      <c r="DN578" s="37"/>
      <c r="DO578" s="37"/>
      <c r="DP578" s="37"/>
      <c r="DQ578" s="37"/>
      <c r="DR578" s="37"/>
      <c r="DS578" s="37"/>
      <c r="DT578" s="37"/>
    </row>
    <row r="579" spans="1:124" s="31" customFormat="1" ht="16.5">
      <c r="A579" s="37">
        <v>425</v>
      </c>
      <c r="B579" s="36" t="s">
        <v>1121</v>
      </c>
      <c r="C579" s="36" t="s">
        <v>410</v>
      </c>
      <c r="D579" s="37" t="s">
        <v>1120</v>
      </c>
      <c r="E579" s="37" t="s">
        <v>1119</v>
      </c>
      <c r="F579" s="37" t="str">
        <f>IF(ISERROR(FIND('ヒアリングシート（記入例あり）'!$C$22,物質リスト!D579)),"",ROW())</f>
        <v/>
      </c>
      <c r="G579" s="37" t="e" cm="1">
        <f t="array" ref="G579">INDEX(D:D,SMALL(F:F,ROW(D579)))</f>
        <v>#NUM!</v>
      </c>
      <c r="H579" s="38" t="s">
        <v>10798</v>
      </c>
      <c r="I579" s="37" t="s">
        <v>223</v>
      </c>
      <c r="J579" s="37" t="s">
        <v>360</v>
      </c>
      <c r="K579" s="37" t="s">
        <v>360</v>
      </c>
      <c r="L579" s="37" t="s">
        <v>1118</v>
      </c>
      <c r="M579" s="37">
        <v>193.25</v>
      </c>
      <c r="N579" s="37" t="s">
        <v>1117</v>
      </c>
      <c r="O579" s="36" t="s">
        <v>1116</v>
      </c>
      <c r="P579" s="37" t="s">
        <v>259</v>
      </c>
      <c r="Q579" s="36" t="s">
        <v>209</v>
      </c>
      <c r="R579" s="37"/>
      <c r="S579" s="36" t="s">
        <v>1115</v>
      </c>
      <c r="T579" s="36"/>
      <c r="U579" s="36" t="s">
        <v>1114</v>
      </c>
      <c r="V579" s="37">
        <v>2.31</v>
      </c>
      <c r="W579" s="37">
        <v>1</v>
      </c>
      <c r="X579" s="36"/>
      <c r="Y579" s="36"/>
      <c r="Z579" s="36" t="s">
        <v>1113</v>
      </c>
      <c r="AA579" s="37" t="s">
        <v>1112</v>
      </c>
      <c r="AB579" s="37" t="s">
        <v>1111</v>
      </c>
      <c r="AC579" s="37" t="s">
        <v>1110</v>
      </c>
      <c r="AD579" s="37" t="s">
        <v>378</v>
      </c>
      <c r="AE579" s="37" t="s">
        <v>203</v>
      </c>
      <c r="AF579" s="37" t="s">
        <v>206</v>
      </c>
      <c r="AG579" s="37" t="s">
        <v>201</v>
      </c>
      <c r="AH579" s="37" t="s">
        <v>201</v>
      </c>
      <c r="AI579" s="37" t="s">
        <v>201</v>
      </c>
      <c r="AJ579" s="37" t="s">
        <v>203</v>
      </c>
      <c r="AK579" s="37" t="s">
        <v>250</v>
      </c>
      <c r="AL579" s="37" t="s">
        <v>201</v>
      </c>
      <c r="AM579" s="37" t="s">
        <v>203</v>
      </c>
      <c r="AN579" s="37" t="s">
        <v>201</v>
      </c>
      <c r="AO579" s="37" t="s">
        <v>203</v>
      </c>
      <c r="AP579" s="37" t="s">
        <v>203</v>
      </c>
      <c r="AQ579" s="37" t="s">
        <v>1109</v>
      </c>
      <c r="AR579" s="37" t="s">
        <v>1108</v>
      </c>
      <c r="AS579" s="37" t="s">
        <v>201</v>
      </c>
      <c r="AT579" s="37" t="s">
        <v>1107</v>
      </c>
      <c r="AU579" s="37" t="s">
        <v>1106</v>
      </c>
      <c r="AV579" s="37" t="s">
        <v>582</v>
      </c>
      <c r="AW579" s="37"/>
      <c r="AX579" s="37"/>
      <c r="AY579" s="37"/>
      <c r="AZ579" s="37"/>
      <c r="BA579" s="37"/>
      <c r="BB579" s="37"/>
      <c r="BC579" s="37"/>
      <c r="BD579" s="37"/>
      <c r="BE579" s="37">
        <v>0</v>
      </c>
      <c r="BF579" s="37">
        <v>12</v>
      </c>
      <c r="BG579" s="37">
        <v>12</v>
      </c>
      <c r="BH579" s="37" t="s">
        <v>1105</v>
      </c>
      <c r="BI579" s="37"/>
      <c r="BJ579" s="37"/>
      <c r="BK579" s="37"/>
      <c r="BL579" s="37"/>
      <c r="BM579" s="37"/>
      <c r="BN579" s="37"/>
      <c r="BO579" s="37"/>
      <c r="BP579" s="37"/>
      <c r="BQ579" s="37"/>
      <c r="BR579" s="37"/>
      <c r="BS579" s="37"/>
      <c r="BT579" s="37"/>
      <c r="BU579" s="37"/>
      <c r="BV579" s="37">
        <v>0</v>
      </c>
      <c r="BW579" s="37">
        <v>0</v>
      </c>
      <c r="BX579" s="37">
        <v>0</v>
      </c>
      <c r="BY579" s="37">
        <v>0</v>
      </c>
      <c r="BZ579" s="37">
        <v>0</v>
      </c>
      <c r="CA579" s="37">
        <v>0</v>
      </c>
      <c r="CB579" s="37">
        <v>0</v>
      </c>
      <c r="CC579" s="37"/>
      <c r="CD579" s="37"/>
      <c r="CE579" s="37"/>
      <c r="CF579" s="37"/>
      <c r="CG579" s="37"/>
      <c r="CH579" s="37"/>
      <c r="CI579" s="37"/>
      <c r="CJ579" s="37">
        <v>0</v>
      </c>
      <c r="CK579" s="37">
        <v>0</v>
      </c>
      <c r="CL579" s="37">
        <v>0</v>
      </c>
      <c r="CM579" s="37">
        <v>0</v>
      </c>
      <c r="CN579" s="37">
        <v>0</v>
      </c>
      <c r="CO579" s="37">
        <v>0</v>
      </c>
      <c r="CP579" s="37">
        <v>0</v>
      </c>
      <c r="CQ579" s="37"/>
      <c r="CR579" s="37"/>
      <c r="CS579" s="37"/>
      <c r="CT579" s="37"/>
      <c r="CU579" s="37"/>
      <c r="CV579" s="37"/>
      <c r="CW579" s="37"/>
      <c r="CX579" s="37"/>
      <c r="CY579" s="37"/>
      <c r="CZ579" s="37"/>
      <c r="DA579" s="37"/>
      <c r="DB579" s="37"/>
      <c r="DC579" s="37"/>
      <c r="DD579" s="37"/>
      <c r="DE579" s="37"/>
      <c r="DF579" s="37"/>
      <c r="DG579" s="37"/>
      <c r="DH579" s="37"/>
      <c r="DI579" s="37"/>
      <c r="DJ579" s="37"/>
      <c r="DK579" s="37"/>
      <c r="DL579" s="37"/>
      <c r="DM579" s="37"/>
      <c r="DN579" s="37"/>
      <c r="DO579" s="37"/>
      <c r="DP579" s="37"/>
      <c r="DQ579" s="37"/>
      <c r="DR579" s="37"/>
      <c r="DS579" s="37"/>
      <c r="DT579" s="37"/>
    </row>
    <row r="580" spans="1:124" s="31" customFormat="1" ht="18">
      <c r="A580" s="37">
        <v>426</v>
      </c>
      <c r="B580" s="36" t="s">
        <v>1104</v>
      </c>
      <c r="C580" s="36" t="s">
        <v>1103</v>
      </c>
      <c r="D580" s="37" t="s">
        <v>1102</v>
      </c>
      <c r="E580" s="37" t="s">
        <v>1101</v>
      </c>
      <c r="F580" s="37" t="str">
        <f>IF(ISERROR(FIND('ヒアリングシート（記入例あり）'!$C$22,物質リスト!D580)),"",ROW())</f>
        <v/>
      </c>
      <c r="G580" s="37" t="e" cm="1">
        <f t="array" ref="G580">INDEX(D:D,SMALL(F:F,ROW(D580)))</f>
        <v>#NUM!</v>
      </c>
      <c r="H580" s="38" t="s">
        <v>10796</v>
      </c>
      <c r="I580" s="37" t="s">
        <v>223</v>
      </c>
      <c r="J580" s="37" t="s">
        <v>222</v>
      </c>
      <c r="K580" s="37" t="s">
        <v>221</v>
      </c>
      <c r="L580" s="37" t="s">
        <v>1100</v>
      </c>
      <c r="M580" s="37">
        <v>221.26</v>
      </c>
      <c r="N580" s="37" t="s">
        <v>1099</v>
      </c>
      <c r="O580" s="36" t="s">
        <v>1098</v>
      </c>
      <c r="P580" s="37" t="s">
        <v>259</v>
      </c>
      <c r="Q580" s="36" t="s">
        <v>1097</v>
      </c>
      <c r="R580" s="37"/>
      <c r="S580" s="36" t="s">
        <v>11044</v>
      </c>
      <c r="T580" s="36" t="s">
        <v>1096</v>
      </c>
      <c r="U580" s="36" t="s">
        <v>1095</v>
      </c>
      <c r="V580" s="37">
        <v>2.3199999999999998</v>
      </c>
      <c r="W580" s="37">
        <v>1</v>
      </c>
      <c r="X580" s="36"/>
      <c r="Y580" s="36"/>
      <c r="Z580" s="36" t="s">
        <v>1094</v>
      </c>
      <c r="AA580" s="37" t="s">
        <v>1093</v>
      </c>
      <c r="AB580" s="37" t="s">
        <v>1092</v>
      </c>
      <c r="AC580" s="37" t="s">
        <v>1091</v>
      </c>
      <c r="AD580" s="41" t="s">
        <v>377</v>
      </c>
      <c r="AE580" s="41" t="s">
        <v>251</v>
      </c>
      <c r="AF580" s="41" t="s">
        <v>206</v>
      </c>
      <c r="AG580" s="41" t="s">
        <v>201</v>
      </c>
      <c r="AH580" s="41" t="s">
        <v>377</v>
      </c>
      <c r="AI580" s="41" t="s">
        <v>377</v>
      </c>
      <c r="AJ580" s="41" t="s">
        <v>201</v>
      </c>
      <c r="AK580" s="41" t="s">
        <v>201</v>
      </c>
      <c r="AL580" s="41" t="s">
        <v>201</v>
      </c>
      <c r="AM580" s="41" t="s">
        <v>201</v>
      </c>
      <c r="AN580" s="41" t="s">
        <v>205</v>
      </c>
      <c r="AO580" s="41" t="s">
        <v>203</v>
      </c>
      <c r="AP580" s="41" t="s">
        <v>203</v>
      </c>
      <c r="AQ580" s="41" t="s">
        <v>290</v>
      </c>
      <c r="AR580" s="41" t="s">
        <v>1090</v>
      </c>
      <c r="AS580" s="41" t="s">
        <v>201</v>
      </c>
      <c r="AT580" s="37" t="s">
        <v>1050</v>
      </c>
      <c r="AU580" s="37" t="s">
        <v>1089</v>
      </c>
      <c r="AV580" s="37" t="s">
        <v>286</v>
      </c>
      <c r="AW580" s="37" t="s">
        <v>1088</v>
      </c>
      <c r="AX580" s="37" t="s">
        <v>1087</v>
      </c>
      <c r="AY580" s="37" t="s">
        <v>1086</v>
      </c>
      <c r="AZ580" s="37"/>
      <c r="BA580" s="37" t="s">
        <v>1085</v>
      </c>
      <c r="BB580" s="37"/>
      <c r="BC580" s="37">
        <v>12</v>
      </c>
      <c r="BD580" s="37" t="s">
        <v>1084</v>
      </c>
      <c r="BE580" s="37">
        <v>0</v>
      </c>
      <c r="BF580" s="37">
        <v>0</v>
      </c>
      <c r="BG580" s="37">
        <v>0</v>
      </c>
      <c r="BH580" s="37" t="s">
        <v>1083</v>
      </c>
      <c r="BI580" s="37"/>
      <c r="BJ580" s="37"/>
      <c r="BK580" s="37"/>
      <c r="BL580" s="37"/>
      <c r="BM580" s="37"/>
      <c r="BN580" s="37"/>
      <c r="BO580" s="37"/>
      <c r="BP580" s="37"/>
      <c r="BQ580" s="37"/>
      <c r="BR580" s="37"/>
      <c r="BS580" s="37"/>
      <c r="BT580" s="37"/>
      <c r="BU580" s="37"/>
      <c r="BV580" s="37">
        <v>0</v>
      </c>
      <c r="BW580" s="37">
        <v>0</v>
      </c>
      <c r="BX580" s="37">
        <v>0</v>
      </c>
      <c r="BY580" s="37">
        <v>0</v>
      </c>
      <c r="BZ580" s="37">
        <v>0</v>
      </c>
      <c r="CA580" s="37">
        <v>0</v>
      </c>
      <c r="CB580" s="37">
        <v>0</v>
      </c>
      <c r="CC580" s="37"/>
      <c r="CD580" s="37"/>
      <c r="CE580" s="37"/>
      <c r="CF580" s="37"/>
      <c r="CG580" s="37"/>
      <c r="CH580" s="37"/>
      <c r="CI580" s="37"/>
      <c r="CJ580" s="37">
        <v>0</v>
      </c>
      <c r="CK580" s="37">
        <v>0</v>
      </c>
      <c r="CL580" s="37">
        <v>0</v>
      </c>
      <c r="CM580" s="37">
        <v>0</v>
      </c>
      <c r="CN580" s="37">
        <v>0</v>
      </c>
      <c r="CO580" s="37">
        <v>0</v>
      </c>
      <c r="CP580" s="37">
        <v>0</v>
      </c>
      <c r="CQ580" s="37">
        <v>0.1</v>
      </c>
      <c r="CR580" s="37">
        <v>23.3</v>
      </c>
      <c r="CS580" s="37">
        <v>76.5</v>
      </c>
      <c r="CT580" s="37">
        <v>0.1</v>
      </c>
      <c r="CU580" s="37"/>
      <c r="CV580" s="37"/>
      <c r="CW580" s="37"/>
      <c r="CX580" s="37"/>
      <c r="CY580" s="37"/>
      <c r="CZ580" s="37"/>
      <c r="DA580" s="37" t="s">
        <v>1082</v>
      </c>
      <c r="DB580" s="37" t="s">
        <v>1081</v>
      </c>
      <c r="DC580" s="37" t="s">
        <v>1080</v>
      </c>
      <c r="DD580" s="37" t="s">
        <v>1080</v>
      </c>
      <c r="DE580" s="37"/>
      <c r="DF580" s="37"/>
      <c r="DG580" s="37"/>
      <c r="DH580" s="37"/>
      <c r="DI580" s="37" t="s">
        <v>1079</v>
      </c>
      <c r="DJ580" s="37"/>
      <c r="DK580" s="37"/>
      <c r="DL580" s="37"/>
      <c r="DM580" s="37"/>
      <c r="DN580" s="37"/>
      <c r="DO580" s="37"/>
      <c r="DP580" s="37"/>
      <c r="DQ580" s="37"/>
      <c r="DR580" s="37"/>
      <c r="DS580" s="37"/>
      <c r="DT580" s="37"/>
    </row>
    <row r="581" spans="1:124" s="31" customFormat="1" ht="18">
      <c r="A581" s="37">
        <v>427</v>
      </c>
      <c r="B581" s="36" t="s">
        <v>1078</v>
      </c>
      <c r="C581" s="36" t="s">
        <v>410</v>
      </c>
      <c r="D581" s="37" t="s">
        <v>1077</v>
      </c>
      <c r="E581" s="37" t="s">
        <v>1076</v>
      </c>
      <c r="F581" s="37" t="str">
        <f>IF(ISERROR(FIND('ヒアリングシート（記入例あり）'!$C$22,物質リスト!D581)),"",ROW())</f>
        <v/>
      </c>
      <c r="G581" s="37" t="e" cm="1">
        <f t="array" ref="G581">INDEX(D:D,SMALL(F:F,ROW(D581)))</f>
        <v>#NUM!</v>
      </c>
      <c r="H581" s="38" t="s">
        <v>10796</v>
      </c>
      <c r="I581" s="37" t="s">
        <v>223</v>
      </c>
      <c r="J581" s="37" t="s">
        <v>360</v>
      </c>
      <c r="K581" s="37" t="s">
        <v>221</v>
      </c>
      <c r="L581" s="37" t="s">
        <v>1075</v>
      </c>
      <c r="M581" s="37">
        <v>201.22399999999999</v>
      </c>
      <c r="N581" s="37" t="s">
        <v>1074</v>
      </c>
      <c r="O581" s="36" t="s">
        <v>1073</v>
      </c>
      <c r="P581" s="37" t="s">
        <v>259</v>
      </c>
      <c r="Q581" s="36" t="s">
        <v>1072</v>
      </c>
      <c r="R581" s="37"/>
      <c r="S581" s="36" t="s">
        <v>11045</v>
      </c>
      <c r="T581" s="36"/>
      <c r="U581" s="36" t="s">
        <v>1071</v>
      </c>
      <c r="V581" s="37">
        <v>2.36</v>
      </c>
      <c r="W581" s="37">
        <v>1</v>
      </c>
      <c r="X581" s="36"/>
      <c r="Y581" s="36"/>
      <c r="Z581" s="36" t="s">
        <v>1070</v>
      </c>
      <c r="AA581" s="37" t="s">
        <v>1069</v>
      </c>
      <c r="AB581" s="37" t="s">
        <v>1068</v>
      </c>
      <c r="AC581" s="37" t="s">
        <v>1067</v>
      </c>
      <c r="AD581" s="37" t="s">
        <v>207</v>
      </c>
      <c r="AE581" s="37" t="s">
        <v>201</v>
      </c>
      <c r="AF581" s="37" t="s">
        <v>206</v>
      </c>
      <c r="AG581" s="37" t="s">
        <v>201</v>
      </c>
      <c r="AH581" s="37" t="s">
        <v>206</v>
      </c>
      <c r="AI581" s="37" t="s">
        <v>206</v>
      </c>
      <c r="AJ581" s="37" t="s">
        <v>378</v>
      </c>
      <c r="AK581" s="37" t="s">
        <v>250</v>
      </c>
      <c r="AL581" s="37" t="s">
        <v>201</v>
      </c>
      <c r="AM581" s="37" t="s">
        <v>203</v>
      </c>
      <c r="AN581" s="37" t="s">
        <v>203</v>
      </c>
      <c r="AO581" s="37" t="s">
        <v>203</v>
      </c>
      <c r="AP581" s="37" t="s">
        <v>203</v>
      </c>
      <c r="AQ581" s="37" t="s">
        <v>748</v>
      </c>
      <c r="AR581" s="37" t="s">
        <v>1066</v>
      </c>
      <c r="AS581" s="41" t="s">
        <v>201</v>
      </c>
      <c r="AT581" s="37" t="s">
        <v>1065</v>
      </c>
      <c r="AU581" s="37" t="s">
        <v>1064</v>
      </c>
      <c r="AV581" s="37" t="s">
        <v>582</v>
      </c>
      <c r="AW581" s="37"/>
      <c r="AX581" s="37"/>
      <c r="AY581" s="37"/>
      <c r="AZ581" s="37"/>
      <c r="BA581" s="37"/>
      <c r="BB581" s="37"/>
      <c r="BC581" s="37"/>
      <c r="BD581" s="37"/>
      <c r="BE581" s="37">
        <v>0</v>
      </c>
      <c r="BF581" s="37">
        <v>356</v>
      </c>
      <c r="BG581" s="37">
        <v>356</v>
      </c>
      <c r="BH581" s="37" t="s">
        <v>1063</v>
      </c>
      <c r="BI581" s="37"/>
      <c r="BJ581" s="37"/>
      <c r="BK581" s="37"/>
      <c r="BL581" s="37"/>
      <c r="BM581" s="37"/>
      <c r="BN581" s="37"/>
      <c r="BO581" s="37"/>
      <c r="BP581" s="37"/>
      <c r="BQ581" s="37"/>
      <c r="BR581" s="37"/>
      <c r="BS581" s="37"/>
      <c r="BT581" s="37"/>
      <c r="BU581" s="37"/>
      <c r="BV581" s="37">
        <v>0</v>
      </c>
      <c r="BW581" s="37">
        <v>0</v>
      </c>
      <c r="BX581" s="37">
        <v>0</v>
      </c>
      <c r="BY581" s="37">
        <v>0</v>
      </c>
      <c r="BZ581" s="37">
        <v>0</v>
      </c>
      <c r="CA581" s="37">
        <v>0</v>
      </c>
      <c r="CB581" s="37">
        <v>0</v>
      </c>
      <c r="CC581" s="37">
        <v>1</v>
      </c>
      <c r="CD581" s="37">
        <v>0</v>
      </c>
      <c r="CE581" s="37">
        <v>0</v>
      </c>
      <c r="CF581" s="37">
        <v>0</v>
      </c>
      <c r="CG581" s="37">
        <v>0</v>
      </c>
      <c r="CH581" s="37">
        <v>0</v>
      </c>
      <c r="CI581" s="37">
        <v>6000</v>
      </c>
      <c r="CJ581" s="37">
        <v>0</v>
      </c>
      <c r="CK581" s="37">
        <v>0</v>
      </c>
      <c r="CL581" s="37">
        <v>0</v>
      </c>
      <c r="CM581" s="37">
        <v>0</v>
      </c>
      <c r="CN581" s="37">
        <v>0</v>
      </c>
      <c r="CO581" s="37">
        <v>0</v>
      </c>
      <c r="CP581" s="37">
        <v>0</v>
      </c>
      <c r="CQ581" s="37"/>
      <c r="CR581" s="37"/>
      <c r="CS581" s="37"/>
      <c r="CT581" s="37"/>
      <c r="CU581" s="37"/>
      <c r="CV581" s="37"/>
      <c r="CW581" s="37"/>
      <c r="CX581" s="37"/>
      <c r="CY581" s="37"/>
      <c r="CZ581" s="37"/>
      <c r="DA581" s="37"/>
      <c r="DB581" s="37"/>
      <c r="DC581" s="37"/>
      <c r="DD581" s="37"/>
      <c r="DE581" s="37"/>
      <c r="DF581" s="37"/>
      <c r="DG581" s="37"/>
      <c r="DH581" s="37"/>
      <c r="DI581" s="37"/>
      <c r="DJ581" s="37"/>
      <c r="DK581" s="37"/>
      <c r="DL581" s="37"/>
      <c r="DM581" s="37"/>
      <c r="DN581" s="37"/>
      <c r="DO581" s="37"/>
      <c r="DP581" s="37"/>
      <c r="DQ581" s="37"/>
      <c r="DR581" s="37"/>
      <c r="DS581" s="37"/>
      <c r="DT581" s="37"/>
    </row>
    <row r="582" spans="1:124" s="31" customFormat="1" ht="18">
      <c r="A582" s="37">
        <v>428</v>
      </c>
      <c r="B582" s="36" t="s">
        <v>1062</v>
      </c>
      <c r="C582" s="36" t="s">
        <v>1061</v>
      </c>
      <c r="D582" s="37" t="s">
        <v>1060</v>
      </c>
      <c r="E582" s="37" t="s">
        <v>1059</v>
      </c>
      <c r="F582" s="37" t="str">
        <f>IF(ISERROR(FIND('ヒアリングシート（記入例あり）'!$C$22,物質リスト!D582)),"",ROW())</f>
        <v/>
      </c>
      <c r="G582" s="37" t="e" cm="1">
        <f t="array" ref="G582">INDEX(D:D,SMALL(F:F,ROW(D582)))</f>
        <v>#NUM!</v>
      </c>
      <c r="H582" s="38" t="s">
        <v>10798</v>
      </c>
      <c r="I582" s="37" t="s">
        <v>223</v>
      </c>
      <c r="J582" s="37" t="s">
        <v>360</v>
      </c>
      <c r="K582" s="37" t="s">
        <v>360</v>
      </c>
      <c r="L582" s="37" t="s">
        <v>1058</v>
      </c>
      <c r="M582" s="37">
        <v>207.3</v>
      </c>
      <c r="N582" s="37" t="s">
        <v>1057</v>
      </c>
      <c r="O582" s="36" t="s">
        <v>1056</v>
      </c>
      <c r="P582" s="37" t="s">
        <v>259</v>
      </c>
      <c r="Q582" s="36" t="s">
        <v>11046</v>
      </c>
      <c r="R582" s="37" t="s">
        <v>1055</v>
      </c>
      <c r="S582" s="36" t="s">
        <v>11047</v>
      </c>
      <c r="T582" s="36"/>
      <c r="U582" s="36" t="s">
        <v>1054</v>
      </c>
      <c r="V582" s="37">
        <v>2.78</v>
      </c>
      <c r="W582" s="37">
        <v>1</v>
      </c>
      <c r="X582" s="36"/>
      <c r="Y582" s="36"/>
      <c r="Z582" s="36" t="s">
        <v>1053</v>
      </c>
      <c r="AA582" s="37" t="s">
        <v>1052</v>
      </c>
      <c r="AB582" s="37" t="s">
        <v>732</v>
      </c>
      <c r="AC582" s="37" t="s">
        <v>1051</v>
      </c>
      <c r="AD582" s="41" t="s">
        <v>207</v>
      </c>
      <c r="AE582" s="41" t="s">
        <v>203</v>
      </c>
      <c r="AF582" s="41" t="s">
        <v>206</v>
      </c>
      <c r="AG582" s="41" t="s">
        <v>201</v>
      </c>
      <c r="AH582" s="41" t="s">
        <v>201</v>
      </c>
      <c r="AI582" s="41" t="s">
        <v>201</v>
      </c>
      <c r="AJ582" s="41" t="s">
        <v>203</v>
      </c>
      <c r="AK582" s="41" t="s">
        <v>203</v>
      </c>
      <c r="AL582" s="41" t="s">
        <v>201</v>
      </c>
      <c r="AM582" s="41" t="s">
        <v>203</v>
      </c>
      <c r="AN582" s="41" t="s">
        <v>203</v>
      </c>
      <c r="AO582" s="41" t="s">
        <v>203</v>
      </c>
      <c r="AP582" s="41" t="s">
        <v>203</v>
      </c>
      <c r="AQ582" s="41" t="s">
        <v>290</v>
      </c>
      <c r="AR582" s="41" t="s">
        <v>203</v>
      </c>
      <c r="AS582" s="41" t="s">
        <v>201</v>
      </c>
      <c r="AT582" s="37" t="s">
        <v>1050</v>
      </c>
      <c r="AU582" s="37" t="s">
        <v>1049</v>
      </c>
      <c r="AV582" s="37" t="s">
        <v>582</v>
      </c>
      <c r="AW582" s="37" t="s">
        <v>1048</v>
      </c>
      <c r="AX582" s="37"/>
      <c r="AY582" s="37" t="s">
        <v>321</v>
      </c>
      <c r="AZ582" s="37"/>
      <c r="BA582" s="37" t="s">
        <v>1047</v>
      </c>
      <c r="BB582" s="37" t="s">
        <v>1046</v>
      </c>
      <c r="BC582" s="37" t="s">
        <v>1045</v>
      </c>
      <c r="BD582" s="37"/>
      <c r="BE582" s="37">
        <v>0</v>
      </c>
      <c r="BF582" s="37">
        <v>203</v>
      </c>
      <c r="BG582" s="37">
        <v>203</v>
      </c>
      <c r="BH582" s="37" t="s">
        <v>1044</v>
      </c>
      <c r="BI582" s="37"/>
      <c r="BJ582" s="37"/>
      <c r="BK582" s="37"/>
      <c r="BL582" s="37"/>
      <c r="BM582" s="37"/>
      <c r="BN582" s="37"/>
      <c r="BO582" s="37"/>
      <c r="BP582" s="37"/>
      <c r="BQ582" s="37"/>
      <c r="BR582" s="37"/>
      <c r="BS582" s="37"/>
      <c r="BT582" s="37"/>
      <c r="BU582" s="37"/>
      <c r="BV582" s="37">
        <v>0</v>
      </c>
      <c r="BW582" s="37">
        <v>0</v>
      </c>
      <c r="BX582" s="37">
        <v>0</v>
      </c>
      <c r="BY582" s="37">
        <v>0</v>
      </c>
      <c r="BZ582" s="37">
        <v>0</v>
      </c>
      <c r="CA582" s="37">
        <v>0</v>
      </c>
      <c r="CB582" s="37">
        <v>0</v>
      </c>
      <c r="CC582" s="37">
        <v>1</v>
      </c>
      <c r="CD582" s="37">
        <v>0</v>
      </c>
      <c r="CE582" s="37">
        <v>0</v>
      </c>
      <c r="CF582" s="37">
        <v>0</v>
      </c>
      <c r="CG582" s="37">
        <v>0</v>
      </c>
      <c r="CH582" s="37">
        <v>0</v>
      </c>
      <c r="CI582" s="37">
        <v>5500</v>
      </c>
      <c r="CJ582" s="37">
        <v>0</v>
      </c>
      <c r="CK582" s="37">
        <v>0</v>
      </c>
      <c r="CL582" s="37">
        <v>0</v>
      </c>
      <c r="CM582" s="37">
        <v>0</v>
      </c>
      <c r="CN582" s="37">
        <v>0</v>
      </c>
      <c r="CO582" s="37">
        <v>0</v>
      </c>
      <c r="CP582" s="37">
        <v>0</v>
      </c>
      <c r="CQ582" s="37">
        <v>0.01</v>
      </c>
      <c r="CR582" s="37">
        <v>2.1</v>
      </c>
      <c r="CS582" s="37">
        <v>86.5</v>
      </c>
      <c r="CT582" s="37">
        <v>11.4</v>
      </c>
      <c r="CU582" s="37"/>
      <c r="CV582" s="37"/>
      <c r="CW582" s="37"/>
      <c r="CX582" s="37"/>
      <c r="CY582" s="37"/>
      <c r="CZ582" s="37"/>
      <c r="DA582" s="37" t="s">
        <v>1043</v>
      </c>
      <c r="DB582" s="37" t="s">
        <v>1042</v>
      </c>
      <c r="DC582" s="37"/>
      <c r="DD582" s="37"/>
      <c r="DE582" s="37"/>
      <c r="DF582" s="37"/>
      <c r="DG582" s="37"/>
      <c r="DH582" s="37"/>
      <c r="DI582" s="37"/>
      <c r="DJ582" s="37"/>
      <c r="DK582" s="37"/>
      <c r="DL582" s="37"/>
      <c r="DM582" s="37"/>
      <c r="DN582" s="37"/>
      <c r="DO582" s="37"/>
      <c r="DP582" s="37"/>
      <c r="DQ582" s="37"/>
      <c r="DR582" s="37"/>
      <c r="DS582" s="37"/>
      <c r="DT582" s="37"/>
    </row>
    <row r="583" spans="1:124" s="31" customFormat="1" ht="16.5">
      <c r="A583" s="37">
        <v>429</v>
      </c>
      <c r="B583" s="36" t="s">
        <v>1041</v>
      </c>
      <c r="C583" s="36" t="s">
        <v>410</v>
      </c>
      <c r="D583" s="37" t="s">
        <v>1040</v>
      </c>
      <c r="E583" s="37" t="s">
        <v>1039</v>
      </c>
      <c r="F583" s="37" t="str">
        <f>IF(ISERROR(FIND('ヒアリングシート（記入例あり）'!$C$22,物質リスト!D583)),"",ROW())</f>
        <v/>
      </c>
      <c r="G583" s="37" t="e" cm="1">
        <f t="array" ref="G583">INDEX(D:D,SMALL(F:F,ROW(D583)))</f>
        <v>#NUM!</v>
      </c>
      <c r="H583" s="38" t="s">
        <v>10796</v>
      </c>
      <c r="I583" s="37" t="s">
        <v>223</v>
      </c>
      <c r="J583" s="37"/>
      <c r="K583" s="37" t="s">
        <v>221</v>
      </c>
      <c r="L583" s="37" t="s">
        <v>1038</v>
      </c>
      <c r="M583" s="37">
        <v>434.81099999999998</v>
      </c>
      <c r="N583" s="37" t="s">
        <v>1037</v>
      </c>
      <c r="O583" s="36" t="s">
        <v>403</v>
      </c>
      <c r="P583" s="37" t="s">
        <v>259</v>
      </c>
      <c r="Q583" s="36" t="s">
        <v>209</v>
      </c>
      <c r="R583" s="37"/>
      <c r="S583" s="36" t="s">
        <v>1036</v>
      </c>
      <c r="T583" s="36"/>
      <c r="U583" s="36" t="s">
        <v>1035</v>
      </c>
      <c r="V583" s="37">
        <v>-0.02</v>
      </c>
      <c r="W583" s="37">
        <v>1</v>
      </c>
      <c r="X583" s="36"/>
      <c r="Y583" s="36"/>
      <c r="Z583" s="36" t="s">
        <v>1034</v>
      </c>
      <c r="AA583" s="37" t="s">
        <v>1033</v>
      </c>
      <c r="AB583" s="37" t="s">
        <v>1032</v>
      </c>
      <c r="AC583" s="37" t="s">
        <v>1031</v>
      </c>
      <c r="AD583" s="37" t="s">
        <v>203</v>
      </c>
      <c r="AE583" s="37" t="s">
        <v>203</v>
      </c>
      <c r="AF583" s="37" t="s">
        <v>206</v>
      </c>
      <c r="AG583" s="37" t="s">
        <v>201</v>
      </c>
      <c r="AH583" s="37" t="s">
        <v>203</v>
      </c>
      <c r="AI583" s="37" t="s">
        <v>206</v>
      </c>
      <c r="AJ583" s="37" t="s">
        <v>203</v>
      </c>
      <c r="AK583" s="37" t="s">
        <v>203</v>
      </c>
      <c r="AL583" s="37" t="s">
        <v>201</v>
      </c>
      <c r="AM583" s="37" t="s">
        <v>203</v>
      </c>
      <c r="AN583" s="37" t="s">
        <v>203</v>
      </c>
      <c r="AO583" s="37" t="s">
        <v>203</v>
      </c>
      <c r="AP583" s="37" t="s">
        <v>203</v>
      </c>
      <c r="AQ583" s="37" t="s">
        <v>201</v>
      </c>
      <c r="AR583" s="37" t="s">
        <v>201</v>
      </c>
      <c r="AS583" s="41" t="s">
        <v>201</v>
      </c>
      <c r="AT583" s="37" t="s">
        <v>209</v>
      </c>
      <c r="AU583" s="37" t="s">
        <v>209</v>
      </c>
      <c r="AV583" s="37" t="s">
        <v>582</v>
      </c>
      <c r="AW583" s="37"/>
      <c r="AX583" s="37"/>
      <c r="AY583" s="37"/>
      <c r="AZ583" s="37"/>
      <c r="BA583" s="37"/>
      <c r="BB583" s="37"/>
      <c r="BC583" s="37"/>
      <c r="BD583" s="37"/>
      <c r="BE583" s="37">
        <v>0</v>
      </c>
      <c r="BF583" s="37">
        <v>35</v>
      </c>
      <c r="BG583" s="37">
        <v>35</v>
      </c>
      <c r="BH583" s="37" t="s">
        <v>1030</v>
      </c>
      <c r="BI583" s="37"/>
      <c r="BJ583" s="37"/>
      <c r="BK583" s="37"/>
      <c r="BL583" s="37"/>
      <c r="BM583" s="37"/>
      <c r="BN583" s="37"/>
      <c r="BO583" s="37"/>
      <c r="BP583" s="37"/>
      <c r="BQ583" s="37"/>
      <c r="BR583" s="37"/>
      <c r="BS583" s="37"/>
      <c r="BT583" s="37"/>
      <c r="BU583" s="37"/>
      <c r="BV583" s="37">
        <v>0</v>
      </c>
      <c r="BW583" s="37">
        <v>0</v>
      </c>
      <c r="BX583" s="37">
        <v>0</v>
      </c>
      <c r="BY583" s="37">
        <v>0</v>
      </c>
      <c r="BZ583" s="37">
        <v>0</v>
      </c>
      <c r="CA583" s="37">
        <v>0</v>
      </c>
      <c r="CB583" s="37">
        <v>0</v>
      </c>
      <c r="CC583" s="37">
        <v>1</v>
      </c>
      <c r="CD583" s="37">
        <v>0</v>
      </c>
      <c r="CE583" s="37">
        <v>0</v>
      </c>
      <c r="CF583" s="37">
        <v>0</v>
      </c>
      <c r="CG583" s="37">
        <v>0</v>
      </c>
      <c r="CH583" s="37">
        <v>0</v>
      </c>
      <c r="CI583" s="37">
        <v>9500</v>
      </c>
      <c r="CJ583" s="37">
        <v>0</v>
      </c>
      <c r="CK583" s="37">
        <v>0</v>
      </c>
      <c r="CL583" s="37">
        <v>0</v>
      </c>
      <c r="CM583" s="37">
        <v>0</v>
      </c>
      <c r="CN583" s="37">
        <v>0</v>
      </c>
      <c r="CO583" s="37">
        <v>0</v>
      </c>
      <c r="CP583" s="37">
        <v>0</v>
      </c>
      <c r="CQ583" s="37"/>
      <c r="CR583" s="37"/>
      <c r="CS583" s="37"/>
      <c r="CT583" s="37"/>
      <c r="CU583" s="37"/>
      <c r="CV583" s="37"/>
      <c r="CW583" s="37"/>
      <c r="CX583" s="37"/>
      <c r="CY583" s="37"/>
      <c r="CZ583" s="37"/>
      <c r="DA583" s="37"/>
      <c r="DB583" s="37"/>
      <c r="DC583" s="37"/>
      <c r="DD583" s="37"/>
      <c r="DE583" s="37"/>
      <c r="DF583" s="37"/>
      <c r="DG583" s="37"/>
      <c r="DH583" s="37"/>
      <c r="DI583" s="37"/>
      <c r="DJ583" s="37"/>
      <c r="DK583" s="37"/>
      <c r="DL583" s="37"/>
      <c r="DM583" s="37"/>
      <c r="DN583" s="37"/>
      <c r="DO583" s="37"/>
      <c r="DP583" s="37"/>
      <c r="DQ583" s="37"/>
      <c r="DR583" s="37"/>
      <c r="DS583" s="37"/>
      <c r="DT583" s="37"/>
    </row>
    <row r="584" spans="1:124" s="31" customFormat="1" ht="16.5">
      <c r="A584" s="37">
        <v>430</v>
      </c>
      <c r="B584" s="36" t="s">
        <v>1029</v>
      </c>
      <c r="C584" s="36" t="s">
        <v>1028</v>
      </c>
      <c r="D584" s="37" t="s">
        <v>1027</v>
      </c>
      <c r="E584" s="37" t="s">
        <v>1026</v>
      </c>
      <c r="F584" s="37" t="str">
        <f>IF(ISERROR(FIND('ヒアリングシート（記入例あり）'!$C$22,物質リスト!D584)),"",ROW())</f>
        <v/>
      </c>
      <c r="G584" s="37" t="e" cm="1">
        <f t="array" ref="G584">INDEX(D:D,SMALL(F:F,ROW(D584)))</f>
        <v>#NUM!</v>
      </c>
      <c r="H584" s="38" t="s">
        <v>10797</v>
      </c>
      <c r="I584" s="37" t="s">
        <v>223</v>
      </c>
      <c r="J584" s="37"/>
      <c r="K584" s="37" t="s">
        <v>221</v>
      </c>
      <c r="L584" s="37" t="s">
        <v>1025</v>
      </c>
      <c r="M584" s="37">
        <v>527.84</v>
      </c>
      <c r="N584" s="37">
        <v>88.1</v>
      </c>
      <c r="O584" s="36" t="s">
        <v>1024</v>
      </c>
      <c r="P584" s="37" t="s">
        <v>259</v>
      </c>
      <c r="Q584" s="36"/>
      <c r="R584" s="37" t="s">
        <v>1023</v>
      </c>
      <c r="S584" s="36" t="s">
        <v>1022</v>
      </c>
      <c r="T584" s="36"/>
      <c r="U584" s="36" t="s">
        <v>1021</v>
      </c>
      <c r="V584" s="37">
        <v>4.6500000000000004</v>
      </c>
      <c r="W584" s="37">
        <v>2</v>
      </c>
      <c r="X584" s="36"/>
      <c r="Y584" s="36"/>
      <c r="Z584" s="36"/>
      <c r="AA584" s="37" t="s">
        <v>1020</v>
      </c>
      <c r="AB584" s="37" t="s">
        <v>1019</v>
      </c>
      <c r="AC584" s="37" t="s">
        <v>1018</v>
      </c>
      <c r="AD584" s="41" t="s">
        <v>207</v>
      </c>
      <c r="AE584" s="41" t="s">
        <v>203</v>
      </c>
      <c r="AF584" s="41" t="s">
        <v>206</v>
      </c>
      <c r="AG584" s="41" t="s">
        <v>206</v>
      </c>
      <c r="AH584" s="41" t="s">
        <v>203</v>
      </c>
      <c r="AI584" s="41" t="s">
        <v>203</v>
      </c>
      <c r="AJ584" s="41" t="s">
        <v>203</v>
      </c>
      <c r="AK584" s="41" t="s">
        <v>204</v>
      </c>
      <c r="AL584" s="41" t="s">
        <v>201</v>
      </c>
      <c r="AM584" s="41" t="s">
        <v>377</v>
      </c>
      <c r="AN584" s="41" t="s">
        <v>201</v>
      </c>
      <c r="AO584" s="41" t="s">
        <v>203</v>
      </c>
      <c r="AP584" s="41" t="s">
        <v>201</v>
      </c>
      <c r="AQ584" s="41" t="s">
        <v>1017</v>
      </c>
      <c r="AR584" s="41" t="s">
        <v>1016</v>
      </c>
      <c r="AS584" s="41" t="s">
        <v>201</v>
      </c>
      <c r="AT584" s="37" t="s">
        <v>1015</v>
      </c>
      <c r="AU584" s="37" t="s">
        <v>1014</v>
      </c>
      <c r="AV584" s="37" t="s">
        <v>199</v>
      </c>
      <c r="AW584" s="37"/>
      <c r="AX584" s="37"/>
      <c r="AY584" s="37"/>
      <c r="AZ584" s="37"/>
      <c r="BA584" s="37"/>
      <c r="BB584" s="37"/>
      <c r="BC584" s="37"/>
      <c r="BD584" s="37"/>
      <c r="BE584" s="37">
        <v>0</v>
      </c>
      <c r="BF584" s="37">
        <v>120</v>
      </c>
      <c r="BG584" s="37">
        <v>120</v>
      </c>
      <c r="BH584" s="37" t="s">
        <v>744</v>
      </c>
      <c r="BI584" s="37"/>
      <c r="BJ584" s="37"/>
      <c r="BK584" s="37"/>
      <c r="BL584" s="37"/>
      <c r="BM584" s="37"/>
      <c r="BN584" s="37"/>
      <c r="BO584" s="37"/>
      <c r="BP584" s="37"/>
      <c r="BQ584" s="37"/>
      <c r="BR584" s="37"/>
      <c r="BS584" s="37"/>
      <c r="BT584" s="37"/>
      <c r="BU584" s="37"/>
      <c r="BV584" s="37">
        <v>0</v>
      </c>
      <c r="BW584" s="37">
        <v>0</v>
      </c>
      <c r="BX584" s="37">
        <v>0</v>
      </c>
      <c r="BY584" s="37">
        <v>0</v>
      </c>
      <c r="BZ584" s="37">
        <v>0</v>
      </c>
      <c r="CA584" s="37">
        <v>0</v>
      </c>
      <c r="CB584" s="37">
        <v>0</v>
      </c>
      <c r="CC584" s="37"/>
      <c r="CD584" s="37"/>
      <c r="CE584" s="37"/>
      <c r="CF584" s="37"/>
      <c r="CG584" s="37"/>
      <c r="CH584" s="37"/>
      <c r="CI584" s="37"/>
      <c r="CJ584" s="37">
        <v>0</v>
      </c>
      <c r="CK584" s="37">
        <v>0</v>
      </c>
      <c r="CL584" s="37">
        <v>0</v>
      </c>
      <c r="CM584" s="37">
        <v>0</v>
      </c>
      <c r="CN584" s="37">
        <v>0</v>
      </c>
      <c r="CO584" s="37">
        <v>0</v>
      </c>
      <c r="CP584" s="37">
        <v>0</v>
      </c>
      <c r="CQ584" s="37"/>
      <c r="CR584" s="37"/>
      <c r="CS584" s="37"/>
      <c r="CT584" s="37"/>
      <c r="CU584" s="37"/>
      <c r="CV584" s="37"/>
      <c r="CW584" s="37"/>
      <c r="CX584" s="37"/>
      <c r="CY584" s="37"/>
      <c r="CZ584" s="37"/>
      <c r="DA584" s="37"/>
      <c r="DB584" s="37"/>
      <c r="DC584" s="37"/>
      <c r="DD584" s="37"/>
      <c r="DE584" s="37"/>
      <c r="DF584" s="37"/>
      <c r="DG584" s="37"/>
      <c r="DH584" s="37"/>
      <c r="DI584" s="37"/>
      <c r="DJ584" s="37"/>
      <c r="DK584" s="37"/>
      <c r="DL584" s="37"/>
      <c r="DM584" s="37"/>
      <c r="DN584" s="37"/>
      <c r="DO584" s="37"/>
      <c r="DP584" s="37"/>
      <c r="DQ584" s="37"/>
      <c r="DR584" s="37"/>
      <c r="DS584" s="37"/>
      <c r="DT584" s="37"/>
    </row>
    <row r="585" spans="1:124" s="31" customFormat="1" ht="18">
      <c r="A585" s="37">
        <v>431</v>
      </c>
      <c r="B585" s="36" t="s">
        <v>1013</v>
      </c>
      <c r="C585" s="36" t="s">
        <v>410</v>
      </c>
      <c r="D585" s="37" t="s">
        <v>1012</v>
      </c>
      <c r="E585" s="37" t="s">
        <v>1011</v>
      </c>
      <c r="F585" s="37" t="str">
        <f>IF(ISERROR(FIND('ヒアリングシート（記入例あり）'!$C$22,物質リスト!D585)),"",ROW())</f>
        <v/>
      </c>
      <c r="G585" s="37" t="e" cm="1">
        <f t="array" ref="G585">INDEX(D:D,SMALL(F:F,ROW(D585)))</f>
        <v>#NUM!</v>
      </c>
      <c r="H585" s="38" t="s">
        <v>10796</v>
      </c>
      <c r="I585" s="37" t="s">
        <v>223</v>
      </c>
      <c r="J585" s="37" t="s">
        <v>222</v>
      </c>
      <c r="K585" s="37" t="s">
        <v>221</v>
      </c>
      <c r="L585" s="37" t="s">
        <v>1010</v>
      </c>
      <c r="M585" s="37">
        <v>403.4</v>
      </c>
      <c r="N585" s="37" t="s">
        <v>1009</v>
      </c>
      <c r="O585" s="36" t="s">
        <v>1008</v>
      </c>
      <c r="P585" s="37" t="s">
        <v>259</v>
      </c>
      <c r="Q585" s="36" t="s">
        <v>1007</v>
      </c>
      <c r="R585" s="37"/>
      <c r="S585" s="36" t="s">
        <v>11048</v>
      </c>
      <c r="T585" s="36"/>
      <c r="U585" s="36" t="s">
        <v>1006</v>
      </c>
      <c r="V585" s="37">
        <v>2.5</v>
      </c>
      <c r="W585" s="37">
        <v>1</v>
      </c>
      <c r="X585" s="36"/>
      <c r="Y585" s="36"/>
      <c r="Z585" s="36" t="s">
        <v>1005</v>
      </c>
      <c r="AA585" s="37" t="s">
        <v>732</v>
      </c>
      <c r="AB585" s="37" t="s">
        <v>731</v>
      </c>
      <c r="AC585" s="37" t="s">
        <v>1004</v>
      </c>
      <c r="AD585" s="37" t="s">
        <v>203</v>
      </c>
      <c r="AE585" s="37" t="s">
        <v>203</v>
      </c>
      <c r="AF585" s="37" t="s">
        <v>206</v>
      </c>
      <c r="AG585" s="37" t="s">
        <v>201</v>
      </c>
      <c r="AH585" s="37" t="s">
        <v>378</v>
      </c>
      <c r="AI585" s="37" t="s">
        <v>206</v>
      </c>
      <c r="AJ585" s="37" t="s">
        <v>203</v>
      </c>
      <c r="AK585" s="37" t="s">
        <v>203</v>
      </c>
      <c r="AL585" s="37" t="s">
        <v>201</v>
      </c>
      <c r="AM585" s="37" t="s">
        <v>201</v>
      </c>
      <c r="AN585" s="37" t="s">
        <v>203</v>
      </c>
      <c r="AO585" s="37" t="s">
        <v>201</v>
      </c>
      <c r="AP585" s="37" t="s">
        <v>201</v>
      </c>
      <c r="AQ585" s="37" t="s">
        <v>201</v>
      </c>
      <c r="AR585" s="37" t="s">
        <v>201</v>
      </c>
      <c r="AS585" s="41" t="s">
        <v>201</v>
      </c>
      <c r="AT585" s="37" t="s">
        <v>209</v>
      </c>
      <c r="AU585" s="37" t="s">
        <v>1003</v>
      </c>
      <c r="AV585" s="37" t="s">
        <v>582</v>
      </c>
      <c r="AW585" s="37"/>
      <c r="AX585" s="37"/>
      <c r="AY585" s="37"/>
      <c r="AZ585" s="37"/>
      <c r="BA585" s="37"/>
      <c r="BB585" s="37"/>
      <c r="BC585" s="37"/>
      <c r="BD585" s="37"/>
      <c r="BE585" s="37">
        <v>0</v>
      </c>
      <c r="BF585" s="37">
        <v>243</v>
      </c>
      <c r="BG585" s="37">
        <v>243</v>
      </c>
      <c r="BH585" s="37" t="s">
        <v>711</v>
      </c>
      <c r="BI585" s="37"/>
      <c r="BJ585" s="37"/>
      <c r="BK585" s="37"/>
      <c r="BL585" s="37"/>
      <c r="BM585" s="37"/>
      <c r="BN585" s="37"/>
      <c r="BO585" s="37"/>
      <c r="BP585" s="37"/>
      <c r="BQ585" s="37"/>
      <c r="BR585" s="37"/>
      <c r="BS585" s="37"/>
      <c r="BT585" s="37"/>
      <c r="BU585" s="37"/>
      <c r="BV585" s="37">
        <v>0</v>
      </c>
      <c r="BW585" s="37">
        <v>0</v>
      </c>
      <c r="BX585" s="37">
        <v>0</v>
      </c>
      <c r="BY585" s="37">
        <v>0</v>
      </c>
      <c r="BZ585" s="37">
        <v>0</v>
      </c>
      <c r="CA585" s="37">
        <v>0</v>
      </c>
      <c r="CB585" s="37">
        <v>0</v>
      </c>
      <c r="CC585" s="37"/>
      <c r="CD585" s="37"/>
      <c r="CE585" s="37"/>
      <c r="CF585" s="37"/>
      <c r="CG585" s="37"/>
      <c r="CH585" s="37"/>
      <c r="CI585" s="37"/>
      <c r="CJ585" s="37">
        <v>0</v>
      </c>
      <c r="CK585" s="37">
        <v>0</v>
      </c>
      <c r="CL585" s="37">
        <v>0</v>
      </c>
      <c r="CM585" s="37">
        <v>0</v>
      </c>
      <c r="CN585" s="37">
        <v>0</v>
      </c>
      <c r="CO585" s="37">
        <v>0</v>
      </c>
      <c r="CP585" s="37">
        <v>0</v>
      </c>
      <c r="CQ585" s="37"/>
      <c r="CR585" s="37"/>
      <c r="CS585" s="37"/>
      <c r="CT585" s="37"/>
      <c r="CU585" s="37"/>
      <c r="CV585" s="37"/>
      <c r="CW585" s="37"/>
      <c r="CX585" s="37"/>
      <c r="CY585" s="37"/>
      <c r="CZ585" s="37"/>
      <c r="DA585" s="37"/>
      <c r="DB585" s="37"/>
      <c r="DC585" s="37"/>
      <c r="DD585" s="37"/>
      <c r="DE585" s="37"/>
      <c r="DF585" s="37"/>
      <c r="DG585" s="37"/>
      <c r="DH585" s="37"/>
      <c r="DI585" s="37"/>
      <c r="DJ585" s="37"/>
      <c r="DK585" s="37"/>
      <c r="DL585" s="37"/>
      <c r="DM585" s="37"/>
      <c r="DN585" s="37"/>
      <c r="DO585" s="37"/>
      <c r="DP585" s="37"/>
      <c r="DQ585" s="37"/>
      <c r="DR585" s="37"/>
      <c r="DS585" s="37"/>
      <c r="DT585" s="37"/>
    </row>
    <row r="586" spans="1:124" s="31" customFormat="1" ht="16.5">
      <c r="A586" s="37">
        <v>432</v>
      </c>
      <c r="B586" s="36" t="s">
        <v>1002</v>
      </c>
      <c r="C586" s="36" t="s">
        <v>639</v>
      </c>
      <c r="D586" s="37" t="s">
        <v>1001</v>
      </c>
      <c r="E586" s="37" t="s">
        <v>1000</v>
      </c>
      <c r="F586" s="37" t="str">
        <f>IF(ISERROR(FIND('ヒアリングシート（記入例あり）'!$C$22,物質リスト!D586)),"",ROW())</f>
        <v/>
      </c>
      <c r="G586" s="37" t="e" cm="1">
        <f t="array" ref="G586">INDEX(D:D,SMALL(F:F,ROW(D586)))</f>
        <v>#NUM!</v>
      </c>
      <c r="H586" s="38" t="s">
        <v>10797</v>
      </c>
      <c r="I586" s="37" t="s">
        <v>223</v>
      </c>
      <c r="J586" s="37"/>
      <c r="K586" s="37" t="s">
        <v>221</v>
      </c>
      <c r="L586" s="37" t="s">
        <v>999</v>
      </c>
      <c r="M586" s="37">
        <v>293.41399999999999</v>
      </c>
      <c r="N586" s="37" t="s">
        <v>998</v>
      </c>
      <c r="O586" s="36" t="s">
        <v>997</v>
      </c>
      <c r="P586" s="37" t="s">
        <v>259</v>
      </c>
      <c r="Q586" s="36"/>
      <c r="R586" s="37" t="s">
        <v>996</v>
      </c>
      <c r="S586" s="36" t="s">
        <v>995</v>
      </c>
      <c r="T586" s="36"/>
      <c r="U586" s="36" t="s">
        <v>994</v>
      </c>
      <c r="V586" s="37">
        <v>5.5</v>
      </c>
      <c r="W586" s="37">
        <v>2</v>
      </c>
      <c r="X586" s="36"/>
      <c r="Y586" s="36"/>
      <c r="Z586" s="36" t="s">
        <v>993</v>
      </c>
      <c r="AA586" s="37" t="s">
        <v>992</v>
      </c>
      <c r="AB586" s="37" t="s">
        <v>991</v>
      </c>
      <c r="AC586" s="37" t="s">
        <v>990</v>
      </c>
      <c r="AD586" s="37" t="s">
        <v>207</v>
      </c>
      <c r="AE586" s="37" t="s">
        <v>201</v>
      </c>
      <c r="AF586" s="37" t="s">
        <v>206</v>
      </c>
      <c r="AG586" s="37" t="s">
        <v>201</v>
      </c>
      <c r="AH586" s="37" t="s">
        <v>203</v>
      </c>
      <c r="AI586" s="37" t="s">
        <v>206</v>
      </c>
      <c r="AJ586" s="37" t="s">
        <v>203</v>
      </c>
      <c r="AK586" s="37" t="s">
        <v>203</v>
      </c>
      <c r="AL586" s="37" t="s">
        <v>201</v>
      </c>
      <c r="AM586" s="37" t="s">
        <v>377</v>
      </c>
      <c r="AN586" s="37" t="s">
        <v>203</v>
      </c>
      <c r="AO586" s="37" t="s">
        <v>203</v>
      </c>
      <c r="AP586" s="37" t="s">
        <v>203</v>
      </c>
      <c r="AQ586" s="37" t="s">
        <v>989</v>
      </c>
      <c r="AR586" s="37" t="s">
        <v>988</v>
      </c>
      <c r="AS586" s="41" t="s">
        <v>201</v>
      </c>
      <c r="AT586" s="37" t="s">
        <v>323</v>
      </c>
      <c r="AU586" s="37" t="s">
        <v>987</v>
      </c>
      <c r="AV586" s="37" t="s">
        <v>582</v>
      </c>
      <c r="AW586" s="37"/>
      <c r="AX586" s="37"/>
      <c r="AY586" s="37"/>
      <c r="AZ586" s="37"/>
      <c r="BA586" s="37"/>
      <c r="BB586" s="37"/>
      <c r="BC586" s="37"/>
      <c r="BD586" s="37"/>
      <c r="BE586" s="37">
        <v>0</v>
      </c>
      <c r="BF586" s="37">
        <v>6</v>
      </c>
      <c r="BG586" s="37">
        <v>6</v>
      </c>
      <c r="BH586" s="37" t="s">
        <v>986</v>
      </c>
      <c r="BI586" s="37"/>
      <c r="BJ586" s="37"/>
      <c r="BK586" s="37"/>
      <c r="BL586" s="37"/>
      <c r="BM586" s="37"/>
      <c r="BN586" s="37"/>
      <c r="BO586" s="37"/>
      <c r="BP586" s="37"/>
      <c r="BQ586" s="37"/>
      <c r="BR586" s="37"/>
      <c r="BS586" s="37"/>
      <c r="BT586" s="37"/>
      <c r="BU586" s="37"/>
      <c r="BV586" s="37">
        <v>0</v>
      </c>
      <c r="BW586" s="37">
        <v>0</v>
      </c>
      <c r="BX586" s="37">
        <v>0</v>
      </c>
      <c r="BY586" s="37">
        <v>0</v>
      </c>
      <c r="BZ586" s="37">
        <v>0</v>
      </c>
      <c r="CA586" s="37">
        <v>0</v>
      </c>
      <c r="CB586" s="37">
        <v>0</v>
      </c>
      <c r="CC586" s="37"/>
      <c r="CD586" s="37"/>
      <c r="CE586" s="37"/>
      <c r="CF586" s="37"/>
      <c r="CG586" s="37"/>
      <c r="CH586" s="37"/>
      <c r="CI586" s="37"/>
      <c r="CJ586" s="37">
        <v>0</v>
      </c>
      <c r="CK586" s="37">
        <v>0</v>
      </c>
      <c r="CL586" s="37">
        <v>0</v>
      </c>
      <c r="CM586" s="37">
        <v>0</v>
      </c>
      <c r="CN586" s="37">
        <v>0</v>
      </c>
      <c r="CO586" s="37">
        <v>0</v>
      </c>
      <c r="CP586" s="37">
        <v>0</v>
      </c>
      <c r="CQ586" s="37"/>
      <c r="CR586" s="37"/>
      <c r="CS586" s="37"/>
      <c r="CT586" s="37"/>
      <c r="CU586" s="37"/>
      <c r="CV586" s="37"/>
      <c r="CW586" s="37"/>
      <c r="CX586" s="37"/>
      <c r="CY586" s="37"/>
      <c r="CZ586" s="37"/>
      <c r="DA586" s="37"/>
      <c r="DB586" s="37"/>
      <c r="DC586" s="37"/>
      <c r="DD586" s="37"/>
      <c r="DE586" s="37"/>
      <c r="DF586" s="37"/>
      <c r="DG586" s="37"/>
      <c r="DH586" s="37"/>
      <c r="DI586" s="37"/>
      <c r="DJ586" s="37"/>
      <c r="DK586" s="37"/>
      <c r="DL586" s="37"/>
      <c r="DM586" s="37"/>
      <c r="DN586" s="37"/>
      <c r="DO586" s="37"/>
      <c r="DP586" s="37"/>
      <c r="DQ586" s="37"/>
      <c r="DR586" s="37"/>
      <c r="DS586" s="37"/>
      <c r="DT586" s="37"/>
    </row>
    <row r="587" spans="1:124" s="31" customFormat="1" ht="16.5">
      <c r="A587" s="37">
        <v>433</v>
      </c>
      <c r="B587" s="36" t="s">
        <v>985</v>
      </c>
      <c r="C587" s="36" t="s">
        <v>410</v>
      </c>
      <c r="D587" s="37" t="s">
        <v>984</v>
      </c>
      <c r="E587" s="37" t="s">
        <v>983</v>
      </c>
      <c r="F587" s="37" t="str">
        <f>IF(ISERROR(FIND('ヒアリングシート（記入例あり）'!$C$22,物質リスト!D587)),"",ROW())</f>
        <v/>
      </c>
      <c r="G587" s="37" t="e" cm="1">
        <f t="array" ref="G587">INDEX(D:D,SMALL(F:F,ROW(D587)))</f>
        <v>#NUM!</v>
      </c>
      <c r="H587" s="38" t="s">
        <v>10796</v>
      </c>
      <c r="I587" s="37" t="s">
        <v>223</v>
      </c>
      <c r="J587" s="36" t="s">
        <v>982</v>
      </c>
      <c r="K587" s="37" t="s">
        <v>221</v>
      </c>
      <c r="L587" s="37" t="s">
        <v>981</v>
      </c>
      <c r="M587" s="37">
        <v>107.18899999999999</v>
      </c>
      <c r="N587" s="37" t="s">
        <v>459</v>
      </c>
      <c r="O587" s="36" t="s">
        <v>403</v>
      </c>
      <c r="P587" s="37" t="s">
        <v>259</v>
      </c>
      <c r="Q587" s="36" t="s">
        <v>980</v>
      </c>
      <c r="R587" s="37"/>
      <c r="S587" s="37"/>
      <c r="T587" s="36"/>
      <c r="U587" s="36" t="s">
        <v>979</v>
      </c>
      <c r="V587" s="37">
        <v>1.1499999999999999</v>
      </c>
      <c r="W587" s="37">
        <v>1</v>
      </c>
      <c r="X587" s="36"/>
      <c r="Y587" s="36"/>
      <c r="Z587" s="36" t="s">
        <v>978</v>
      </c>
      <c r="AA587" s="37" t="s">
        <v>977</v>
      </c>
      <c r="AB587" s="37" t="s">
        <v>976</v>
      </c>
      <c r="AC587" s="37" t="s">
        <v>975</v>
      </c>
      <c r="AD587" s="41" t="s">
        <v>207</v>
      </c>
      <c r="AE587" s="41" t="s">
        <v>201</v>
      </c>
      <c r="AF587" s="41" t="s">
        <v>206</v>
      </c>
      <c r="AG587" s="41" t="s">
        <v>201</v>
      </c>
      <c r="AH587" s="41" t="s">
        <v>207</v>
      </c>
      <c r="AI587" s="41" t="s">
        <v>207</v>
      </c>
      <c r="AJ587" s="41" t="s">
        <v>974</v>
      </c>
      <c r="AK587" s="41" t="s">
        <v>377</v>
      </c>
      <c r="AL587" s="41" t="s">
        <v>201</v>
      </c>
      <c r="AM587" s="41" t="s">
        <v>377</v>
      </c>
      <c r="AN587" s="41" t="s">
        <v>203</v>
      </c>
      <c r="AO587" s="41" t="s">
        <v>203</v>
      </c>
      <c r="AP587" s="41" t="s">
        <v>203</v>
      </c>
      <c r="AQ587" s="41" t="s">
        <v>290</v>
      </c>
      <c r="AR587" s="41" t="s">
        <v>729</v>
      </c>
      <c r="AS587" s="41" t="s">
        <v>201</v>
      </c>
      <c r="AT587" s="37" t="s">
        <v>323</v>
      </c>
      <c r="AU587" s="37" t="s">
        <v>973</v>
      </c>
      <c r="AV587" s="37" t="s">
        <v>582</v>
      </c>
      <c r="AW587" s="37"/>
      <c r="AX587" s="37"/>
      <c r="AY587" s="37"/>
      <c r="AZ587" s="37"/>
      <c r="BA587" s="37"/>
      <c r="BB587" s="37"/>
      <c r="BC587" s="37"/>
      <c r="BD587" s="37"/>
      <c r="BE587" s="37">
        <v>0</v>
      </c>
      <c r="BF587" s="37">
        <v>51</v>
      </c>
      <c r="BG587" s="37">
        <v>51</v>
      </c>
      <c r="BH587" s="37" t="s">
        <v>744</v>
      </c>
      <c r="BI587" s="37"/>
      <c r="BJ587" s="37"/>
      <c r="BK587" s="37"/>
      <c r="BL587" s="37"/>
      <c r="BM587" s="37"/>
      <c r="BN587" s="37"/>
      <c r="BO587" s="37"/>
      <c r="BP587" s="37"/>
      <c r="BQ587" s="37"/>
      <c r="BR587" s="37"/>
      <c r="BS587" s="37"/>
      <c r="BT587" s="37"/>
      <c r="BU587" s="37"/>
      <c r="BV587" s="37">
        <v>0</v>
      </c>
      <c r="BW587" s="37">
        <v>0</v>
      </c>
      <c r="BX587" s="37">
        <v>0</v>
      </c>
      <c r="BY587" s="37">
        <v>0</v>
      </c>
      <c r="BZ587" s="37">
        <v>0</v>
      </c>
      <c r="CA587" s="37">
        <v>0</v>
      </c>
      <c r="CB587" s="37">
        <v>0</v>
      </c>
      <c r="CC587" s="37">
        <v>1</v>
      </c>
      <c r="CD587" s="37">
        <v>0</v>
      </c>
      <c r="CE587" s="37">
        <v>0</v>
      </c>
      <c r="CF587" s="37">
        <v>0</v>
      </c>
      <c r="CG587" s="37">
        <v>0</v>
      </c>
      <c r="CH587" s="37">
        <v>0</v>
      </c>
      <c r="CI587" s="37">
        <v>170000</v>
      </c>
      <c r="CJ587" s="37">
        <v>0</v>
      </c>
      <c r="CK587" s="37">
        <v>0</v>
      </c>
      <c r="CL587" s="37">
        <v>0</v>
      </c>
      <c r="CM587" s="37">
        <v>0</v>
      </c>
      <c r="CN587" s="37">
        <v>0</v>
      </c>
      <c r="CO587" s="37">
        <v>0</v>
      </c>
      <c r="CP587" s="37">
        <v>0</v>
      </c>
      <c r="CQ587" s="37"/>
      <c r="CR587" s="37"/>
      <c r="CS587" s="37"/>
      <c r="CT587" s="37"/>
      <c r="CU587" s="37"/>
      <c r="CV587" s="37"/>
      <c r="CW587" s="37"/>
      <c r="CX587" s="37"/>
      <c r="CY587" s="37"/>
      <c r="CZ587" s="37"/>
      <c r="DA587" s="37"/>
      <c r="DB587" s="37"/>
      <c r="DC587" s="37"/>
      <c r="DD587" s="37"/>
      <c r="DE587" s="37"/>
      <c r="DF587" s="37"/>
      <c r="DG587" s="37"/>
      <c r="DH587" s="37"/>
      <c r="DI587" s="37"/>
      <c r="DJ587" s="37"/>
      <c r="DK587" s="37"/>
      <c r="DL587" s="37"/>
      <c r="DM587" s="37"/>
      <c r="DN587" s="37"/>
      <c r="DO587" s="37"/>
      <c r="DP587" s="37"/>
      <c r="DQ587" s="37"/>
      <c r="DR587" s="37"/>
      <c r="DS587" s="37"/>
      <c r="DT587" s="37"/>
    </row>
    <row r="588" spans="1:124" s="31" customFormat="1" ht="16.5">
      <c r="A588" s="37">
        <v>434</v>
      </c>
      <c r="B588" s="36" t="s">
        <v>972</v>
      </c>
      <c r="C588" s="36" t="s">
        <v>453</v>
      </c>
      <c r="D588" s="37" t="s">
        <v>971</v>
      </c>
      <c r="E588" s="37" t="s">
        <v>970</v>
      </c>
      <c r="F588" s="37" t="str">
        <f>IF(ISERROR(FIND('ヒアリングシート（記入例あり）'!$C$22,物質リスト!D588)),"",ROW())</f>
        <v/>
      </c>
      <c r="G588" s="37" t="e" cm="1">
        <f t="array" ref="G588">INDEX(D:D,SMALL(F:F,ROW(D588)))</f>
        <v>#NUM!</v>
      </c>
      <c r="H588" s="38" t="s">
        <v>10796</v>
      </c>
      <c r="I588" s="37" t="s">
        <v>223</v>
      </c>
      <c r="J588" s="37"/>
      <c r="K588" s="37" t="s">
        <v>221</v>
      </c>
      <c r="L588" s="37" t="s">
        <v>969</v>
      </c>
      <c r="M588" s="37">
        <v>219.25899999999999</v>
      </c>
      <c r="N588" s="37" t="s">
        <v>968</v>
      </c>
      <c r="O588" s="36" t="s">
        <v>967</v>
      </c>
      <c r="P588" s="37" t="s">
        <v>259</v>
      </c>
      <c r="Q588" s="37"/>
      <c r="R588" s="37" t="s">
        <v>966</v>
      </c>
      <c r="S588" s="36" t="s">
        <v>965</v>
      </c>
      <c r="T588" s="36"/>
      <c r="U588" s="36" t="s">
        <v>964</v>
      </c>
      <c r="V588" s="37">
        <v>-0.47</v>
      </c>
      <c r="W588" s="37">
        <v>1</v>
      </c>
      <c r="X588" s="36"/>
      <c r="Y588" s="36"/>
      <c r="Z588" s="36" t="s">
        <v>963</v>
      </c>
      <c r="AA588" s="37" t="s">
        <v>962</v>
      </c>
      <c r="AB588" s="37" t="s">
        <v>961</v>
      </c>
      <c r="AC588" s="37" t="s">
        <v>960</v>
      </c>
      <c r="AD588" s="37" t="s">
        <v>205</v>
      </c>
      <c r="AE588" s="37" t="s">
        <v>201</v>
      </c>
      <c r="AF588" s="37" t="s">
        <v>206</v>
      </c>
      <c r="AG588" s="37" t="s">
        <v>201</v>
      </c>
      <c r="AH588" s="37" t="s">
        <v>205</v>
      </c>
      <c r="AI588" s="37" t="s">
        <v>206</v>
      </c>
      <c r="AJ588" s="37" t="s">
        <v>203</v>
      </c>
      <c r="AK588" s="37" t="s">
        <v>203</v>
      </c>
      <c r="AL588" s="37" t="s">
        <v>201</v>
      </c>
      <c r="AM588" s="37" t="s">
        <v>203</v>
      </c>
      <c r="AN588" s="37" t="s">
        <v>203</v>
      </c>
      <c r="AO588" s="37" t="s">
        <v>203</v>
      </c>
      <c r="AP588" s="37" t="s">
        <v>203</v>
      </c>
      <c r="AQ588" s="37" t="s">
        <v>959</v>
      </c>
      <c r="AR588" s="37" t="s">
        <v>958</v>
      </c>
      <c r="AS588" s="41" t="s">
        <v>201</v>
      </c>
      <c r="AT588" s="37" t="s">
        <v>957</v>
      </c>
      <c r="AU588" s="37" t="s">
        <v>957</v>
      </c>
      <c r="AV588" s="37" t="s">
        <v>582</v>
      </c>
      <c r="AW588" s="37"/>
      <c r="AX588" s="37"/>
      <c r="AY588" s="37"/>
      <c r="AZ588" s="37"/>
      <c r="BA588" s="37"/>
      <c r="BB588" s="37"/>
      <c r="BC588" s="37"/>
      <c r="BD588" s="37"/>
      <c r="BE588" s="37">
        <v>0</v>
      </c>
      <c r="BF588" s="37">
        <v>0</v>
      </c>
      <c r="BG588" s="37">
        <v>0</v>
      </c>
      <c r="BH588" s="37" t="s">
        <v>744</v>
      </c>
      <c r="BI588" s="37"/>
      <c r="BJ588" s="37"/>
      <c r="BK588" s="37"/>
      <c r="BL588" s="37"/>
      <c r="BM588" s="37"/>
      <c r="BN588" s="37"/>
      <c r="BO588" s="37"/>
      <c r="BP588" s="37"/>
      <c r="BQ588" s="37"/>
      <c r="BR588" s="37"/>
      <c r="BS588" s="37"/>
      <c r="BT588" s="37"/>
      <c r="BU588" s="37"/>
      <c r="BV588" s="37">
        <v>0</v>
      </c>
      <c r="BW588" s="37">
        <v>0</v>
      </c>
      <c r="BX588" s="37">
        <v>0</v>
      </c>
      <c r="BY588" s="37">
        <v>0</v>
      </c>
      <c r="BZ588" s="37">
        <v>0</v>
      </c>
      <c r="CA588" s="37">
        <v>0</v>
      </c>
      <c r="CB588" s="37">
        <v>0</v>
      </c>
      <c r="CC588" s="37"/>
      <c r="CD588" s="37"/>
      <c r="CE588" s="37"/>
      <c r="CF588" s="37"/>
      <c r="CG588" s="37"/>
      <c r="CH588" s="37"/>
      <c r="CI588" s="37"/>
      <c r="CJ588" s="37">
        <v>0</v>
      </c>
      <c r="CK588" s="37">
        <v>0</v>
      </c>
      <c r="CL588" s="37">
        <v>0</v>
      </c>
      <c r="CM588" s="37">
        <v>0</v>
      </c>
      <c r="CN588" s="37">
        <v>0</v>
      </c>
      <c r="CO588" s="37">
        <v>0</v>
      </c>
      <c r="CP588" s="37">
        <v>0</v>
      </c>
      <c r="CQ588" s="37"/>
      <c r="CR588" s="37"/>
      <c r="CS588" s="37"/>
      <c r="CT588" s="37"/>
      <c r="CU588" s="37"/>
      <c r="CV588" s="37"/>
      <c r="CW588" s="37"/>
      <c r="CX588" s="37"/>
      <c r="CY588" s="37"/>
      <c r="CZ588" s="37"/>
      <c r="DA588" s="37"/>
      <c r="DB588" s="37"/>
      <c r="DC588" s="37"/>
      <c r="DD588" s="37"/>
      <c r="DE588" s="37"/>
      <c r="DF588" s="37"/>
      <c r="DG588" s="37"/>
      <c r="DH588" s="37"/>
      <c r="DI588" s="37"/>
      <c r="DJ588" s="37"/>
      <c r="DK588" s="37"/>
      <c r="DL588" s="37"/>
      <c r="DM588" s="37"/>
      <c r="DN588" s="37"/>
      <c r="DO588" s="37"/>
      <c r="DP588" s="37"/>
      <c r="DQ588" s="37"/>
      <c r="DR588" s="37"/>
      <c r="DS588" s="37"/>
      <c r="DT588" s="37"/>
    </row>
    <row r="589" spans="1:124" s="31" customFormat="1" ht="16.5">
      <c r="A589" s="37">
        <v>435</v>
      </c>
      <c r="B589" s="36" t="s">
        <v>956</v>
      </c>
      <c r="C589" s="36" t="s">
        <v>453</v>
      </c>
      <c r="D589" s="37" t="s">
        <v>955</v>
      </c>
      <c r="E589" s="37" t="s">
        <v>954</v>
      </c>
      <c r="F589" s="37" t="str">
        <f>IF(ISERROR(FIND('ヒアリングシート（記入例あり）'!$C$22,物質リスト!D589)),"",ROW())</f>
        <v/>
      </c>
      <c r="G589" s="37" t="e" cm="1">
        <f t="array" ref="G589">INDEX(D:D,SMALL(F:F,ROW(D589)))</f>
        <v>#NUM!</v>
      </c>
      <c r="H589" s="38" t="s">
        <v>10796</v>
      </c>
      <c r="I589" s="37" t="s">
        <v>223</v>
      </c>
      <c r="J589" s="37"/>
      <c r="K589" s="37" t="s">
        <v>221</v>
      </c>
      <c r="L589" s="37" t="s">
        <v>953</v>
      </c>
      <c r="M589" s="37">
        <v>361.35</v>
      </c>
      <c r="N589" s="37" t="s">
        <v>952</v>
      </c>
      <c r="O589" s="36" t="s">
        <v>951</v>
      </c>
      <c r="P589" s="37" t="s">
        <v>259</v>
      </c>
      <c r="Q589" s="36" t="s">
        <v>209</v>
      </c>
      <c r="R589" s="37"/>
      <c r="S589" s="36" t="s">
        <v>950</v>
      </c>
      <c r="T589" s="36"/>
      <c r="U589" s="36" t="s">
        <v>949</v>
      </c>
      <c r="V589" s="37">
        <v>2.84</v>
      </c>
      <c r="W589" s="37">
        <v>1</v>
      </c>
      <c r="X589" s="36"/>
      <c r="Y589" s="36"/>
      <c r="Z589" s="36" t="s">
        <v>948</v>
      </c>
      <c r="AA589" s="37" t="s">
        <v>947</v>
      </c>
      <c r="AB589" s="37" t="s">
        <v>946</v>
      </c>
      <c r="AC589" s="37" t="s">
        <v>945</v>
      </c>
      <c r="AD589" s="37" t="s">
        <v>203</v>
      </c>
      <c r="AE589" s="37" t="s">
        <v>203</v>
      </c>
      <c r="AF589" s="37" t="s">
        <v>206</v>
      </c>
      <c r="AG589" s="37" t="s">
        <v>201</v>
      </c>
      <c r="AH589" s="37" t="s">
        <v>203</v>
      </c>
      <c r="AI589" s="37" t="s">
        <v>206</v>
      </c>
      <c r="AJ589" s="37" t="s">
        <v>378</v>
      </c>
      <c r="AK589" s="37" t="s">
        <v>250</v>
      </c>
      <c r="AL589" s="37" t="s">
        <v>201</v>
      </c>
      <c r="AM589" s="37" t="s">
        <v>377</v>
      </c>
      <c r="AN589" s="37" t="s">
        <v>203</v>
      </c>
      <c r="AO589" s="37" t="s">
        <v>203</v>
      </c>
      <c r="AP589" s="37" t="s">
        <v>203</v>
      </c>
      <c r="AQ589" s="37" t="s">
        <v>944</v>
      </c>
      <c r="AR589" s="37" t="s">
        <v>201</v>
      </c>
      <c r="AS589" s="41" t="s">
        <v>201</v>
      </c>
      <c r="AT589" s="37" t="s">
        <v>323</v>
      </c>
      <c r="AU589" s="37" t="s">
        <v>943</v>
      </c>
      <c r="AV589" s="37" t="s">
        <v>582</v>
      </c>
      <c r="AW589" s="37"/>
      <c r="AX589" s="37"/>
      <c r="AY589" s="37"/>
      <c r="AZ589" s="37"/>
      <c r="BA589" s="37"/>
      <c r="BB589" s="37"/>
      <c r="BC589" s="37"/>
      <c r="BD589" s="37"/>
      <c r="BE589" s="37">
        <v>0</v>
      </c>
      <c r="BF589" s="37">
        <v>133</v>
      </c>
      <c r="BG589" s="37">
        <v>133</v>
      </c>
      <c r="BH589" s="37" t="s">
        <v>942</v>
      </c>
      <c r="BI589" s="37"/>
      <c r="BJ589" s="37"/>
      <c r="BK589" s="37"/>
      <c r="BL589" s="37"/>
      <c r="BM589" s="37"/>
      <c r="BN589" s="37"/>
      <c r="BO589" s="37"/>
      <c r="BP589" s="37"/>
      <c r="BQ589" s="37"/>
      <c r="BR589" s="37"/>
      <c r="BS589" s="37"/>
      <c r="BT589" s="37"/>
      <c r="BU589" s="37"/>
      <c r="BV589" s="37">
        <v>0</v>
      </c>
      <c r="BW589" s="37">
        <v>0</v>
      </c>
      <c r="BX589" s="37">
        <v>0</v>
      </c>
      <c r="BY589" s="37">
        <v>0</v>
      </c>
      <c r="BZ589" s="37">
        <v>0</v>
      </c>
      <c r="CA589" s="37">
        <v>0</v>
      </c>
      <c r="CB589" s="37">
        <v>0</v>
      </c>
      <c r="CC589" s="37"/>
      <c r="CD589" s="37"/>
      <c r="CE589" s="37"/>
      <c r="CF589" s="37"/>
      <c r="CG589" s="37"/>
      <c r="CH589" s="37"/>
      <c r="CI589" s="37"/>
      <c r="CJ589" s="37">
        <v>0</v>
      </c>
      <c r="CK589" s="37">
        <v>0</v>
      </c>
      <c r="CL589" s="37">
        <v>0</v>
      </c>
      <c r="CM589" s="37">
        <v>0</v>
      </c>
      <c r="CN589" s="37">
        <v>0</v>
      </c>
      <c r="CO589" s="37">
        <v>0</v>
      </c>
      <c r="CP589" s="37">
        <v>0</v>
      </c>
      <c r="CQ589" s="37"/>
      <c r="CR589" s="37"/>
      <c r="CS589" s="37"/>
      <c r="CT589" s="37"/>
      <c r="CU589" s="37"/>
      <c r="CV589" s="37"/>
      <c r="CW589" s="37"/>
      <c r="CX589" s="37"/>
      <c r="CY589" s="37"/>
      <c r="CZ589" s="37"/>
      <c r="DA589" s="37"/>
      <c r="DB589" s="37"/>
      <c r="DC589" s="37"/>
      <c r="DD589" s="37"/>
      <c r="DE589" s="37"/>
      <c r="DF589" s="37"/>
      <c r="DG589" s="37"/>
      <c r="DH589" s="37"/>
      <c r="DI589" s="37"/>
      <c r="DJ589" s="37"/>
      <c r="DK589" s="37"/>
      <c r="DL589" s="37"/>
      <c r="DM589" s="37"/>
      <c r="DN589" s="37"/>
      <c r="DO589" s="37"/>
      <c r="DP589" s="37"/>
      <c r="DQ589" s="37"/>
      <c r="DR589" s="37"/>
      <c r="DS589" s="37"/>
      <c r="DT589" s="37"/>
    </row>
    <row r="590" spans="1:124" s="31" customFormat="1" ht="16.5">
      <c r="A590" s="37">
        <v>436</v>
      </c>
      <c r="B590" s="36" t="s">
        <v>941</v>
      </c>
      <c r="C590" s="36" t="s">
        <v>940</v>
      </c>
      <c r="D590" s="37" t="s">
        <v>939</v>
      </c>
      <c r="E590" s="37" t="s">
        <v>938</v>
      </c>
      <c r="F590" s="37" t="str">
        <f>IF(ISERROR(FIND('ヒアリングシート（記入例あり）'!$C$22,物質リスト!D590)),"",ROW())</f>
        <v/>
      </c>
      <c r="G590" s="37" t="e" cm="1">
        <f t="array" ref="G590">INDEX(D:D,SMALL(F:F,ROW(D590)))</f>
        <v>#NUM!</v>
      </c>
      <c r="H590" s="38" t="s">
        <v>10797</v>
      </c>
      <c r="I590" s="37" t="s">
        <v>223</v>
      </c>
      <c r="J590" s="37" t="s">
        <v>360</v>
      </c>
      <c r="K590" s="37" t="s">
        <v>221</v>
      </c>
      <c r="L590" s="37" t="s">
        <v>937</v>
      </c>
      <c r="M590" s="37">
        <v>118.18</v>
      </c>
      <c r="N590" s="37" t="s">
        <v>936</v>
      </c>
      <c r="O590" s="36" t="s">
        <v>935</v>
      </c>
      <c r="P590" s="37" t="s">
        <v>217</v>
      </c>
      <c r="Q590" s="36"/>
      <c r="R590" s="37" t="s">
        <v>934</v>
      </c>
      <c r="S590" s="36" t="s">
        <v>933</v>
      </c>
      <c r="T590" s="36" t="s">
        <v>932</v>
      </c>
      <c r="U590" s="36" t="s">
        <v>931</v>
      </c>
      <c r="V590" s="37">
        <v>3.48</v>
      </c>
      <c r="W590" s="37">
        <v>2</v>
      </c>
      <c r="X590" s="36" t="s">
        <v>432</v>
      </c>
      <c r="Y590" s="36" t="s">
        <v>212</v>
      </c>
      <c r="Z590" s="36" t="s">
        <v>930</v>
      </c>
      <c r="AA590" s="37" t="s">
        <v>929</v>
      </c>
      <c r="AB590" s="37" t="s">
        <v>928</v>
      </c>
      <c r="AC590" s="37" t="s">
        <v>927</v>
      </c>
      <c r="AD590" s="41" t="s">
        <v>251</v>
      </c>
      <c r="AE590" s="41" t="s">
        <v>203</v>
      </c>
      <c r="AF590" s="41" t="s">
        <v>206</v>
      </c>
      <c r="AG590" s="41" t="s">
        <v>201</v>
      </c>
      <c r="AH590" s="41" t="s">
        <v>201</v>
      </c>
      <c r="AI590" s="41" t="s">
        <v>201</v>
      </c>
      <c r="AJ590" s="41" t="s">
        <v>205</v>
      </c>
      <c r="AK590" s="41" t="s">
        <v>204</v>
      </c>
      <c r="AL590" s="41" t="s">
        <v>201</v>
      </c>
      <c r="AM590" s="41" t="s">
        <v>201</v>
      </c>
      <c r="AN590" s="41" t="s">
        <v>205</v>
      </c>
      <c r="AO590" s="41" t="s">
        <v>201</v>
      </c>
      <c r="AP590" s="41" t="s">
        <v>205</v>
      </c>
      <c r="AQ590" s="41" t="s">
        <v>926</v>
      </c>
      <c r="AR590" s="41" t="s">
        <v>925</v>
      </c>
      <c r="AS590" s="41" t="s">
        <v>377</v>
      </c>
      <c r="AT590" s="37" t="s">
        <v>200</v>
      </c>
      <c r="AU590" s="37" t="s">
        <v>924</v>
      </c>
      <c r="AV590" s="37" t="s">
        <v>432</v>
      </c>
      <c r="AW590" s="37" t="s">
        <v>923</v>
      </c>
      <c r="AX590" s="37" t="s">
        <v>922</v>
      </c>
      <c r="AY590" s="37"/>
      <c r="AZ590" s="37"/>
      <c r="BA590" s="37" t="s">
        <v>921</v>
      </c>
      <c r="BB590" s="37" t="s">
        <v>920</v>
      </c>
      <c r="BC590" s="37" t="s">
        <v>919</v>
      </c>
      <c r="BD590" s="37">
        <v>820</v>
      </c>
      <c r="BE590" s="40">
        <v>27213</v>
      </c>
      <c r="BF590" s="37">
        <v>457549</v>
      </c>
      <c r="BG590" s="37">
        <v>484762</v>
      </c>
      <c r="BH590" s="37" t="s">
        <v>918</v>
      </c>
      <c r="BI590" s="37">
        <v>4</v>
      </c>
      <c r="BJ590" s="37">
        <v>1201.2</v>
      </c>
      <c r="BK590" s="37">
        <v>0</v>
      </c>
      <c r="BL590" s="37">
        <v>0</v>
      </c>
      <c r="BM590" s="37">
        <v>0</v>
      </c>
      <c r="BN590" s="37">
        <v>2</v>
      </c>
      <c r="BO590" s="37">
        <v>8.8000000000000007</v>
      </c>
      <c r="BP590" s="37">
        <v>18000000</v>
      </c>
      <c r="BQ590" s="37">
        <v>22200</v>
      </c>
      <c r="BR590" s="37">
        <v>0</v>
      </c>
      <c r="BS590" s="37">
        <v>1201.2</v>
      </c>
      <c r="BT590" s="37">
        <v>10.8</v>
      </c>
      <c r="BU590" s="37">
        <v>18022200</v>
      </c>
      <c r="BV590" s="37">
        <v>0</v>
      </c>
      <c r="BW590" s="37">
        <v>320</v>
      </c>
      <c r="BX590" s="37">
        <v>0</v>
      </c>
      <c r="BY590" s="37">
        <v>0</v>
      </c>
      <c r="BZ590" s="37">
        <v>0</v>
      </c>
      <c r="CA590" s="37">
        <v>320</v>
      </c>
      <c r="CB590" s="37">
        <v>1600000</v>
      </c>
      <c r="CC590" s="37">
        <v>3</v>
      </c>
      <c r="CD590" s="37">
        <v>370</v>
      </c>
      <c r="CE590" s="37">
        <v>0</v>
      </c>
      <c r="CF590" s="37">
        <v>0</v>
      </c>
      <c r="CG590" s="37">
        <v>0</v>
      </c>
      <c r="CH590" s="37">
        <v>370</v>
      </c>
      <c r="CI590" s="37">
        <v>177000</v>
      </c>
      <c r="CJ590" s="37">
        <v>0</v>
      </c>
      <c r="CK590" s="37">
        <v>0</v>
      </c>
      <c r="CL590" s="37">
        <v>0</v>
      </c>
      <c r="CM590" s="37">
        <v>0</v>
      </c>
      <c r="CN590" s="37">
        <v>0</v>
      </c>
      <c r="CO590" s="37">
        <v>0</v>
      </c>
      <c r="CP590" s="37">
        <v>0</v>
      </c>
      <c r="CQ590" s="37">
        <v>60</v>
      </c>
      <c r="CR590" s="37">
        <v>29.8</v>
      </c>
      <c r="CS590" s="37">
        <v>9.1999999999999993</v>
      </c>
      <c r="CT590" s="37">
        <v>1.1000000000000001</v>
      </c>
      <c r="CU590" s="37" t="s">
        <v>917</v>
      </c>
      <c r="CV590" s="37"/>
      <c r="CW590" s="37"/>
      <c r="CX590" s="37"/>
      <c r="CY590" s="37"/>
      <c r="CZ590" s="37"/>
      <c r="DA590" s="37" t="s">
        <v>916</v>
      </c>
      <c r="DB590" s="37" t="s">
        <v>916</v>
      </c>
      <c r="DC590" s="37" t="s">
        <v>915</v>
      </c>
      <c r="DD590" s="37" t="s">
        <v>915</v>
      </c>
      <c r="DE590" s="37" t="s">
        <v>914</v>
      </c>
      <c r="DF590" s="37"/>
      <c r="DG590" s="37"/>
      <c r="DH590" s="37"/>
      <c r="DI590" s="37" t="s">
        <v>913</v>
      </c>
      <c r="DJ590" s="37"/>
      <c r="DK590" s="37"/>
      <c r="DL590" s="37">
        <v>1.6E-2</v>
      </c>
      <c r="DM590" s="37"/>
      <c r="DN590" s="37"/>
      <c r="DO590" s="37"/>
      <c r="DP590" s="37">
        <v>4.0000000000000002E-4</v>
      </c>
      <c r="DQ590" s="37"/>
      <c r="DR590" s="37"/>
      <c r="DS590" s="37">
        <v>4.0000000000000002E-4</v>
      </c>
      <c r="DT590" s="37">
        <v>1.6400000000000001E-2</v>
      </c>
    </row>
    <row r="591" spans="1:124" s="31" customFormat="1" ht="16.5">
      <c r="A591" s="37">
        <v>437</v>
      </c>
      <c r="B591" s="36" t="s">
        <v>912</v>
      </c>
      <c r="C591" s="36" t="s">
        <v>410</v>
      </c>
      <c r="D591" s="37" t="s">
        <v>911</v>
      </c>
      <c r="E591" s="37" t="s">
        <v>910</v>
      </c>
      <c r="F591" s="37" t="str">
        <f>IF(ISERROR(FIND('ヒアリングシート（記入例あり）'!$C$22,物質リスト!D591)),"",ROW())</f>
        <v/>
      </c>
      <c r="G591" s="37" t="e" cm="1">
        <f t="array" ref="G591">INDEX(D:D,SMALL(F:F,ROW(D591)))</f>
        <v>#NUM!</v>
      </c>
      <c r="H591" s="38" t="s">
        <v>10796</v>
      </c>
      <c r="I591" s="37" t="s">
        <v>223</v>
      </c>
      <c r="J591" s="37" t="s">
        <v>360</v>
      </c>
      <c r="K591" s="37" t="s">
        <v>221</v>
      </c>
      <c r="L591" s="37" t="s">
        <v>909</v>
      </c>
      <c r="M591" s="37">
        <v>104.3</v>
      </c>
      <c r="N591" s="37" t="s">
        <v>908</v>
      </c>
      <c r="O591" s="36" t="s">
        <v>907</v>
      </c>
      <c r="P591" s="37" t="s">
        <v>217</v>
      </c>
      <c r="Q591" s="36" t="s">
        <v>906</v>
      </c>
      <c r="R591" s="37"/>
      <c r="S591" s="36" t="s">
        <v>905</v>
      </c>
      <c r="T591" s="36"/>
      <c r="U591" s="36" t="s">
        <v>904</v>
      </c>
      <c r="V591" s="37">
        <v>-0.16</v>
      </c>
      <c r="W591" s="37">
        <v>1</v>
      </c>
      <c r="X591" s="36"/>
      <c r="Y591" s="36"/>
      <c r="Z591" s="36" t="s">
        <v>903</v>
      </c>
      <c r="AA591" s="37" t="s">
        <v>902</v>
      </c>
      <c r="AB591" s="37" t="s">
        <v>901</v>
      </c>
      <c r="AC591" s="37" t="s">
        <v>900</v>
      </c>
      <c r="AD591" s="37" t="s">
        <v>207</v>
      </c>
      <c r="AE591" s="37" t="s">
        <v>378</v>
      </c>
      <c r="AF591" s="37" t="s">
        <v>206</v>
      </c>
      <c r="AG591" s="37" t="s">
        <v>378</v>
      </c>
      <c r="AH591" s="37" t="s">
        <v>206</v>
      </c>
      <c r="AI591" s="37" t="s">
        <v>201</v>
      </c>
      <c r="AJ591" s="37" t="s">
        <v>205</v>
      </c>
      <c r="AK591" s="37" t="s">
        <v>377</v>
      </c>
      <c r="AL591" s="37" t="s">
        <v>201</v>
      </c>
      <c r="AM591" s="37" t="s">
        <v>377</v>
      </c>
      <c r="AN591" s="37" t="s">
        <v>203</v>
      </c>
      <c r="AO591" s="37" t="s">
        <v>201</v>
      </c>
      <c r="AP591" s="37" t="s">
        <v>201</v>
      </c>
      <c r="AQ591" s="37" t="s">
        <v>899</v>
      </c>
      <c r="AR591" s="37" t="s">
        <v>898</v>
      </c>
      <c r="AS591" s="41" t="s">
        <v>201</v>
      </c>
      <c r="AT591" s="37" t="s">
        <v>897</v>
      </c>
      <c r="AU591" s="37" t="s">
        <v>896</v>
      </c>
      <c r="AV591" s="37" t="s">
        <v>248</v>
      </c>
      <c r="AW591" s="37"/>
      <c r="AX591" s="37"/>
      <c r="AY591" s="37"/>
      <c r="AZ591" s="37"/>
      <c r="BA591" s="37"/>
      <c r="BB591" s="37"/>
      <c r="BC591" s="37"/>
      <c r="BD591" s="37"/>
      <c r="BE591" s="37">
        <v>0</v>
      </c>
      <c r="BF591" s="37">
        <v>0</v>
      </c>
      <c r="BG591" s="37">
        <v>0</v>
      </c>
      <c r="BH591" s="37" t="s">
        <v>895</v>
      </c>
      <c r="BI591" s="37"/>
      <c r="BJ591" s="37"/>
      <c r="BK591" s="37"/>
      <c r="BL591" s="37"/>
      <c r="BM591" s="37"/>
      <c r="BN591" s="37"/>
      <c r="BO591" s="37"/>
      <c r="BP591" s="37"/>
      <c r="BQ591" s="37"/>
      <c r="BR591" s="37"/>
      <c r="BS591" s="37"/>
      <c r="BT591" s="37"/>
      <c r="BU591" s="37"/>
      <c r="BV591" s="37">
        <v>0</v>
      </c>
      <c r="BW591" s="37">
        <v>0</v>
      </c>
      <c r="BX591" s="37">
        <v>0</v>
      </c>
      <c r="BY591" s="37">
        <v>0</v>
      </c>
      <c r="BZ591" s="37">
        <v>0</v>
      </c>
      <c r="CA591" s="37">
        <v>0</v>
      </c>
      <c r="CB591" s="37">
        <v>0</v>
      </c>
      <c r="CC591" s="37"/>
      <c r="CD591" s="37"/>
      <c r="CE591" s="37"/>
      <c r="CF591" s="37"/>
      <c r="CG591" s="37"/>
      <c r="CH591" s="37"/>
      <c r="CI591" s="37"/>
      <c r="CJ591" s="37">
        <v>0</v>
      </c>
      <c r="CK591" s="37">
        <v>0</v>
      </c>
      <c r="CL591" s="37">
        <v>0</v>
      </c>
      <c r="CM591" s="37">
        <v>0</v>
      </c>
      <c r="CN591" s="37">
        <v>0</v>
      </c>
      <c r="CO591" s="37">
        <v>0</v>
      </c>
      <c r="CP591" s="37">
        <v>0</v>
      </c>
      <c r="CQ591" s="37"/>
      <c r="CR591" s="37"/>
      <c r="CS591" s="37"/>
      <c r="CT591" s="37"/>
      <c r="CU591" s="37"/>
      <c r="CV591" s="37"/>
      <c r="CW591" s="37"/>
      <c r="CX591" s="37"/>
      <c r="CY591" s="37"/>
      <c r="CZ591" s="37"/>
      <c r="DA591" s="37"/>
      <c r="DB591" s="37"/>
      <c r="DC591" s="37"/>
      <c r="DD591" s="37"/>
      <c r="DE591" s="37"/>
      <c r="DF591" s="37"/>
      <c r="DG591" s="37"/>
      <c r="DH591" s="37"/>
      <c r="DI591" s="37"/>
      <c r="DJ591" s="37"/>
      <c r="DK591" s="37"/>
      <c r="DL591" s="37"/>
      <c r="DM591" s="37"/>
      <c r="DN591" s="37"/>
      <c r="DO591" s="37"/>
      <c r="DP591" s="37"/>
      <c r="DQ591" s="37"/>
      <c r="DR591" s="37"/>
      <c r="DS591" s="37"/>
      <c r="DT591" s="37"/>
    </row>
    <row r="592" spans="1:124" s="32" customFormat="1" ht="16.5">
      <c r="A592" s="37">
        <v>438</v>
      </c>
      <c r="B592" s="36" t="s">
        <v>894</v>
      </c>
      <c r="C592" s="36" t="s">
        <v>893</v>
      </c>
      <c r="D592" s="37" t="s">
        <v>892</v>
      </c>
      <c r="E592" s="37" t="s">
        <v>891</v>
      </c>
      <c r="F592" s="37" t="str">
        <f>IF(ISERROR(FIND('ヒアリングシート（記入例あり）'!$C$22,物質リスト!D592)),"",ROW())</f>
        <v/>
      </c>
      <c r="G592" s="37" t="e" cm="1">
        <f t="array" ref="G592">INDEX(D:D,SMALL(F:F,ROW(D592)))</f>
        <v>#NUM!</v>
      </c>
      <c r="H592" s="38" t="s">
        <v>10797</v>
      </c>
      <c r="I592" s="37" t="s">
        <v>223</v>
      </c>
      <c r="J592" s="37" t="s">
        <v>360</v>
      </c>
      <c r="K592" s="37" t="s">
        <v>221</v>
      </c>
      <c r="L592" s="37" t="s">
        <v>883</v>
      </c>
      <c r="M592" s="37">
        <v>142.19999999999999</v>
      </c>
      <c r="N592" s="37" t="s">
        <v>890</v>
      </c>
      <c r="O592" s="36" t="s">
        <v>889</v>
      </c>
      <c r="P592" s="37" t="s">
        <v>259</v>
      </c>
      <c r="Q592" s="36"/>
      <c r="R592" s="37"/>
      <c r="S592" s="36" t="s">
        <v>888</v>
      </c>
      <c r="T592" s="36"/>
      <c r="U592" s="36" t="s">
        <v>887</v>
      </c>
      <c r="V592" s="37">
        <v>3.72</v>
      </c>
      <c r="W592" s="37">
        <v>2</v>
      </c>
      <c r="X592" s="36"/>
      <c r="Y592" s="36"/>
      <c r="Z592" s="36" t="s">
        <v>886</v>
      </c>
      <c r="AA592" s="37"/>
      <c r="AB592" s="37"/>
      <c r="AC592" s="37"/>
      <c r="AD592" s="37"/>
      <c r="AE592" s="37"/>
      <c r="AF592" s="37"/>
      <c r="AG592" s="37"/>
      <c r="AH592" s="37"/>
      <c r="AI592" s="37"/>
      <c r="AJ592" s="37"/>
      <c r="AK592" s="37"/>
      <c r="AL592" s="37"/>
      <c r="AM592" s="37"/>
      <c r="AN592" s="37"/>
      <c r="AO592" s="37"/>
      <c r="AP592" s="37"/>
      <c r="AQ592" s="37"/>
      <c r="AR592" s="37"/>
      <c r="AS592" s="41"/>
      <c r="AT592" s="37"/>
      <c r="AU592" s="37"/>
      <c r="AV592" s="37"/>
      <c r="AW592" s="37"/>
      <c r="AX592" s="37"/>
      <c r="AY592" s="37"/>
      <c r="AZ592" s="37"/>
      <c r="BA592" s="37"/>
      <c r="BB592" s="37"/>
      <c r="BC592" s="37"/>
      <c r="BD592" s="37"/>
      <c r="BE592" s="37">
        <v>124902</v>
      </c>
      <c r="BF592" s="37">
        <v>201822</v>
      </c>
      <c r="BG592" s="37">
        <v>326724</v>
      </c>
      <c r="BH592" s="37"/>
      <c r="BI592" s="37">
        <v>25</v>
      </c>
      <c r="BJ592" s="37">
        <v>454.3</v>
      </c>
      <c r="BK592" s="37">
        <v>0</v>
      </c>
      <c r="BL592" s="37">
        <v>0</v>
      </c>
      <c r="BM592" s="37">
        <v>0</v>
      </c>
      <c r="BN592" s="37">
        <v>0</v>
      </c>
      <c r="BO592" s="37">
        <v>5.2</v>
      </c>
      <c r="BP592" s="37">
        <v>74000000</v>
      </c>
      <c r="BQ592" s="37">
        <v>92800</v>
      </c>
      <c r="BR592" s="37">
        <v>114000</v>
      </c>
      <c r="BS592" s="37">
        <v>454.3</v>
      </c>
      <c r="BT592" s="37">
        <v>5.2</v>
      </c>
      <c r="BU592" s="37">
        <v>74206800</v>
      </c>
      <c r="BV592" s="37">
        <v>62</v>
      </c>
      <c r="BW592" s="37">
        <v>3268.9</v>
      </c>
      <c r="BX592" s="37">
        <v>0</v>
      </c>
      <c r="BY592" s="37">
        <v>0</v>
      </c>
      <c r="BZ592" s="37">
        <v>0</v>
      </c>
      <c r="CA592" s="37">
        <v>3268.9</v>
      </c>
      <c r="CB592" s="37">
        <v>18124900</v>
      </c>
      <c r="CC592" s="37">
        <v>79</v>
      </c>
      <c r="CD592" s="37">
        <v>3220</v>
      </c>
      <c r="CE592" s="37">
        <v>0</v>
      </c>
      <c r="CF592" s="37">
        <v>0</v>
      </c>
      <c r="CG592" s="37">
        <v>0</v>
      </c>
      <c r="CH592" s="37">
        <v>3220</v>
      </c>
      <c r="CI592" s="37">
        <v>462210</v>
      </c>
      <c r="CJ592" s="37">
        <v>24</v>
      </c>
      <c r="CK592" s="37">
        <v>440.8</v>
      </c>
      <c r="CL592" s="37">
        <v>0</v>
      </c>
      <c r="CM592" s="37">
        <v>0</v>
      </c>
      <c r="CN592" s="37">
        <v>0</v>
      </c>
      <c r="CO592" s="37">
        <v>440.8</v>
      </c>
      <c r="CP592" s="37">
        <v>1994146.2900390625</v>
      </c>
      <c r="CQ592" s="37"/>
      <c r="CR592" s="37"/>
      <c r="CS592" s="37"/>
      <c r="CT592" s="37"/>
      <c r="CU592" s="37"/>
      <c r="CV592" s="37"/>
      <c r="CW592" s="37"/>
      <c r="CX592" s="37"/>
      <c r="CY592" s="37"/>
      <c r="CZ592" s="37"/>
      <c r="DA592" s="37"/>
      <c r="DB592" s="37"/>
      <c r="DC592" s="37"/>
      <c r="DD592" s="37"/>
      <c r="DE592" s="37"/>
      <c r="DF592" s="37"/>
      <c r="DG592" s="37"/>
      <c r="DH592" s="37"/>
      <c r="DI592" s="37"/>
      <c r="DJ592" s="37"/>
      <c r="DK592" s="37"/>
      <c r="DL592" s="37"/>
      <c r="DM592" s="37"/>
      <c r="DN592" s="37"/>
      <c r="DO592" s="37"/>
      <c r="DP592" s="37"/>
      <c r="DQ592" s="37"/>
      <c r="DR592" s="37"/>
      <c r="DS592" s="37"/>
      <c r="DT592" s="37"/>
    </row>
    <row r="593" spans="1:124" s="29" customFormat="1" ht="16.5">
      <c r="A593" s="37">
        <v>438</v>
      </c>
      <c r="B593" s="36" t="s">
        <v>885</v>
      </c>
      <c r="C593" s="36" t="s">
        <v>473</v>
      </c>
      <c r="D593" s="37" t="s">
        <v>884</v>
      </c>
      <c r="E593" s="37"/>
      <c r="F593" s="37" t="str">
        <f>IF(ISERROR(FIND('ヒアリングシート（記入例あり）'!$C$22,物質リスト!D593)),"",ROW())</f>
        <v/>
      </c>
      <c r="G593" s="37" t="e" cm="1">
        <f t="array" ref="G593">INDEX(D:D,SMALL(F:F,ROW(D593)))</f>
        <v>#NUM!</v>
      </c>
      <c r="H593" s="38" t="s">
        <v>10797</v>
      </c>
      <c r="I593" s="37" t="s">
        <v>223</v>
      </c>
      <c r="J593" s="37" t="s">
        <v>222</v>
      </c>
      <c r="K593" s="37" t="s">
        <v>221</v>
      </c>
      <c r="L593" s="37" t="s">
        <v>883</v>
      </c>
      <c r="M593" s="37">
        <v>142.19999999999999</v>
      </c>
      <c r="N593" s="37" t="s">
        <v>882</v>
      </c>
      <c r="O593" s="36" t="s">
        <v>881</v>
      </c>
      <c r="P593" s="37" t="s">
        <v>259</v>
      </c>
      <c r="Q593" s="37"/>
      <c r="R593" s="37" t="s">
        <v>880</v>
      </c>
      <c r="S593" s="36" t="s">
        <v>879</v>
      </c>
      <c r="T593" s="36" t="s">
        <v>853</v>
      </c>
      <c r="U593" s="36" t="s">
        <v>878</v>
      </c>
      <c r="V593" s="37">
        <v>3.86</v>
      </c>
      <c r="W593" s="37">
        <v>2</v>
      </c>
      <c r="X593" s="36"/>
      <c r="Y593" s="36" t="s">
        <v>212</v>
      </c>
      <c r="Z593" s="36" t="s">
        <v>877</v>
      </c>
      <c r="AA593" s="37" t="s">
        <v>876</v>
      </c>
      <c r="AB593" s="37" t="s">
        <v>875</v>
      </c>
      <c r="AC593" s="37" t="s">
        <v>209</v>
      </c>
      <c r="AD593" s="41" t="s">
        <v>203</v>
      </c>
      <c r="AE593" s="41" t="s">
        <v>203</v>
      </c>
      <c r="AF593" s="41" t="s">
        <v>206</v>
      </c>
      <c r="AG593" s="41" t="s">
        <v>206</v>
      </c>
      <c r="AH593" s="41" t="s">
        <v>201</v>
      </c>
      <c r="AI593" s="41" t="s">
        <v>201</v>
      </c>
      <c r="AJ593" s="41" t="s">
        <v>203</v>
      </c>
      <c r="AK593" s="41" t="s">
        <v>205</v>
      </c>
      <c r="AL593" s="41" t="s">
        <v>201</v>
      </c>
      <c r="AM593" s="41" t="s">
        <v>201</v>
      </c>
      <c r="AN593" s="41" t="s">
        <v>201</v>
      </c>
      <c r="AO593" s="41" t="s">
        <v>201</v>
      </c>
      <c r="AP593" s="41" t="s">
        <v>201</v>
      </c>
      <c r="AQ593" s="41" t="s">
        <v>848</v>
      </c>
      <c r="AR593" s="41" t="s">
        <v>847</v>
      </c>
      <c r="AS593" s="41" t="s">
        <v>201</v>
      </c>
      <c r="AT593" s="37" t="s">
        <v>846</v>
      </c>
      <c r="AU593" s="37" t="s">
        <v>845</v>
      </c>
      <c r="AV593" s="37" t="s">
        <v>874</v>
      </c>
      <c r="AW593" s="37" t="s">
        <v>873</v>
      </c>
      <c r="AX593" s="37"/>
      <c r="AY593" s="37" t="s">
        <v>872</v>
      </c>
      <c r="AZ593" s="37"/>
      <c r="BA593" s="37" t="s">
        <v>871</v>
      </c>
      <c r="BB593" s="37"/>
      <c r="BC593" s="37" t="s">
        <v>870</v>
      </c>
      <c r="BD593" s="37" t="s">
        <v>869</v>
      </c>
      <c r="BE593" s="40"/>
      <c r="BF593" s="37"/>
      <c r="BG593" s="40"/>
      <c r="BH593" s="37" t="s">
        <v>868</v>
      </c>
      <c r="BI593" s="37"/>
      <c r="BJ593" s="37"/>
      <c r="BK593" s="37"/>
      <c r="BL593" s="37"/>
      <c r="BM593" s="37"/>
      <c r="BN593" s="37"/>
      <c r="BO593" s="37"/>
      <c r="BP593" s="37"/>
      <c r="BQ593" s="37"/>
      <c r="BR593" s="37"/>
      <c r="BS593" s="37"/>
      <c r="BT593" s="37"/>
      <c r="BU593" s="37"/>
      <c r="BV593" s="37"/>
      <c r="BW593" s="37"/>
      <c r="BX593" s="37"/>
      <c r="BY593" s="37"/>
      <c r="BZ593" s="37"/>
      <c r="CA593" s="37"/>
      <c r="CB593" s="37"/>
      <c r="CC593" s="37"/>
      <c r="CD593" s="37"/>
      <c r="CE593" s="37"/>
      <c r="CF593" s="37"/>
      <c r="CG593" s="37"/>
      <c r="CH593" s="37"/>
      <c r="CI593" s="37"/>
      <c r="CJ593" s="37"/>
      <c r="CK593" s="37"/>
      <c r="CL593" s="37"/>
      <c r="CM593" s="37"/>
      <c r="CN593" s="37"/>
      <c r="CO593" s="37"/>
      <c r="CP593" s="37"/>
      <c r="CQ593" s="37">
        <v>0</v>
      </c>
      <c r="CR593" s="37">
        <v>0.6</v>
      </c>
      <c r="CS593" s="37">
        <v>98.9</v>
      </c>
      <c r="CT593" s="37">
        <v>0.5</v>
      </c>
      <c r="CU593" s="37" t="s">
        <v>867</v>
      </c>
      <c r="CV593" s="37"/>
      <c r="CW593" s="37"/>
      <c r="CX593" s="37"/>
      <c r="CY593" s="37"/>
      <c r="CZ593" s="37"/>
      <c r="DA593" s="37" t="s">
        <v>866</v>
      </c>
      <c r="DB593" s="37" t="s">
        <v>865</v>
      </c>
      <c r="DC593" s="37" t="s">
        <v>864</v>
      </c>
      <c r="DD593" s="37"/>
      <c r="DE593" s="37" t="s">
        <v>863</v>
      </c>
      <c r="DF593" s="37"/>
      <c r="DG593" s="37"/>
      <c r="DH593" s="37"/>
      <c r="DI593" s="37" t="s">
        <v>862</v>
      </c>
      <c r="DJ593" s="37"/>
      <c r="DK593" s="37"/>
      <c r="DL593" s="37">
        <v>0.13</v>
      </c>
      <c r="DM593" s="37"/>
      <c r="DN593" s="37"/>
      <c r="DO593" s="37"/>
      <c r="DP593" s="37">
        <v>3.6000000000000002E-4</v>
      </c>
      <c r="DQ593" s="37"/>
      <c r="DR593" s="37"/>
      <c r="DS593" s="37">
        <v>3.6000000000000002E-4</v>
      </c>
      <c r="DT593" s="37">
        <v>0.13036</v>
      </c>
    </row>
    <row r="594" spans="1:124" s="31" customFormat="1" ht="16.5">
      <c r="A594" s="37">
        <v>438</v>
      </c>
      <c r="B594" s="36" t="s">
        <v>861</v>
      </c>
      <c r="C594" s="36" t="s">
        <v>473</v>
      </c>
      <c r="D594" s="37" t="s">
        <v>860</v>
      </c>
      <c r="E594" s="37" t="s">
        <v>859</v>
      </c>
      <c r="F594" s="37" t="str">
        <f>IF(ISERROR(FIND('ヒアリングシート（記入例あり）'!$C$22,物質リスト!D594)),"",ROW())</f>
        <v/>
      </c>
      <c r="G594" s="37" t="e" cm="1">
        <f t="array" ref="G594">INDEX(D:D,SMALL(F:F,ROW(D594)))</f>
        <v>#NUM!</v>
      </c>
      <c r="H594" s="38" t="s">
        <v>10797</v>
      </c>
      <c r="I594" s="37" t="s">
        <v>223</v>
      </c>
      <c r="J594" s="37" t="s">
        <v>360</v>
      </c>
      <c r="K594" s="37" t="s">
        <v>221</v>
      </c>
      <c r="L594" s="37" t="s">
        <v>858</v>
      </c>
      <c r="M594" s="37">
        <v>142.19999999999999</v>
      </c>
      <c r="N594" s="37" t="s">
        <v>857</v>
      </c>
      <c r="O594" s="36" t="s">
        <v>856</v>
      </c>
      <c r="P594" s="37" t="s">
        <v>217</v>
      </c>
      <c r="Q594" s="37"/>
      <c r="R594" s="37" t="s">
        <v>855</v>
      </c>
      <c r="S594" s="36" t="s">
        <v>854</v>
      </c>
      <c r="T594" s="36" t="s">
        <v>853</v>
      </c>
      <c r="U594" s="36" t="s">
        <v>852</v>
      </c>
      <c r="V594" s="37">
        <v>3.87</v>
      </c>
      <c r="W594" s="37">
        <v>2</v>
      </c>
      <c r="X594" s="36"/>
      <c r="Y594" s="36" t="s">
        <v>212</v>
      </c>
      <c r="Z594" s="36" t="s">
        <v>851</v>
      </c>
      <c r="AA594" s="37" t="s">
        <v>850</v>
      </c>
      <c r="AB594" s="37" t="s">
        <v>849</v>
      </c>
      <c r="AC594" s="37" t="s">
        <v>209</v>
      </c>
      <c r="AD594" s="41" t="s">
        <v>207</v>
      </c>
      <c r="AE594" s="41" t="s">
        <v>203</v>
      </c>
      <c r="AF594" s="41" t="s">
        <v>206</v>
      </c>
      <c r="AG594" s="41" t="s">
        <v>201</v>
      </c>
      <c r="AH594" s="41" t="s">
        <v>201</v>
      </c>
      <c r="AI594" s="41" t="s">
        <v>201</v>
      </c>
      <c r="AJ594" s="41" t="s">
        <v>203</v>
      </c>
      <c r="AK594" s="41" t="s">
        <v>205</v>
      </c>
      <c r="AL594" s="41" t="s">
        <v>201</v>
      </c>
      <c r="AM594" s="41" t="s">
        <v>201</v>
      </c>
      <c r="AN594" s="41" t="s">
        <v>201</v>
      </c>
      <c r="AO594" s="41" t="s">
        <v>201</v>
      </c>
      <c r="AP594" s="41" t="s">
        <v>201</v>
      </c>
      <c r="AQ594" s="41" t="s">
        <v>848</v>
      </c>
      <c r="AR594" s="41" t="s">
        <v>847</v>
      </c>
      <c r="AS594" s="41" t="s">
        <v>201</v>
      </c>
      <c r="AT594" s="37" t="s">
        <v>846</v>
      </c>
      <c r="AU594" s="37" t="s">
        <v>845</v>
      </c>
      <c r="AV594" s="37" t="s">
        <v>598</v>
      </c>
      <c r="AW594" s="37" t="s">
        <v>844</v>
      </c>
      <c r="AX594" s="37"/>
      <c r="AY594" s="37" t="s">
        <v>321</v>
      </c>
      <c r="AZ594" s="37"/>
      <c r="BA594" s="37" t="s">
        <v>843</v>
      </c>
      <c r="BB594" s="37" t="s">
        <v>842</v>
      </c>
      <c r="BC594" s="37" t="s">
        <v>841</v>
      </c>
      <c r="BD594" s="37" t="s">
        <v>840</v>
      </c>
      <c r="BE594" s="37"/>
      <c r="BF594" s="37"/>
      <c r="BG594" s="37"/>
      <c r="BH594" s="37" t="s">
        <v>839</v>
      </c>
      <c r="BI594" s="37"/>
      <c r="BJ594" s="37"/>
      <c r="BK594" s="37"/>
      <c r="BL594" s="37"/>
      <c r="BM594" s="37"/>
      <c r="BN594" s="37"/>
      <c r="BO594" s="37"/>
      <c r="BP594" s="37"/>
      <c r="BQ594" s="37"/>
      <c r="BR594" s="37"/>
      <c r="BS594" s="37"/>
      <c r="BT594" s="37"/>
      <c r="BU594" s="37"/>
      <c r="BV594" s="37"/>
      <c r="BW594" s="37"/>
      <c r="BX594" s="37"/>
      <c r="BY594" s="37"/>
      <c r="BZ594" s="37"/>
      <c r="CA594" s="37"/>
      <c r="CB594" s="37"/>
      <c r="CC594" s="37"/>
      <c r="CD594" s="37"/>
      <c r="CE594" s="37"/>
      <c r="CF594" s="37"/>
      <c r="CG594" s="37"/>
      <c r="CH594" s="37"/>
      <c r="CI594" s="37"/>
      <c r="CJ594" s="37"/>
      <c r="CK594" s="37"/>
      <c r="CL594" s="37"/>
      <c r="CM594" s="37"/>
      <c r="CN594" s="37"/>
      <c r="CO594" s="37"/>
      <c r="CP594" s="37"/>
      <c r="CQ594" s="37">
        <v>0.1</v>
      </c>
      <c r="CR594" s="37">
        <v>1.9</v>
      </c>
      <c r="CS594" s="37">
        <v>97.7</v>
      </c>
      <c r="CT594" s="37">
        <v>0.4</v>
      </c>
      <c r="CU594" s="37" t="s">
        <v>838</v>
      </c>
      <c r="CV594" s="37"/>
      <c r="CW594" s="37"/>
      <c r="CX594" s="37"/>
      <c r="CY594" s="37"/>
      <c r="CZ594" s="37"/>
      <c r="DA594" s="37" t="s">
        <v>837</v>
      </c>
      <c r="DB594" s="37" t="s">
        <v>836</v>
      </c>
      <c r="DC594" s="37" t="s">
        <v>835</v>
      </c>
      <c r="DD594" s="37"/>
      <c r="DE594" s="37" t="s">
        <v>834</v>
      </c>
      <c r="DF594" s="37"/>
      <c r="DG594" s="37"/>
      <c r="DH594" s="37"/>
      <c r="DI594" s="37" t="s">
        <v>833</v>
      </c>
      <c r="DJ594" s="37"/>
      <c r="DK594" s="37"/>
      <c r="DL594" s="37">
        <v>4.2000000000000003E-2</v>
      </c>
      <c r="DM594" s="37"/>
      <c r="DN594" s="37"/>
      <c r="DO594" s="37"/>
      <c r="DP594" s="37">
        <v>1.8000000000000001E-4</v>
      </c>
      <c r="DQ594" s="37"/>
      <c r="DR594" s="37"/>
      <c r="DS594" s="37">
        <v>1.8000000000000001E-4</v>
      </c>
      <c r="DT594" s="37">
        <v>4.2180000000000002E-2</v>
      </c>
    </row>
    <row r="595" spans="1:124" s="31" customFormat="1" ht="16.5">
      <c r="A595" s="37">
        <v>439</v>
      </c>
      <c r="B595" s="36" t="s">
        <v>832</v>
      </c>
      <c r="C595" s="36" t="s">
        <v>831</v>
      </c>
      <c r="D595" s="37" t="s">
        <v>830</v>
      </c>
      <c r="E595" s="37" t="s">
        <v>829</v>
      </c>
      <c r="F595" s="37" t="str">
        <f>IF(ISERROR(FIND('ヒアリングシート（記入例あり）'!$C$22,物質リスト!D595)),"",ROW())</f>
        <v/>
      </c>
      <c r="G595" s="37" t="e" cm="1">
        <f t="array" ref="G595">INDEX(D:D,SMALL(F:F,ROW(D595)))</f>
        <v>#NUM!</v>
      </c>
      <c r="H595" s="38" t="s">
        <v>10798</v>
      </c>
      <c r="I595" s="37" t="s">
        <v>223</v>
      </c>
      <c r="J595" s="37" t="s">
        <v>360</v>
      </c>
      <c r="K595" s="37" t="s">
        <v>360</v>
      </c>
      <c r="L595" s="37" t="s">
        <v>828</v>
      </c>
      <c r="M595" s="37">
        <v>93.1</v>
      </c>
      <c r="N595" s="37" t="s">
        <v>827</v>
      </c>
      <c r="O595" s="36" t="s">
        <v>826</v>
      </c>
      <c r="P595" s="37" t="s">
        <v>217</v>
      </c>
      <c r="Q595" s="36" t="s">
        <v>825</v>
      </c>
      <c r="R595" s="37"/>
      <c r="S595" s="36" t="s">
        <v>824</v>
      </c>
      <c r="T595" s="36"/>
      <c r="U595" s="36" t="s">
        <v>823</v>
      </c>
      <c r="V595" s="37">
        <v>1.2</v>
      </c>
      <c r="W595" s="37">
        <v>1</v>
      </c>
      <c r="X595" s="36"/>
      <c r="Y595" s="36" t="s">
        <v>822</v>
      </c>
      <c r="Z595" s="36" t="s">
        <v>821</v>
      </c>
      <c r="AA595" s="37" t="s">
        <v>820</v>
      </c>
      <c r="AB595" s="37" t="s">
        <v>819</v>
      </c>
      <c r="AC595" s="37" t="s">
        <v>818</v>
      </c>
      <c r="AD595" s="41" t="s">
        <v>207</v>
      </c>
      <c r="AE595" s="41" t="s">
        <v>378</v>
      </c>
      <c r="AF595" s="41" t="s">
        <v>206</v>
      </c>
      <c r="AG595" s="41" t="s">
        <v>378</v>
      </c>
      <c r="AH595" s="41" t="s">
        <v>201</v>
      </c>
      <c r="AI595" s="41" t="s">
        <v>201</v>
      </c>
      <c r="AJ595" s="41" t="s">
        <v>377</v>
      </c>
      <c r="AK595" s="41" t="s">
        <v>377</v>
      </c>
      <c r="AL595" s="41" t="s">
        <v>201</v>
      </c>
      <c r="AM595" s="41" t="s">
        <v>201</v>
      </c>
      <c r="AN595" s="41" t="s">
        <v>201</v>
      </c>
      <c r="AO595" s="41" t="s">
        <v>205</v>
      </c>
      <c r="AP595" s="41" t="s">
        <v>201</v>
      </c>
      <c r="AQ595" s="41" t="s">
        <v>817</v>
      </c>
      <c r="AR595" s="41" t="s">
        <v>816</v>
      </c>
      <c r="AS595" s="41" t="s">
        <v>201</v>
      </c>
      <c r="AT595" s="37" t="s">
        <v>815</v>
      </c>
      <c r="AU595" s="37" t="s">
        <v>814</v>
      </c>
      <c r="AV595" s="37" t="s">
        <v>209</v>
      </c>
      <c r="AW595" s="37"/>
      <c r="AX595" s="37"/>
      <c r="AY595" s="37"/>
      <c r="AZ595" s="37"/>
      <c r="BA595" s="37" t="s">
        <v>813</v>
      </c>
      <c r="BB595" s="37" t="s">
        <v>812</v>
      </c>
      <c r="BC595" s="37"/>
      <c r="BD595" s="37"/>
      <c r="BE595" s="40">
        <v>895</v>
      </c>
      <c r="BF595" s="37">
        <v>112502</v>
      </c>
      <c r="BG595" s="37">
        <v>113397</v>
      </c>
      <c r="BH595" s="37" t="s">
        <v>811</v>
      </c>
      <c r="BI595" s="37"/>
      <c r="BJ595" s="37"/>
      <c r="BK595" s="37"/>
      <c r="BL595" s="37"/>
      <c r="BM595" s="37"/>
      <c r="BN595" s="37"/>
      <c r="BO595" s="37"/>
      <c r="BP595" s="37"/>
      <c r="BQ595" s="37"/>
      <c r="BR595" s="37"/>
      <c r="BS595" s="37"/>
      <c r="BT595" s="37"/>
      <c r="BU595" s="37"/>
      <c r="BV595" s="37">
        <v>1</v>
      </c>
      <c r="BW595" s="37">
        <v>680</v>
      </c>
      <c r="BX595" s="37">
        <v>0</v>
      </c>
      <c r="BY595" s="37">
        <v>0</v>
      </c>
      <c r="BZ595" s="37">
        <v>0</v>
      </c>
      <c r="CA595" s="37">
        <v>680</v>
      </c>
      <c r="CB595" s="37">
        <v>190000</v>
      </c>
      <c r="CC595" s="37"/>
      <c r="CD595" s="37"/>
      <c r="CE595" s="37"/>
      <c r="CF595" s="37"/>
      <c r="CG595" s="37"/>
      <c r="CH595" s="37"/>
      <c r="CI595" s="37"/>
      <c r="CJ595" s="37">
        <v>0</v>
      </c>
      <c r="CK595" s="37">
        <v>0</v>
      </c>
      <c r="CL595" s="37">
        <v>0</v>
      </c>
      <c r="CM595" s="37">
        <v>0</v>
      </c>
      <c r="CN595" s="37">
        <v>0</v>
      </c>
      <c r="CO595" s="37">
        <v>0</v>
      </c>
      <c r="CP595" s="37">
        <v>0</v>
      </c>
      <c r="CQ595" s="37">
        <v>7.0000000000000007E-2</v>
      </c>
      <c r="CR595" s="37">
        <v>53.4</v>
      </c>
      <c r="CS595" s="37">
        <v>2.4</v>
      </c>
      <c r="CT595" s="37">
        <v>44.1</v>
      </c>
      <c r="CU595" s="37"/>
      <c r="CV595" s="37"/>
      <c r="CW595" s="37"/>
      <c r="CX595" s="37"/>
      <c r="CY595" s="37"/>
      <c r="CZ595" s="37"/>
      <c r="DA595" s="37"/>
      <c r="DB595" s="37"/>
      <c r="DC595" s="37"/>
      <c r="DD595" s="37"/>
      <c r="DE595" s="37"/>
      <c r="DF595" s="37"/>
      <c r="DG595" s="37"/>
      <c r="DH595" s="37"/>
      <c r="DI595" s="37"/>
      <c r="DJ595" s="37"/>
      <c r="DK595" s="37"/>
      <c r="DL595" s="37"/>
      <c r="DM595" s="37"/>
      <c r="DN595" s="37"/>
      <c r="DO595" s="37"/>
      <c r="DP595" s="37"/>
      <c r="DQ595" s="37"/>
      <c r="DR595" s="37"/>
      <c r="DS595" s="37"/>
      <c r="DT595" s="37"/>
    </row>
    <row r="596" spans="1:124" s="31" customFormat="1" ht="18">
      <c r="A596" s="37">
        <v>440</v>
      </c>
      <c r="B596" s="36" t="s">
        <v>810</v>
      </c>
      <c r="C596" s="36" t="s">
        <v>809</v>
      </c>
      <c r="D596" s="37" t="s">
        <v>808</v>
      </c>
      <c r="E596" s="37" t="s">
        <v>807</v>
      </c>
      <c r="F596" s="37" t="str">
        <f>IF(ISERROR(FIND('ヒアリングシート（記入例あり）'!$C$22,物質リスト!D596)),"",ROW())</f>
        <v/>
      </c>
      <c r="G596" s="37" t="e" cm="1">
        <f t="array" ref="G596">INDEX(D:D,SMALL(F:F,ROW(D596)))</f>
        <v>#NUM!</v>
      </c>
      <c r="H596" s="38" t="s">
        <v>10798</v>
      </c>
      <c r="I596" s="37" t="s">
        <v>223</v>
      </c>
      <c r="J596" s="37" t="s">
        <v>360</v>
      </c>
      <c r="K596" s="37" t="s">
        <v>360</v>
      </c>
      <c r="L596" s="37" t="s">
        <v>806</v>
      </c>
      <c r="M596" s="37">
        <v>152.19</v>
      </c>
      <c r="N596" s="37" t="s">
        <v>805</v>
      </c>
      <c r="O596" s="36" t="s">
        <v>804</v>
      </c>
      <c r="P596" s="37" t="s">
        <v>217</v>
      </c>
      <c r="Q596" s="36" t="s">
        <v>803</v>
      </c>
      <c r="R596" s="37"/>
      <c r="S596" s="36" t="s">
        <v>11049</v>
      </c>
      <c r="T596" s="36" t="s">
        <v>802</v>
      </c>
      <c r="U596" s="36" t="s">
        <v>801</v>
      </c>
      <c r="V596" s="37">
        <v>2.16</v>
      </c>
      <c r="W596" s="37">
        <v>1</v>
      </c>
      <c r="X596" s="36"/>
      <c r="Y596" s="36"/>
      <c r="Z596" s="36" t="s">
        <v>11050</v>
      </c>
      <c r="AA596" s="37" t="s">
        <v>800</v>
      </c>
      <c r="AB596" s="37" t="s">
        <v>799</v>
      </c>
      <c r="AC596" s="37" t="s">
        <v>798</v>
      </c>
      <c r="AD596" s="41" t="s">
        <v>207</v>
      </c>
      <c r="AE596" s="41" t="s">
        <v>378</v>
      </c>
      <c r="AF596" s="41" t="s">
        <v>206</v>
      </c>
      <c r="AG596" s="41" t="s">
        <v>201</v>
      </c>
      <c r="AH596" s="41" t="s">
        <v>207</v>
      </c>
      <c r="AI596" s="41" t="s">
        <v>207</v>
      </c>
      <c r="AJ596" s="41" t="s">
        <v>377</v>
      </c>
      <c r="AK596" s="41" t="s">
        <v>377</v>
      </c>
      <c r="AL596" s="41" t="s">
        <v>201</v>
      </c>
      <c r="AM596" s="41" t="s">
        <v>201</v>
      </c>
      <c r="AN596" s="41" t="s">
        <v>201</v>
      </c>
      <c r="AO596" s="41" t="s">
        <v>201</v>
      </c>
      <c r="AP596" s="41" t="s">
        <v>201</v>
      </c>
      <c r="AQ596" s="41" t="s">
        <v>797</v>
      </c>
      <c r="AR596" s="41" t="s">
        <v>796</v>
      </c>
      <c r="AS596" s="41" t="s">
        <v>201</v>
      </c>
      <c r="AT596" s="37" t="s">
        <v>795</v>
      </c>
      <c r="AU596" s="37" t="s">
        <v>794</v>
      </c>
      <c r="AV596" s="37" t="s">
        <v>209</v>
      </c>
      <c r="AW596" s="37"/>
      <c r="AX596" s="37" t="s">
        <v>793</v>
      </c>
      <c r="AY596" s="37"/>
      <c r="AZ596" s="37"/>
      <c r="BA596" s="37"/>
      <c r="BB596" s="37"/>
      <c r="BC596" s="37"/>
      <c r="BD596" s="37"/>
      <c r="BE596" s="37">
        <v>62</v>
      </c>
      <c r="BF596" s="37">
        <v>56117</v>
      </c>
      <c r="BG596" s="37">
        <v>56179</v>
      </c>
      <c r="BH596" s="37" t="s">
        <v>792</v>
      </c>
      <c r="BI596" s="37">
        <v>1</v>
      </c>
      <c r="BJ596" s="37">
        <v>8.6</v>
      </c>
      <c r="BK596" s="37">
        <v>0</v>
      </c>
      <c r="BL596" s="37">
        <v>0</v>
      </c>
      <c r="BM596" s="37">
        <v>0</v>
      </c>
      <c r="BN596" s="37">
        <v>0</v>
      </c>
      <c r="BO596" s="37">
        <v>240</v>
      </c>
      <c r="BP596" s="37">
        <v>0</v>
      </c>
      <c r="BQ596" s="37">
        <v>7200</v>
      </c>
      <c r="BR596" s="37">
        <v>0</v>
      </c>
      <c r="BS596" s="37">
        <v>8.6</v>
      </c>
      <c r="BT596" s="37">
        <v>240</v>
      </c>
      <c r="BU596" s="37">
        <v>7200</v>
      </c>
      <c r="BV596" s="37">
        <v>2</v>
      </c>
      <c r="BW596" s="37">
        <v>0</v>
      </c>
      <c r="BX596" s="37">
        <v>0</v>
      </c>
      <c r="BY596" s="37">
        <v>0</v>
      </c>
      <c r="BZ596" s="37">
        <v>0</v>
      </c>
      <c r="CA596" s="37">
        <v>0</v>
      </c>
      <c r="CB596" s="37">
        <v>3501400</v>
      </c>
      <c r="CC596" s="37"/>
      <c r="CD596" s="37"/>
      <c r="CE596" s="37"/>
      <c r="CF596" s="37"/>
      <c r="CG596" s="37"/>
      <c r="CH596" s="37"/>
      <c r="CI596" s="37"/>
      <c r="CJ596" s="37">
        <v>0</v>
      </c>
      <c r="CK596" s="37">
        <v>0</v>
      </c>
      <c r="CL596" s="37">
        <v>0</v>
      </c>
      <c r="CM596" s="37">
        <v>0</v>
      </c>
      <c r="CN596" s="37">
        <v>0</v>
      </c>
      <c r="CO596" s="37">
        <v>0</v>
      </c>
      <c r="CP596" s="37">
        <v>0</v>
      </c>
      <c r="CQ596" s="37"/>
      <c r="CR596" s="37"/>
      <c r="CS596" s="37"/>
      <c r="CT596" s="37"/>
      <c r="CU596" s="37"/>
      <c r="CV596" s="37"/>
      <c r="CW596" s="37"/>
      <c r="CX596" s="37"/>
      <c r="CY596" s="37"/>
      <c r="CZ596" s="37"/>
      <c r="DA596" s="37"/>
      <c r="DB596" s="37"/>
      <c r="DC596" s="37"/>
      <c r="DD596" s="37"/>
      <c r="DE596" s="37"/>
      <c r="DF596" s="37"/>
      <c r="DG596" s="37"/>
      <c r="DH596" s="37"/>
      <c r="DI596" s="37"/>
      <c r="DJ596" s="37"/>
      <c r="DK596" s="37"/>
      <c r="DL596" s="37"/>
      <c r="DM596" s="37"/>
      <c r="DN596" s="37"/>
      <c r="DO596" s="37"/>
      <c r="DP596" s="37"/>
      <c r="DQ596" s="37"/>
      <c r="DR596" s="37"/>
      <c r="DS596" s="37"/>
      <c r="DT596" s="37"/>
    </row>
    <row r="597" spans="1:124" s="31" customFormat="1" ht="18">
      <c r="A597" s="37">
        <v>441</v>
      </c>
      <c r="B597" s="36" t="s">
        <v>791</v>
      </c>
      <c r="C597" s="36" t="s">
        <v>790</v>
      </c>
      <c r="D597" s="37" t="s">
        <v>789</v>
      </c>
      <c r="E597" s="37" t="s">
        <v>788</v>
      </c>
      <c r="F597" s="37" t="str">
        <f>IF(ISERROR(FIND('ヒアリングシート（記入例あり）'!$C$22,物質リスト!D597)),"",ROW())</f>
        <v/>
      </c>
      <c r="G597" s="37" t="e" cm="1">
        <f t="array" ref="G597">INDEX(D:D,SMALL(F:F,ROW(D597)))</f>
        <v>#NUM!</v>
      </c>
      <c r="H597" s="38" t="s">
        <v>10797</v>
      </c>
      <c r="I597" s="37" t="s">
        <v>223</v>
      </c>
      <c r="J597" s="37" t="s">
        <v>222</v>
      </c>
      <c r="K597" s="37" t="s">
        <v>221</v>
      </c>
      <c r="L597" s="37" t="s">
        <v>787</v>
      </c>
      <c r="M597" s="37">
        <v>240.22</v>
      </c>
      <c r="N597" s="37" t="s">
        <v>786</v>
      </c>
      <c r="O597" s="36" t="s">
        <v>785</v>
      </c>
      <c r="P597" s="37" t="s">
        <v>259</v>
      </c>
      <c r="Q597" s="36" t="s">
        <v>784</v>
      </c>
      <c r="R597" s="37"/>
      <c r="S597" s="36" t="s">
        <v>11051</v>
      </c>
      <c r="T597" s="36" t="s">
        <v>783</v>
      </c>
      <c r="U597" s="36" t="s">
        <v>434</v>
      </c>
      <c r="V597" s="37">
        <v>3.56</v>
      </c>
      <c r="W597" s="37">
        <v>2</v>
      </c>
      <c r="X597" s="36"/>
      <c r="Y597" s="36"/>
      <c r="Z597" s="36" t="s">
        <v>782</v>
      </c>
      <c r="AA597" s="37" t="s">
        <v>781</v>
      </c>
      <c r="AB597" s="37" t="s">
        <v>780</v>
      </c>
      <c r="AC597" s="37" t="s">
        <v>209</v>
      </c>
      <c r="AD597" s="41" t="s">
        <v>205</v>
      </c>
      <c r="AE597" s="41" t="s">
        <v>377</v>
      </c>
      <c r="AF597" s="41" t="s">
        <v>206</v>
      </c>
      <c r="AG597" s="41" t="s">
        <v>206</v>
      </c>
      <c r="AH597" s="41" t="s">
        <v>377</v>
      </c>
      <c r="AI597" s="41" t="s">
        <v>377</v>
      </c>
      <c r="AJ597" s="41" t="s">
        <v>201</v>
      </c>
      <c r="AK597" s="41" t="s">
        <v>204</v>
      </c>
      <c r="AL597" s="41" t="s">
        <v>201</v>
      </c>
      <c r="AM597" s="41" t="s">
        <v>201</v>
      </c>
      <c r="AN597" s="41" t="s">
        <v>201</v>
      </c>
      <c r="AO597" s="41" t="s">
        <v>201</v>
      </c>
      <c r="AP597" s="41" t="s">
        <v>205</v>
      </c>
      <c r="AQ597" s="41" t="s">
        <v>779</v>
      </c>
      <c r="AR597" s="41" t="s">
        <v>778</v>
      </c>
      <c r="AS597" s="41" t="s">
        <v>201</v>
      </c>
      <c r="AT597" s="37" t="s">
        <v>777</v>
      </c>
      <c r="AU597" s="37" t="s">
        <v>776</v>
      </c>
      <c r="AV597" s="37" t="s">
        <v>775</v>
      </c>
      <c r="AW597" s="37" t="s">
        <v>774</v>
      </c>
      <c r="AX597" s="37"/>
      <c r="AY597" s="37"/>
      <c r="AZ597" s="37"/>
      <c r="BA597" s="37"/>
      <c r="BB597" s="37"/>
      <c r="BC597" s="37"/>
      <c r="BD597" s="37"/>
      <c r="BE597" s="37">
        <v>0</v>
      </c>
      <c r="BF597" s="37">
        <v>0</v>
      </c>
      <c r="BG597" s="37">
        <v>0</v>
      </c>
      <c r="BH597" s="37" t="s">
        <v>773</v>
      </c>
      <c r="BI597" s="37"/>
      <c r="BJ597" s="37"/>
      <c r="BK597" s="37"/>
      <c r="BL597" s="37"/>
      <c r="BM597" s="37"/>
      <c r="BN597" s="37"/>
      <c r="BO597" s="37"/>
      <c r="BP597" s="37"/>
      <c r="BQ597" s="37"/>
      <c r="BR597" s="37"/>
      <c r="BS597" s="37"/>
      <c r="BT597" s="37"/>
      <c r="BU597" s="37"/>
      <c r="BV597" s="37">
        <v>0</v>
      </c>
      <c r="BW597" s="37">
        <v>0</v>
      </c>
      <c r="BX597" s="37">
        <v>0</v>
      </c>
      <c r="BY597" s="37">
        <v>0</v>
      </c>
      <c r="BZ597" s="37">
        <v>0</v>
      </c>
      <c r="CA597" s="37">
        <v>0</v>
      </c>
      <c r="CB597" s="37">
        <v>0</v>
      </c>
      <c r="CC597" s="37"/>
      <c r="CD597" s="37"/>
      <c r="CE597" s="37"/>
      <c r="CF597" s="37"/>
      <c r="CG597" s="37"/>
      <c r="CH597" s="37"/>
      <c r="CI597" s="37"/>
      <c r="CJ597" s="37">
        <v>0</v>
      </c>
      <c r="CK597" s="37">
        <v>0</v>
      </c>
      <c r="CL597" s="37">
        <v>0</v>
      </c>
      <c r="CM597" s="37">
        <v>0</v>
      </c>
      <c r="CN597" s="37">
        <v>0</v>
      </c>
      <c r="CO597" s="37">
        <v>0</v>
      </c>
      <c r="CP597" s="37">
        <v>0</v>
      </c>
      <c r="CQ597" s="37"/>
      <c r="CR597" s="37"/>
      <c r="CS597" s="37"/>
      <c r="CT597" s="37"/>
      <c r="CU597" s="37"/>
      <c r="CV597" s="37"/>
      <c r="CW597" s="37"/>
      <c r="CX597" s="37"/>
      <c r="CY597" s="37"/>
      <c r="CZ597" s="37"/>
      <c r="DA597" s="37"/>
      <c r="DB597" s="37"/>
      <c r="DC597" s="37"/>
      <c r="DD597" s="37"/>
      <c r="DE597" s="37"/>
      <c r="DF597" s="37"/>
      <c r="DG597" s="37"/>
      <c r="DH597" s="37"/>
      <c r="DI597" s="37"/>
      <c r="DJ597" s="37"/>
      <c r="DK597" s="37"/>
      <c r="DL597" s="37"/>
      <c r="DM597" s="37"/>
      <c r="DN597" s="37"/>
      <c r="DO597" s="37"/>
      <c r="DP597" s="37"/>
      <c r="DQ597" s="37"/>
      <c r="DR597" s="37"/>
      <c r="DS597" s="37"/>
      <c r="DT597" s="37"/>
    </row>
    <row r="598" spans="1:124" s="31" customFormat="1" ht="18">
      <c r="A598" s="37">
        <v>442</v>
      </c>
      <c r="B598" s="36" t="s">
        <v>772</v>
      </c>
      <c r="C598" s="36" t="s">
        <v>595</v>
      </c>
      <c r="D598" s="37" t="s">
        <v>771</v>
      </c>
      <c r="E598" s="37" t="s">
        <v>770</v>
      </c>
      <c r="F598" s="37" t="str">
        <f>IF(ISERROR(FIND('ヒアリングシート（記入例あり）'!$C$22,物質リスト!D598)),"",ROW())</f>
        <v/>
      </c>
      <c r="G598" s="37" t="e" cm="1">
        <f t="array" ref="G598">INDEX(D:D,SMALL(F:F,ROW(D598)))</f>
        <v>#NUM!</v>
      </c>
      <c r="H598" s="38" t="s">
        <v>10797</v>
      </c>
      <c r="I598" s="37" t="s">
        <v>223</v>
      </c>
      <c r="J598" s="37" t="s">
        <v>222</v>
      </c>
      <c r="K598" s="37" t="s">
        <v>221</v>
      </c>
      <c r="L598" s="37" t="s">
        <v>769</v>
      </c>
      <c r="M598" s="37">
        <v>269.34199999999998</v>
      </c>
      <c r="N598" s="37" t="s">
        <v>768</v>
      </c>
      <c r="O598" s="36" t="s">
        <v>767</v>
      </c>
      <c r="P598" s="37" t="s">
        <v>259</v>
      </c>
      <c r="Q598" s="36" t="s">
        <v>209</v>
      </c>
      <c r="R598" s="37"/>
      <c r="S598" s="36" t="s">
        <v>11052</v>
      </c>
      <c r="T598" s="36"/>
      <c r="U598" s="36" t="s">
        <v>766</v>
      </c>
      <c r="V598" s="37">
        <v>3.66</v>
      </c>
      <c r="W598" s="37">
        <v>2</v>
      </c>
      <c r="X598" s="36"/>
      <c r="Y598" s="36"/>
      <c r="Z598" s="36" t="s">
        <v>765</v>
      </c>
      <c r="AA598" s="37" t="s">
        <v>764</v>
      </c>
      <c r="AB598" s="37" t="s">
        <v>763</v>
      </c>
      <c r="AC598" s="37" t="s">
        <v>762</v>
      </c>
      <c r="AD598" s="41" t="s">
        <v>203</v>
      </c>
      <c r="AE598" s="41" t="s">
        <v>203</v>
      </c>
      <c r="AF598" s="41" t="s">
        <v>206</v>
      </c>
      <c r="AG598" s="41" t="s">
        <v>201</v>
      </c>
      <c r="AH598" s="41" t="s">
        <v>201</v>
      </c>
      <c r="AI598" s="41" t="s">
        <v>201</v>
      </c>
      <c r="AJ598" s="41" t="s">
        <v>203</v>
      </c>
      <c r="AK598" s="41" t="s">
        <v>203</v>
      </c>
      <c r="AL598" s="41" t="s">
        <v>201</v>
      </c>
      <c r="AM598" s="41" t="s">
        <v>203</v>
      </c>
      <c r="AN598" s="41" t="s">
        <v>203</v>
      </c>
      <c r="AO598" s="41" t="s">
        <v>203</v>
      </c>
      <c r="AP598" s="41" t="s">
        <v>203</v>
      </c>
      <c r="AQ598" s="41" t="s">
        <v>203</v>
      </c>
      <c r="AR598" s="41" t="s">
        <v>203</v>
      </c>
      <c r="AS598" s="41" t="s">
        <v>201</v>
      </c>
      <c r="AT598" s="37" t="s">
        <v>199</v>
      </c>
      <c r="AU598" s="37" t="s">
        <v>761</v>
      </c>
      <c r="AV598" s="37" t="s">
        <v>582</v>
      </c>
      <c r="AW598" s="37"/>
      <c r="AX598" s="37"/>
      <c r="AY598" s="37"/>
      <c r="AZ598" s="37"/>
      <c r="BA598" s="37"/>
      <c r="BB598" s="37"/>
      <c r="BC598" s="37"/>
      <c r="BD598" s="37"/>
      <c r="BE598" s="37">
        <v>0</v>
      </c>
      <c r="BF598" s="37">
        <v>181</v>
      </c>
      <c r="BG598" s="37">
        <v>181</v>
      </c>
      <c r="BH598" s="37" t="s">
        <v>711</v>
      </c>
      <c r="BI598" s="37"/>
      <c r="BJ598" s="37"/>
      <c r="BK598" s="37"/>
      <c r="BL598" s="37"/>
      <c r="BM598" s="37"/>
      <c r="BN598" s="37"/>
      <c r="BO598" s="37"/>
      <c r="BP598" s="37"/>
      <c r="BQ598" s="37"/>
      <c r="BR598" s="37"/>
      <c r="BS598" s="37"/>
      <c r="BT598" s="37"/>
      <c r="BU598" s="37"/>
      <c r="BV598" s="37">
        <v>0</v>
      </c>
      <c r="BW598" s="37">
        <v>0</v>
      </c>
      <c r="BX598" s="37">
        <v>0</v>
      </c>
      <c r="BY598" s="37">
        <v>0</v>
      </c>
      <c r="BZ598" s="37">
        <v>0</v>
      </c>
      <c r="CA598" s="37">
        <v>0</v>
      </c>
      <c r="CB598" s="37">
        <v>0</v>
      </c>
      <c r="CC598" s="37"/>
      <c r="CD598" s="37"/>
      <c r="CE598" s="37"/>
      <c r="CF598" s="37"/>
      <c r="CG598" s="37"/>
      <c r="CH598" s="37"/>
      <c r="CI598" s="37"/>
      <c r="CJ598" s="37">
        <v>0</v>
      </c>
      <c r="CK598" s="37">
        <v>0</v>
      </c>
      <c r="CL598" s="37">
        <v>0</v>
      </c>
      <c r="CM598" s="37">
        <v>0</v>
      </c>
      <c r="CN598" s="37">
        <v>0</v>
      </c>
      <c r="CO598" s="37">
        <v>0</v>
      </c>
      <c r="CP598" s="37">
        <v>0</v>
      </c>
      <c r="CQ598" s="37"/>
      <c r="CR598" s="37"/>
      <c r="CS598" s="37"/>
      <c r="CT598" s="37"/>
      <c r="CU598" s="37"/>
      <c r="CV598" s="37"/>
      <c r="CW598" s="37"/>
      <c r="CX598" s="37"/>
      <c r="CY598" s="37"/>
      <c r="CZ598" s="37"/>
      <c r="DA598" s="37"/>
      <c r="DB598" s="37"/>
      <c r="DC598" s="37"/>
      <c r="DD598" s="37"/>
      <c r="DE598" s="37"/>
      <c r="DF598" s="37"/>
      <c r="DG598" s="37"/>
      <c r="DH598" s="37"/>
      <c r="DI598" s="37"/>
      <c r="DJ598" s="37"/>
      <c r="DK598" s="37"/>
      <c r="DL598" s="37"/>
      <c r="DM598" s="37"/>
      <c r="DN598" s="37"/>
      <c r="DO598" s="37"/>
      <c r="DP598" s="37"/>
      <c r="DQ598" s="37"/>
      <c r="DR598" s="37"/>
      <c r="DS598" s="37"/>
      <c r="DT598" s="37"/>
    </row>
    <row r="599" spans="1:124" s="31" customFormat="1" ht="18">
      <c r="A599" s="37">
        <v>443</v>
      </c>
      <c r="B599" s="36" t="s">
        <v>760</v>
      </c>
      <c r="C599" s="36" t="s">
        <v>453</v>
      </c>
      <c r="D599" s="37" t="s">
        <v>759</v>
      </c>
      <c r="E599" s="37" t="s">
        <v>758</v>
      </c>
      <c r="F599" s="37" t="str">
        <f>IF(ISERROR(FIND('ヒアリングシート（記入例あり）'!$C$22,物質リスト!D599)),"",ROW())</f>
        <v/>
      </c>
      <c r="G599" s="37" t="e" cm="1">
        <f t="array" ref="G599">INDEX(D:D,SMALL(F:F,ROW(D599)))</f>
        <v>#NUM!</v>
      </c>
      <c r="H599" s="38" t="s">
        <v>10796</v>
      </c>
      <c r="I599" s="37" t="s">
        <v>223</v>
      </c>
      <c r="J599" s="37"/>
      <c r="K599" s="37" t="s">
        <v>221</v>
      </c>
      <c r="L599" s="37" t="s">
        <v>757</v>
      </c>
      <c r="M599" s="37">
        <v>162.21199999999999</v>
      </c>
      <c r="N599" s="37" t="s">
        <v>756</v>
      </c>
      <c r="O599" s="36" t="s">
        <v>755</v>
      </c>
      <c r="P599" s="37" t="s">
        <v>259</v>
      </c>
      <c r="Q599" s="36" t="s">
        <v>754</v>
      </c>
      <c r="R599" s="37"/>
      <c r="S599" s="36" t="s">
        <v>11053</v>
      </c>
      <c r="T599" s="36"/>
      <c r="U599" s="36" t="s">
        <v>753</v>
      </c>
      <c r="V599" s="37">
        <v>0.6</v>
      </c>
      <c r="W599" s="37">
        <v>1</v>
      </c>
      <c r="X599" s="36"/>
      <c r="Y599" s="36"/>
      <c r="Z599" s="36" t="s">
        <v>752</v>
      </c>
      <c r="AA599" s="37" t="s">
        <v>751</v>
      </c>
      <c r="AB599" s="37" t="s">
        <v>750</v>
      </c>
      <c r="AC599" s="37" t="s">
        <v>749</v>
      </c>
      <c r="AD599" s="37" t="s">
        <v>378</v>
      </c>
      <c r="AE599" s="37" t="s">
        <v>207</v>
      </c>
      <c r="AF599" s="37" t="s">
        <v>206</v>
      </c>
      <c r="AG599" s="37" t="s">
        <v>201</v>
      </c>
      <c r="AH599" s="37" t="s">
        <v>205</v>
      </c>
      <c r="AI599" s="37" t="s">
        <v>206</v>
      </c>
      <c r="AJ599" s="37" t="s">
        <v>203</v>
      </c>
      <c r="AK599" s="37" t="s">
        <v>203</v>
      </c>
      <c r="AL599" s="37" t="s">
        <v>201</v>
      </c>
      <c r="AM599" s="37" t="s">
        <v>203</v>
      </c>
      <c r="AN599" s="37" t="s">
        <v>203</v>
      </c>
      <c r="AO599" s="37" t="s">
        <v>203</v>
      </c>
      <c r="AP599" s="37" t="s">
        <v>203</v>
      </c>
      <c r="AQ599" s="37" t="s">
        <v>748</v>
      </c>
      <c r="AR599" s="37" t="s">
        <v>747</v>
      </c>
      <c r="AS599" s="41" t="s">
        <v>201</v>
      </c>
      <c r="AT599" s="37" t="s">
        <v>746</v>
      </c>
      <c r="AU599" s="37" t="s">
        <v>745</v>
      </c>
      <c r="AV599" s="37" t="s">
        <v>582</v>
      </c>
      <c r="AW599" s="37"/>
      <c r="AX599" s="37"/>
      <c r="AY599" s="37"/>
      <c r="AZ599" s="37"/>
      <c r="BA599" s="37"/>
      <c r="BB599" s="37"/>
      <c r="BC599" s="37"/>
      <c r="BD599" s="37"/>
      <c r="BE599" s="37">
        <v>0</v>
      </c>
      <c r="BF599" s="37">
        <v>1712</v>
      </c>
      <c r="BG599" s="37">
        <v>1712</v>
      </c>
      <c r="BH599" s="37" t="s">
        <v>744</v>
      </c>
      <c r="BI599" s="37"/>
      <c r="BJ599" s="37"/>
      <c r="BK599" s="37"/>
      <c r="BL599" s="37"/>
      <c r="BM599" s="37"/>
      <c r="BN599" s="37"/>
      <c r="BO599" s="37"/>
      <c r="BP599" s="37"/>
      <c r="BQ599" s="37"/>
      <c r="BR599" s="37"/>
      <c r="BS599" s="37"/>
      <c r="BT599" s="37"/>
      <c r="BU599" s="37"/>
      <c r="BV599" s="37">
        <v>0</v>
      </c>
      <c r="BW599" s="37">
        <v>0</v>
      </c>
      <c r="BX599" s="37">
        <v>0</v>
      </c>
      <c r="BY599" s="37">
        <v>0</v>
      </c>
      <c r="BZ599" s="37">
        <v>0</v>
      </c>
      <c r="CA599" s="37">
        <v>0</v>
      </c>
      <c r="CB599" s="37">
        <v>0</v>
      </c>
      <c r="CC599" s="37"/>
      <c r="CD599" s="37"/>
      <c r="CE599" s="37"/>
      <c r="CF599" s="37"/>
      <c r="CG599" s="37"/>
      <c r="CH599" s="37"/>
      <c r="CI599" s="37"/>
      <c r="CJ599" s="37">
        <v>0</v>
      </c>
      <c r="CK599" s="37">
        <v>0</v>
      </c>
      <c r="CL599" s="37">
        <v>0</v>
      </c>
      <c r="CM599" s="37">
        <v>0</v>
      </c>
      <c r="CN599" s="37">
        <v>0</v>
      </c>
      <c r="CO599" s="37">
        <v>0</v>
      </c>
      <c r="CP599" s="37">
        <v>0</v>
      </c>
      <c r="CQ599" s="37"/>
      <c r="CR599" s="37"/>
      <c r="CS599" s="37"/>
      <c r="CT599" s="37"/>
      <c r="CU599" s="37"/>
      <c r="CV599" s="37"/>
      <c r="CW599" s="37"/>
      <c r="CX599" s="37"/>
      <c r="CY599" s="37"/>
      <c r="CZ599" s="37"/>
      <c r="DA599" s="37"/>
      <c r="DB599" s="37"/>
      <c r="DC599" s="37"/>
      <c r="DD599" s="37"/>
      <c r="DE599" s="37"/>
      <c r="DF599" s="37"/>
      <c r="DG599" s="37"/>
      <c r="DH599" s="37"/>
      <c r="DI599" s="37"/>
      <c r="DJ599" s="37"/>
      <c r="DK599" s="37"/>
      <c r="DL599" s="37"/>
      <c r="DM599" s="37"/>
      <c r="DN599" s="37"/>
      <c r="DO599" s="37"/>
      <c r="DP599" s="37"/>
      <c r="DQ599" s="37"/>
      <c r="DR599" s="37"/>
      <c r="DS599" s="37"/>
      <c r="DT599" s="37"/>
    </row>
    <row r="600" spans="1:124" s="31" customFormat="1" ht="16.5">
      <c r="A600" s="37">
        <v>444</v>
      </c>
      <c r="B600" s="36" t="s">
        <v>743</v>
      </c>
      <c r="C600" s="36" t="s">
        <v>742</v>
      </c>
      <c r="D600" s="37" t="s">
        <v>741</v>
      </c>
      <c r="E600" s="37" t="s">
        <v>740</v>
      </c>
      <c r="F600" s="37" t="str">
        <f>IF(ISERROR(FIND('ヒアリングシート（記入例あり）'!$C$22,物質リスト!D600)),"",ROW())</f>
        <v/>
      </c>
      <c r="G600" s="37" t="e" cm="1">
        <f t="array" ref="G600">INDEX(D:D,SMALL(F:F,ROW(D600)))</f>
        <v>#NUM!</v>
      </c>
      <c r="H600" s="38" t="s">
        <v>10797</v>
      </c>
      <c r="I600" s="37" t="s">
        <v>223</v>
      </c>
      <c r="J600" s="37" t="s">
        <v>222</v>
      </c>
      <c r="K600" s="37" t="s">
        <v>221</v>
      </c>
      <c r="L600" s="37" t="s">
        <v>739</v>
      </c>
      <c r="M600" s="37">
        <v>408.37</v>
      </c>
      <c r="N600" s="37" t="s">
        <v>738</v>
      </c>
      <c r="O600" s="36" t="s">
        <v>737</v>
      </c>
      <c r="P600" s="37" t="s">
        <v>259</v>
      </c>
      <c r="Q600" s="36" t="s">
        <v>736</v>
      </c>
      <c r="R600" s="37"/>
      <c r="S600" s="36" t="s">
        <v>735</v>
      </c>
      <c r="T600" s="36"/>
      <c r="U600" s="36" t="s">
        <v>734</v>
      </c>
      <c r="V600" s="37">
        <v>4.5</v>
      </c>
      <c r="W600" s="37">
        <v>2</v>
      </c>
      <c r="X600" s="36"/>
      <c r="Y600" s="36"/>
      <c r="Z600" s="36" t="s">
        <v>733</v>
      </c>
      <c r="AA600" s="37" t="s">
        <v>732</v>
      </c>
      <c r="AB600" s="37" t="s">
        <v>731</v>
      </c>
      <c r="AC600" s="37" t="s">
        <v>730</v>
      </c>
      <c r="AD600" s="37" t="s">
        <v>203</v>
      </c>
      <c r="AE600" s="37" t="s">
        <v>203</v>
      </c>
      <c r="AF600" s="37" t="s">
        <v>206</v>
      </c>
      <c r="AG600" s="37" t="s">
        <v>201</v>
      </c>
      <c r="AH600" s="37" t="s">
        <v>201</v>
      </c>
      <c r="AI600" s="37" t="s">
        <v>206</v>
      </c>
      <c r="AJ600" s="37" t="s">
        <v>203</v>
      </c>
      <c r="AK600" s="37" t="s">
        <v>204</v>
      </c>
      <c r="AL600" s="37" t="s">
        <v>201</v>
      </c>
      <c r="AM600" s="37" t="s">
        <v>377</v>
      </c>
      <c r="AN600" s="37" t="s">
        <v>203</v>
      </c>
      <c r="AO600" s="37" t="s">
        <v>203</v>
      </c>
      <c r="AP600" s="37" t="s">
        <v>203</v>
      </c>
      <c r="AQ600" s="37" t="s">
        <v>201</v>
      </c>
      <c r="AR600" s="37" t="s">
        <v>729</v>
      </c>
      <c r="AS600" s="41" t="s">
        <v>201</v>
      </c>
      <c r="AT600" s="37" t="s">
        <v>209</v>
      </c>
      <c r="AU600" s="37" t="s">
        <v>728</v>
      </c>
      <c r="AV600" s="37" t="s">
        <v>727</v>
      </c>
      <c r="AW600" s="37"/>
      <c r="AX600" s="37"/>
      <c r="AY600" s="37"/>
      <c r="AZ600" s="37"/>
      <c r="BA600" s="37"/>
      <c r="BB600" s="37"/>
      <c r="BC600" s="37"/>
      <c r="BD600" s="37"/>
      <c r="BE600" s="37">
        <v>0</v>
      </c>
      <c r="BF600" s="37">
        <v>0</v>
      </c>
      <c r="BG600" s="37">
        <v>0</v>
      </c>
      <c r="BH600" s="37" t="s">
        <v>711</v>
      </c>
      <c r="BI600" s="37"/>
      <c r="BJ600" s="37"/>
      <c r="BK600" s="37"/>
      <c r="BL600" s="37"/>
      <c r="BM600" s="37"/>
      <c r="BN600" s="37"/>
      <c r="BO600" s="37"/>
      <c r="BP600" s="37"/>
      <c r="BQ600" s="37"/>
      <c r="BR600" s="37"/>
      <c r="BS600" s="37"/>
      <c r="BT600" s="37"/>
      <c r="BU600" s="37"/>
      <c r="BV600" s="37">
        <v>0</v>
      </c>
      <c r="BW600" s="37">
        <v>0</v>
      </c>
      <c r="BX600" s="37">
        <v>0</v>
      </c>
      <c r="BY600" s="37">
        <v>0</v>
      </c>
      <c r="BZ600" s="37">
        <v>0</v>
      </c>
      <c r="CA600" s="37">
        <v>0</v>
      </c>
      <c r="CB600" s="37">
        <v>0</v>
      </c>
      <c r="CC600" s="37"/>
      <c r="CD600" s="37"/>
      <c r="CE600" s="37"/>
      <c r="CF600" s="37"/>
      <c r="CG600" s="37"/>
      <c r="CH600" s="37"/>
      <c r="CI600" s="37"/>
      <c r="CJ600" s="37">
        <v>0</v>
      </c>
      <c r="CK600" s="37">
        <v>0</v>
      </c>
      <c r="CL600" s="37">
        <v>0</v>
      </c>
      <c r="CM600" s="37">
        <v>0</v>
      </c>
      <c r="CN600" s="37">
        <v>0</v>
      </c>
      <c r="CO600" s="37">
        <v>0</v>
      </c>
      <c r="CP600" s="37">
        <v>0</v>
      </c>
      <c r="CQ600" s="37"/>
      <c r="CR600" s="37"/>
      <c r="CS600" s="37"/>
      <c r="CT600" s="37"/>
      <c r="CU600" s="37"/>
      <c r="CV600" s="37"/>
      <c r="CW600" s="37"/>
      <c r="CX600" s="37"/>
      <c r="CY600" s="37"/>
      <c r="CZ600" s="37"/>
      <c r="DA600" s="37"/>
      <c r="DB600" s="37"/>
      <c r="DC600" s="37"/>
      <c r="DD600" s="37"/>
      <c r="DE600" s="37"/>
      <c r="DF600" s="37"/>
      <c r="DG600" s="37"/>
      <c r="DH600" s="37"/>
      <c r="DI600" s="37"/>
      <c r="DJ600" s="37"/>
      <c r="DK600" s="37"/>
      <c r="DL600" s="37"/>
      <c r="DM600" s="37"/>
      <c r="DN600" s="37"/>
      <c r="DO600" s="37"/>
      <c r="DP600" s="37"/>
      <c r="DQ600" s="37"/>
      <c r="DR600" s="37"/>
      <c r="DS600" s="37"/>
      <c r="DT600" s="37"/>
    </row>
    <row r="601" spans="1:124" s="31" customFormat="1" ht="16.5">
      <c r="A601" s="37">
        <v>445</v>
      </c>
      <c r="B601" s="36" t="s">
        <v>726</v>
      </c>
      <c r="C601" s="36" t="s">
        <v>453</v>
      </c>
      <c r="D601" s="37" t="s">
        <v>725</v>
      </c>
      <c r="E601" s="37" t="s">
        <v>724</v>
      </c>
      <c r="F601" s="37" t="str">
        <f>IF(ISERROR(FIND('ヒアリングシート（記入例あり）'!$C$22,物質リスト!D601)),"",ROW())</f>
        <v/>
      </c>
      <c r="G601" s="37" t="e" cm="1">
        <f t="array" ref="G601">INDEX(D:D,SMALL(F:F,ROW(D601)))</f>
        <v>#NUM!</v>
      </c>
      <c r="H601" s="38" t="s">
        <v>10797</v>
      </c>
      <c r="I601" s="37" t="s">
        <v>223</v>
      </c>
      <c r="J601" s="37"/>
      <c r="K601" s="37" t="s">
        <v>221</v>
      </c>
      <c r="L601" s="37" t="s">
        <v>723</v>
      </c>
      <c r="M601" s="37">
        <v>313.35000000000002</v>
      </c>
      <c r="N601" s="37" t="s">
        <v>722</v>
      </c>
      <c r="O601" s="36" t="s">
        <v>721</v>
      </c>
      <c r="P601" s="37" t="s">
        <v>259</v>
      </c>
      <c r="Q601" s="36"/>
      <c r="R601" s="37" t="s">
        <v>720</v>
      </c>
      <c r="S601" s="36" t="s">
        <v>719</v>
      </c>
      <c r="T601" s="36"/>
      <c r="U601" s="36" t="s">
        <v>718</v>
      </c>
      <c r="V601" s="37">
        <v>3.4</v>
      </c>
      <c r="W601" s="37">
        <v>2</v>
      </c>
      <c r="X601" s="36"/>
      <c r="Y601" s="36"/>
      <c r="Z601" s="36" t="s">
        <v>717</v>
      </c>
      <c r="AA601" s="37" t="s">
        <v>716</v>
      </c>
      <c r="AB601" s="37" t="s">
        <v>715</v>
      </c>
      <c r="AC601" s="37" t="s">
        <v>714</v>
      </c>
      <c r="AD601" s="37" t="s">
        <v>203</v>
      </c>
      <c r="AE601" s="37" t="s">
        <v>203</v>
      </c>
      <c r="AF601" s="37" t="s">
        <v>206</v>
      </c>
      <c r="AG601" s="37" t="s">
        <v>201</v>
      </c>
      <c r="AH601" s="37" t="s">
        <v>203</v>
      </c>
      <c r="AI601" s="37" t="s">
        <v>206</v>
      </c>
      <c r="AJ601" s="37" t="s">
        <v>203</v>
      </c>
      <c r="AK601" s="37" t="s">
        <v>250</v>
      </c>
      <c r="AL601" s="37" t="s">
        <v>201</v>
      </c>
      <c r="AM601" s="37" t="s">
        <v>201</v>
      </c>
      <c r="AN601" s="37" t="s">
        <v>203</v>
      </c>
      <c r="AO601" s="37" t="s">
        <v>205</v>
      </c>
      <c r="AP601" s="37" t="s">
        <v>203</v>
      </c>
      <c r="AQ601" s="37" t="s">
        <v>713</v>
      </c>
      <c r="AR601" s="37" t="s">
        <v>201</v>
      </c>
      <c r="AS601" s="41" t="s">
        <v>201</v>
      </c>
      <c r="AT601" s="37" t="s">
        <v>199</v>
      </c>
      <c r="AU601" s="37" t="s">
        <v>712</v>
      </c>
      <c r="AV601" s="37" t="s">
        <v>582</v>
      </c>
      <c r="AW601" s="37"/>
      <c r="AX601" s="37"/>
      <c r="AY601" s="37"/>
      <c r="AZ601" s="37"/>
      <c r="BA601" s="37"/>
      <c r="BB601" s="37"/>
      <c r="BC601" s="37"/>
      <c r="BD601" s="37"/>
      <c r="BE601" s="37">
        <v>0</v>
      </c>
      <c r="BF601" s="37">
        <v>246</v>
      </c>
      <c r="BG601" s="37">
        <v>246</v>
      </c>
      <c r="BH601" s="37" t="s">
        <v>711</v>
      </c>
      <c r="BI601" s="37"/>
      <c r="BJ601" s="37"/>
      <c r="BK601" s="37"/>
      <c r="BL601" s="37"/>
      <c r="BM601" s="37"/>
      <c r="BN601" s="37"/>
      <c r="BO601" s="37"/>
      <c r="BP601" s="37"/>
      <c r="BQ601" s="37"/>
      <c r="BR601" s="37"/>
      <c r="BS601" s="37"/>
      <c r="BT601" s="37"/>
      <c r="BU601" s="37"/>
      <c r="BV601" s="37">
        <v>0</v>
      </c>
      <c r="BW601" s="37">
        <v>0</v>
      </c>
      <c r="BX601" s="37">
        <v>0</v>
      </c>
      <c r="BY601" s="37">
        <v>0</v>
      </c>
      <c r="BZ601" s="37">
        <v>0</v>
      </c>
      <c r="CA601" s="37">
        <v>0</v>
      </c>
      <c r="CB601" s="37">
        <v>0</v>
      </c>
      <c r="CC601" s="37">
        <v>1</v>
      </c>
      <c r="CD601" s="37">
        <v>0</v>
      </c>
      <c r="CE601" s="37">
        <v>0</v>
      </c>
      <c r="CF601" s="37">
        <v>0</v>
      </c>
      <c r="CG601" s="37">
        <v>0</v>
      </c>
      <c r="CH601" s="37">
        <v>0</v>
      </c>
      <c r="CI601" s="37">
        <v>12000</v>
      </c>
      <c r="CJ601" s="37">
        <v>0</v>
      </c>
      <c r="CK601" s="37">
        <v>0</v>
      </c>
      <c r="CL601" s="37">
        <v>0</v>
      </c>
      <c r="CM601" s="37">
        <v>0</v>
      </c>
      <c r="CN601" s="37">
        <v>0</v>
      </c>
      <c r="CO601" s="37">
        <v>0</v>
      </c>
      <c r="CP601" s="37">
        <v>0</v>
      </c>
      <c r="CQ601" s="37"/>
      <c r="CR601" s="37"/>
      <c r="CS601" s="37"/>
      <c r="CT601" s="37"/>
      <c r="CU601" s="37"/>
      <c r="CV601" s="37"/>
      <c r="CW601" s="37"/>
      <c r="CX601" s="37"/>
      <c r="CY601" s="37"/>
      <c r="CZ601" s="37"/>
      <c r="DA601" s="37"/>
      <c r="DB601" s="37"/>
      <c r="DC601" s="37"/>
      <c r="DD601" s="37"/>
      <c r="DE601" s="37"/>
      <c r="DF601" s="37"/>
      <c r="DG601" s="37"/>
      <c r="DH601" s="37"/>
      <c r="DI601" s="37"/>
      <c r="DJ601" s="37"/>
      <c r="DK601" s="37"/>
      <c r="DL601" s="37"/>
      <c r="DM601" s="37"/>
      <c r="DN601" s="37"/>
      <c r="DO601" s="37"/>
      <c r="DP601" s="37"/>
      <c r="DQ601" s="37"/>
      <c r="DR601" s="37"/>
      <c r="DS601" s="37"/>
      <c r="DT601" s="37"/>
    </row>
    <row r="602" spans="1:124" s="31" customFormat="1" ht="18">
      <c r="A602" s="37">
        <v>446</v>
      </c>
      <c r="B602" s="36" t="s">
        <v>710</v>
      </c>
      <c r="C602" s="36" t="s">
        <v>473</v>
      </c>
      <c r="D602" s="37" t="s">
        <v>709</v>
      </c>
      <c r="E602" s="37" t="s">
        <v>708</v>
      </c>
      <c r="F602" s="37" t="str">
        <f>IF(ISERROR(FIND('ヒアリングシート（記入例あり）'!$C$22,物質リスト!D602)),"",ROW())</f>
        <v/>
      </c>
      <c r="G602" s="37" t="e" cm="1">
        <f t="array" ref="G602">INDEX(D:D,SMALL(F:F,ROW(D602)))</f>
        <v>#NUM!</v>
      </c>
      <c r="H602" s="38" t="s">
        <v>10796</v>
      </c>
      <c r="I602" s="37" t="s">
        <v>223</v>
      </c>
      <c r="J602" s="37" t="s">
        <v>406</v>
      </c>
      <c r="K602" s="37" t="s">
        <v>221</v>
      </c>
      <c r="L602" s="37" t="s">
        <v>707</v>
      </c>
      <c r="M602" s="37">
        <v>198.26</v>
      </c>
      <c r="N602" s="37" t="s">
        <v>706</v>
      </c>
      <c r="O602" s="36" t="s">
        <v>705</v>
      </c>
      <c r="P602" s="37" t="s">
        <v>259</v>
      </c>
      <c r="Q602" s="36"/>
      <c r="R602" s="37" t="s">
        <v>704</v>
      </c>
      <c r="S602" s="36" t="s">
        <v>11054</v>
      </c>
      <c r="T602" s="36" t="s">
        <v>703</v>
      </c>
      <c r="U602" s="36" t="s">
        <v>702</v>
      </c>
      <c r="V602" s="37">
        <v>1.5</v>
      </c>
      <c r="W602" s="37">
        <v>1</v>
      </c>
      <c r="X602" s="36" t="s">
        <v>432</v>
      </c>
      <c r="Y602" s="36" t="s">
        <v>212</v>
      </c>
      <c r="Z602" s="36" t="s">
        <v>11055</v>
      </c>
      <c r="AA602" s="37" t="s">
        <v>701</v>
      </c>
      <c r="AB602" s="37" t="s">
        <v>700</v>
      </c>
      <c r="AC602" s="37" t="s">
        <v>699</v>
      </c>
      <c r="AD602" s="41" t="s">
        <v>207</v>
      </c>
      <c r="AE602" s="41" t="s">
        <v>378</v>
      </c>
      <c r="AF602" s="41" t="s">
        <v>206</v>
      </c>
      <c r="AG602" s="41" t="s">
        <v>206</v>
      </c>
      <c r="AH602" s="41" t="s">
        <v>201</v>
      </c>
      <c r="AI602" s="41" t="s">
        <v>201</v>
      </c>
      <c r="AJ602" s="41" t="s">
        <v>203</v>
      </c>
      <c r="AK602" s="41" t="s">
        <v>205</v>
      </c>
      <c r="AL602" s="41" t="s">
        <v>201</v>
      </c>
      <c r="AM602" s="41" t="s">
        <v>377</v>
      </c>
      <c r="AN602" s="41" t="s">
        <v>205</v>
      </c>
      <c r="AO602" s="41" t="s">
        <v>291</v>
      </c>
      <c r="AP602" s="41" t="s">
        <v>201</v>
      </c>
      <c r="AQ602" s="41" t="s">
        <v>698</v>
      </c>
      <c r="AR602" s="41" t="s">
        <v>697</v>
      </c>
      <c r="AS602" s="41" t="s">
        <v>201</v>
      </c>
      <c r="AT602" s="37" t="s">
        <v>696</v>
      </c>
      <c r="AU602" s="37" t="s">
        <v>695</v>
      </c>
      <c r="AV602" s="37" t="s">
        <v>582</v>
      </c>
      <c r="AW602" s="37" t="s">
        <v>575</v>
      </c>
      <c r="AX602" s="37" t="s">
        <v>694</v>
      </c>
      <c r="AY602" s="37"/>
      <c r="AZ602" s="37"/>
      <c r="BA602" s="37" t="s">
        <v>693</v>
      </c>
      <c r="BB602" s="37" t="s">
        <v>692</v>
      </c>
      <c r="BC602" s="37" t="s">
        <v>691</v>
      </c>
      <c r="BD602" s="40">
        <v>7041</v>
      </c>
      <c r="BE602" s="37">
        <v>2</v>
      </c>
      <c r="BF602" s="37">
        <v>289584</v>
      </c>
      <c r="BG602" s="37">
        <v>289585</v>
      </c>
      <c r="BH602" s="37" t="s">
        <v>690</v>
      </c>
      <c r="BI602" s="37">
        <v>4</v>
      </c>
      <c r="BJ602" s="37">
        <v>0</v>
      </c>
      <c r="BK602" s="37">
        <v>0</v>
      </c>
      <c r="BL602" s="37">
        <v>0</v>
      </c>
      <c r="BM602" s="37">
        <v>0</v>
      </c>
      <c r="BN602" s="37">
        <v>0</v>
      </c>
      <c r="BO602" s="37">
        <v>37.1</v>
      </c>
      <c r="BP602" s="37">
        <v>0</v>
      </c>
      <c r="BQ602" s="37">
        <v>10900</v>
      </c>
      <c r="BR602" s="37">
        <v>0</v>
      </c>
      <c r="BS602" s="37">
        <v>0</v>
      </c>
      <c r="BT602" s="37">
        <v>37.1</v>
      </c>
      <c r="BU602" s="37">
        <v>10900</v>
      </c>
      <c r="BV602" s="37">
        <v>3</v>
      </c>
      <c r="BW602" s="37">
        <v>0</v>
      </c>
      <c r="BX602" s="37">
        <v>0</v>
      </c>
      <c r="BY602" s="37">
        <v>0</v>
      </c>
      <c r="BZ602" s="37">
        <v>0</v>
      </c>
      <c r="CA602" s="37">
        <v>0</v>
      </c>
      <c r="CB602" s="37">
        <v>12700</v>
      </c>
      <c r="CC602" s="37">
        <v>3</v>
      </c>
      <c r="CD602" s="37">
        <v>0</v>
      </c>
      <c r="CE602" s="37">
        <v>0</v>
      </c>
      <c r="CF602" s="37">
        <v>0</v>
      </c>
      <c r="CG602" s="37">
        <v>0</v>
      </c>
      <c r="CH602" s="37">
        <v>0</v>
      </c>
      <c r="CI602" s="37">
        <v>57830</v>
      </c>
      <c r="CJ602" s="37">
        <v>0</v>
      </c>
      <c r="CK602" s="37">
        <v>0</v>
      </c>
      <c r="CL602" s="37">
        <v>0</v>
      </c>
      <c r="CM602" s="37">
        <v>0</v>
      </c>
      <c r="CN602" s="37">
        <v>0</v>
      </c>
      <c r="CO602" s="37">
        <v>0</v>
      </c>
      <c r="CP602" s="37">
        <v>0</v>
      </c>
      <c r="CQ602" s="37">
        <v>0</v>
      </c>
      <c r="CR602" s="37">
        <v>0.2</v>
      </c>
      <c r="CS602" s="37">
        <v>99.5</v>
      </c>
      <c r="CT602" s="37">
        <v>0.3</v>
      </c>
      <c r="CU602" s="37" t="s">
        <v>689</v>
      </c>
      <c r="CV602" s="37" t="s">
        <v>688</v>
      </c>
      <c r="CW602" s="37"/>
      <c r="CX602" s="37"/>
      <c r="CY602" s="37" t="s">
        <v>687</v>
      </c>
      <c r="CZ602" s="37"/>
      <c r="DA602" s="37" t="s">
        <v>686</v>
      </c>
      <c r="DB602" s="37" t="s">
        <v>685</v>
      </c>
      <c r="DC602" s="37" t="s">
        <v>684</v>
      </c>
      <c r="DD602" s="37" t="s">
        <v>683</v>
      </c>
      <c r="DE602" s="37" t="s">
        <v>682</v>
      </c>
      <c r="DF602" s="37"/>
      <c r="DG602" s="37"/>
      <c r="DH602" s="37" t="s">
        <v>681</v>
      </c>
      <c r="DI602" s="37" t="s">
        <v>680</v>
      </c>
      <c r="DJ602" s="37" t="s">
        <v>679</v>
      </c>
      <c r="DK602" s="37"/>
      <c r="DL602" s="37">
        <v>4.7999999999999996E-3</v>
      </c>
      <c r="DM602" s="37"/>
      <c r="DN602" s="37"/>
      <c r="DO602" s="37">
        <v>1.6000000000000001E-3</v>
      </c>
      <c r="DP602" s="37">
        <v>3.8999999999999999E-4</v>
      </c>
      <c r="DQ602" s="37">
        <v>8.0000000000000004E-4</v>
      </c>
      <c r="DR602" s="37"/>
      <c r="DS602" s="37">
        <v>1.1900000000000001E-3</v>
      </c>
      <c r="DT602" s="37">
        <v>5.9899999999999997E-3</v>
      </c>
    </row>
    <row r="603" spans="1:124" s="31" customFormat="1" ht="18">
      <c r="A603" s="37">
        <v>447</v>
      </c>
      <c r="B603" s="36" t="s">
        <v>678</v>
      </c>
      <c r="C603" s="36" t="s">
        <v>677</v>
      </c>
      <c r="D603" s="37" t="s">
        <v>676</v>
      </c>
      <c r="E603" s="37" t="s">
        <v>675</v>
      </c>
      <c r="F603" s="37" t="str">
        <f>IF(ISERROR(FIND('ヒアリングシート（記入例あり）'!$C$22,物質リスト!D603)),"",ROW())</f>
        <v/>
      </c>
      <c r="G603" s="37" t="e" cm="1">
        <f t="array" ref="G603">INDEX(D:D,SMALL(F:F,ROW(D603)))</f>
        <v>#NUM!</v>
      </c>
      <c r="H603" s="38" t="s">
        <v>10797</v>
      </c>
      <c r="I603" s="37" t="s">
        <v>223</v>
      </c>
      <c r="J603" s="37" t="s">
        <v>360</v>
      </c>
      <c r="K603" s="37" t="s">
        <v>221</v>
      </c>
      <c r="L603" s="37" t="s">
        <v>674</v>
      </c>
      <c r="M603" s="37">
        <v>262.35000000000002</v>
      </c>
      <c r="N603" s="37" t="s">
        <v>673</v>
      </c>
      <c r="O603" s="36" t="s">
        <v>672</v>
      </c>
      <c r="P603" s="37" t="s">
        <v>217</v>
      </c>
      <c r="Q603" s="36"/>
      <c r="R603" s="37" t="s">
        <v>671</v>
      </c>
      <c r="S603" s="36" t="s">
        <v>11056</v>
      </c>
      <c r="T603" s="36" t="s">
        <v>670</v>
      </c>
      <c r="U603" s="36" t="s">
        <v>669</v>
      </c>
      <c r="V603" s="37">
        <v>6.11</v>
      </c>
      <c r="W603" s="37">
        <v>2</v>
      </c>
      <c r="X603" s="36" t="s">
        <v>668</v>
      </c>
      <c r="Y603" s="36" t="s">
        <v>212</v>
      </c>
      <c r="Z603" s="36" t="s">
        <v>667</v>
      </c>
      <c r="AA603" s="37" t="s">
        <v>666</v>
      </c>
      <c r="AB603" s="37" t="s">
        <v>665</v>
      </c>
      <c r="AC603" s="37" t="s">
        <v>664</v>
      </c>
      <c r="AD603" s="41" t="s">
        <v>203</v>
      </c>
      <c r="AE603" s="41" t="s">
        <v>203</v>
      </c>
      <c r="AF603" s="41" t="s">
        <v>206</v>
      </c>
      <c r="AG603" s="41" t="s">
        <v>201</v>
      </c>
      <c r="AH603" s="41" t="s">
        <v>205</v>
      </c>
      <c r="AI603" s="41" t="s">
        <v>205</v>
      </c>
      <c r="AJ603" s="41" t="s">
        <v>205</v>
      </c>
      <c r="AK603" s="41" t="s">
        <v>204</v>
      </c>
      <c r="AL603" s="41" t="s">
        <v>201</v>
      </c>
      <c r="AM603" s="41" t="s">
        <v>377</v>
      </c>
      <c r="AN603" s="41" t="s">
        <v>201</v>
      </c>
      <c r="AO603" s="41" t="s">
        <v>201</v>
      </c>
      <c r="AP603" s="41" t="s">
        <v>205</v>
      </c>
      <c r="AQ603" s="41" t="s">
        <v>663</v>
      </c>
      <c r="AR603" s="41" t="s">
        <v>644</v>
      </c>
      <c r="AS603" s="41" t="s">
        <v>201</v>
      </c>
      <c r="AT603" s="37" t="s">
        <v>200</v>
      </c>
      <c r="AU603" s="37" t="s">
        <v>662</v>
      </c>
      <c r="AV603" s="37" t="s">
        <v>248</v>
      </c>
      <c r="AW603" s="37"/>
      <c r="AX603" s="37" t="s">
        <v>661</v>
      </c>
      <c r="AY603" s="37" t="s">
        <v>321</v>
      </c>
      <c r="AZ603" s="37"/>
      <c r="BA603" s="37" t="s">
        <v>660</v>
      </c>
      <c r="BB603" s="37" t="s">
        <v>659</v>
      </c>
      <c r="BC603" s="37"/>
      <c r="BD603" s="37"/>
      <c r="BE603" s="37">
        <v>40</v>
      </c>
      <c r="BF603" s="37">
        <v>2020</v>
      </c>
      <c r="BG603" s="37">
        <v>2060</v>
      </c>
      <c r="BH603" s="37" t="s">
        <v>658</v>
      </c>
      <c r="BI603" s="37">
        <v>1</v>
      </c>
      <c r="BJ603" s="37">
        <v>0</v>
      </c>
      <c r="BK603" s="37">
        <v>0</v>
      </c>
      <c r="BL603" s="37">
        <v>0</v>
      </c>
      <c r="BM603" s="37">
        <v>0</v>
      </c>
      <c r="BN603" s="37">
        <v>0</v>
      </c>
      <c r="BO603" s="37">
        <v>430</v>
      </c>
      <c r="BP603" s="37">
        <v>0</v>
      </c>
      <c r="BQ603" s="37">
        <v>4300</v>
      </c>
      <c r="BR603" s="37">
        <v>0</v>
      </c>
      <c r="BS603" s="37">
        <v>0</v>
      </c>
      <c r="BT603" s="37">
        <v>430</v>
      </c>
      <c r="BU603" s="37">
        <v>4300</v>
      </c>
      <c r="BV603" s="37">
        <v>3</v>
      </c>
      <c r="BW603" s="37">
        <v>0</v>
      </c>
      <c r="BX603" s="37">
        <v>0</v>
      </c>
      <c r="BY603" s="37">
        <v>0</v>
      </c>
      <c r="BZ603" s="37">
        <v>0</v>
      </c>
      <c r="CA603" s="37">
        <v>0</v>
      </c>
      <c r="CB603" s="37">
        <v>344000</v>
      </c>
      <c r="CC603" s="37">
        <v>1</v>
      </c>
      <c r="CD603" s="37">
        <v>0</v>
      </c>
      <c r="CE603" s="37">
        <v>0</v>
      </c>
      <c r="CF603" s="37">
        <v>0</v>
      </c>
      <c r="CG603" s="37">
        <v>0</v>
      </c>
      <c r="CH603" s="37">
        <v>0</v>
      </c>
      <c r="CI603" s="37"/>
      <c r="CJ603" s="37">
        <v>1</v>
      </c>
      <c r="CK603" s="37">
        <v>0</v>
      </c>
      <c r="CL603" s="37">
        <v>0</v>
      </c>
      <c r="CM603" s="37">
        <v>0</v>
      </c>
      <c r="CN603" s="37">
        <v>0</v>
      </c>
      <c r="CO603" s="37">
        <v>0</v>
      </c>
      <c r="CP603" s="37">
        <v>1448</v>
      </c>
      <c r="CQ603" s="37"/>
      <c r="CR603" s="37"/>
      <c r="CS603" s="37"/>
      <c r="CT603" s="37"/>
      <c r="CU603" s="37" t="s">
        <v>657</v>
      </c>
      <c r="CV603" s="37"/>
      <c r="CW603" s="37"/>
      <c r="CX603" s="37"/>
      <c r="CY603" s="37"/>
      <c r="CZ603" s="37"/>
      <c r="DA603" s="37"/>
      <c r="DB603" s="37"/>
      <c r="DC603" s="37"/>
      <c r="DD603" s="37"/>
      <c r="DE603" s="37" t="s">
        <v>656</v>
      </c>
      <c r="DF603" s="37"/>
      <c r="DG603" s="37"/>
      <c r="DH603" s="37"/>
      <c r="DI603" s="37"/>
      <c r="DJ603" s="37"/>
      <c r="DK603" s="37"/>
      <c r="DL603" s="37">
        <v>9.2999999999999997E-5</v>
      </c>
      <c r="DM603" s="37"/>
      <c r="DN603" s="37"/>
      <c r="DO603" s="37"/>
      <c r="DP603" s="37"/>
      <c r="DQ603" s="37"/>
      <c r="DR603" s="37"/>
      <c r="DS603" s="37"/>
      <c r="DT603" s="37">
        <v>9.2999999999999997E-5</v>
      </c>
    </row>
    <row r="604" spans="1:124" s="31" customFormat="1" ht="18">
      <c r="A604" s="37">
        <v>448</v>
      </c>
      <c r="B604" s="36" t="s">
        <v>655</v>
      </c>
      <c r="C604" s="36" t="s">
        <v>595</v>
      </c>
      <c r="D604" s="37" t="s">
        <v>654</v>
      </c>
      <c r="E604" s="37" t="s">
        <v>653</v>
      </c>
      <c r="F604" s="37" t="str">
        <f>IF(ISERROR(FIND('ヒアリングシート（記入例あり）'!$C$22,物質リスト!D604)),"",ROW())</f>
        <v/>
      </c>
      <c r="G604" s="37" t="e" cm="1">
        <f t="array" ref="G604">INDEX(D:D,SMALL(F:F,ROW(D604)))</f>
        <v>#NUM!</v>
      </c>
      <c r="H604" s="38" t="s">
        <v>10797</v>
      </c>
      <c r="I604" s="37" t="s">
        <v>223</v>
      </c>
      <c r="J604" s="37" t="s">
        <v>222</v>
      </c>
      <c r="K604" s="37" t="s">
        <v>221</v>
      </c>
      <c r="L604" s="37" t="s">
        <v>652</v>
      </c>
      <c r="M604" s="37">
        <v>250.25700000000001</v>
      </c>
      <c r="N604" s="37" t="s">
        <v>651</v>
      </c>
      <c r="O604" s="36" t="s">
        <v>650</v>
      </c>
      <c r="P604" s="37" t="s">
        <v>259</v>
      </c>
      <c r="Q604" s="36" t="s">
        <v>649</v>
      </c>
      <c r="R604" s="37"/>
      <c r="S604" s="36" t="s">
        <v>11057</v>
      </c>
      <c r="T604" s="36"/>
      <c r="U604" s="36" t="s">
        <v>648</v>
      </c>
      <c r="V604" s="37">
        <v>5.22</v>
      </c>
      <c r="W604" s="37">
        <v>2</v>
      </c>
      <c r="X604" s="36"/>
      <c r="Y604" s="36"/>
      <c r="Z604" s="36" t="s">
        <v>647</v>
      </c>
      <c r="AA604" s="37" t="s">
        <v>646</v>
      </c>
      <c r="AB604" s="37" t="s">
        <v>209</v>
      </c>
      <c r="AC604" s="37" t="s">
        <v>645</v>
      </c>
      <c r="AD604" s="41" t="s">
        <v>203</v>
      </c>
      <c r="AE604" s="41" t="s">
        <v>201</v>
      </c>
      <c r="AF604" s="41" t="s">
        <v>206</v>
      </c>
      <c r="AG604" s="41" t="s">
        <v>206</v>
      </c>
      <c r="AH604" s="41" t="s">
        <v>205</v>
      </c>
      <c r="AI604" s="41" t="s">
        <v>205</v>
      </c>
      <c r="AJ604" s="41" t="s">
        <v>205</v>
      </c>
      <c r="AK604" s="41" t="s">
        <v>250</v>
      </c>
      <c r="AL604" s="41" t="s">
        <v>377</v>
      </c>
      <c r="AM604" s="41" t="s">
        <v>377</v>
      </c>
      <c r="AN604" s="41" t="s">
        <v>201</v>
      </c>
      <c r="AO604" s="41" t="s">
        <v>201</v>
      </c>
      <c r="AP604" s="41" t="s">
        <v>201</v>
      </c>
      <c r="AQ604" s="41" t="s">
        <v>644</v>
      </c>
      <c r="AR604" s="41" t="s">
        <v>644</v>
      </c>
      <c r="AS604" s="41" t="s">
        <v>201</v>
      </c>
      <c r="AT604" s="37" t="s">
        <v>643</v>
      </c>
      <c r="AU604" s="37" t="s">
        <v>642</v>
      </c>
      <c r="AV604" s="37" t="s">
        <v>199</v>
      </c>
      <c r="AW604" s="37"/>
      <c r="AX604" s="37"/>
      <c r="AY604" s="37"/>
      <c r="AZ604" s="37"/>
      <c r="BA604" s="37"/>
      <c r="BB604" s="37"/>
      <c r="BC604" s="37"/>
      <c r="BD604" s="37"/>
      <c r="BE604" s="37">
        <v>500</v>
      </c>
      <c r="BF604" s="37">
        <v>791124</v>
      </c>
      <c r="BG604" s="37">
        <v>791624</v>
      </c>
      <c r="BH604" s="37" t="s">
        <v>641</v>
      </c>
      <c r="BI604" s="37">
        <v>31</v>
      </c>
      <c r="BJ604" s="37">
        <v>48</v>
      </c>
      <c r="BK604" s="37">
        <v>0</v>
      </c>
      <c r="BL604" s="37">
        <v>0</v>
      </c>
      <c r="BM604" s="37">
        <v>0</v>
      </c>
      <c r="BN604" s="37">
        <v>0</v>
      </c>
      <c r="BO604" s="37">
        <v>2903</v>
      </c>
      <c r="BP604" s="37">
        <v>0</v>
      </c>
      <c r="BQ604" s="37">
        <v>10750400</v>
      </c>
      <c r="BR604" s="37">
        <v>5300</v>
      </c>
      <c r="BS604" s="37">
        <v>48</v>
      </c>
      <c r="BT604" s="37">
        <v>2903</v>
      </c>
      <c r="BU604" s="37">
        <v>10755700</v>
      </c>
      <c r="BV604" s="37">
        <v>11</v>
      </c>
      <c r="BW604" s="37">
        <v>95.3</v>
      </c>
      <c r="BX604" s="37">
        <v>2</v>
      </c>
      <c r="BY604" s="37">
        <v>0</v>
      </c>
      <c r="BZ604" s="37">
        <v>0</v>
      </c>
      <c r="CA604" s="37">
        <v>97.3</v>
      </c>
      <c r="CB604" s="37">
        <v>7072700</v>
      </c>
      <c r="CC604" s="37">
        <v>30</v>
      </c>
      <c r="CD604" s="37">
        <v>6</v>
      </c>
      <c r="CE604" s="37">
        <v>0</v>
      </c>
      <c r="CF604" s="37">
        <v>0</v>
      </c>
      <c r="CG604" s="37">
        <v>0</v>
      </c>
      <c r="CH604" s="37">
        <v>6</v>
      </c>
      <c r="CI604" s="37">
        <v>3869820</v>
      </c>
      <c r="CJ604" s="37">
        <v>22</v>
      </c>
      <c r="CK604" s="37">
        <v>40</v>
      </c>
      <c r="CL604" s="37">
        <v>0</v>
      </c>
      <c r="CM604" s="37">
        <v>0</v>
      </c>
      <c r="CN604" s="37">
        <v>0</v>
      </c>
      <c r="CO604" s="37">
        <v>40</v>
      </c>
      <c r="CP604" s="37">
        <v>3234636.400390625</v>
      </c>
      <c r="CQ604" s="37"/>
      <c r="CR604" s="37"/>
      <c r="CS604" s="37"/>
      <c r="CT604" s="37"/>
      <c r="CU604" s="37"/>
      <c r="CV604" s="37"/>
      <c r="CW604" s="37"/>
      <c r="CX604" s="37"/>
      <c r="CY604" s="37"/>
      <c r="CZ604" s="37"/>
      <c r="DA604" s="37"/>
      <c r="DB604" s="37"/>
      <c r="DC604" s="37"/>
      <c r="DD604" s="37"/>
      <c r="DE604" s="37"/>
      <c r="DF604" s="37"/>
      <c r="DG604" s="37"/>
      <c r="DH604" s="37"/>
      <c r="DI604" s="37"/>
      <c r="DJ604" s="37"/>
      <c r="DK604" s="37"/>
      <c r="DL604" s="37"/>
      <c r="DM604" s="37"/>
      <c r="DN604" s="37"/>
      <c r="DO604" s="37"/>
      <c r="DP604" s="37"/>
      <c r="DQ604" s="37"/>
      <c r="DR604" s="37"/>
      <c r="DS604" s="37"/>
      <c r="DT604" s="37"/>
    </row>
    <row r="605" spans="1:124" s="31" customFormat="1" ht="16.5">
      <c r="A605" s="37">
        <v>449</v>
      </c>
      <c r="B605" s="36" t="s">
        <v>640</v>
      </c>
      <c r="C605" s="36" t="s">
        <v>639</v>
      </c>
      <c r="D605" s="37" t="s">
        <v>638</v>
      </c>
      <c r="E605" s="37" t="s">
        <v>637</v>
      </c>
      <c r="F605" s="37" t="str">
        <f>IF(ISERROR(FIND('ヒアリングシート（記入例あり）'!$C$22,物質リスト!D605)),"",ROW())</f>
        <v/>
      </c>
      <c r="G605" s="37" t="e" cm="1">
        <f t="array" ref="G605">INDEX(D:D,SMALL(F:F,ROW(D605)))</f>
        <v>#NUM!</v>
      </c>
      <c r="H605" s="38" t="s">
        <v>10797</v>
      </c>
      <c r="I605" s="37" t="s">
        <v>223</v>
      </c>
      <c r="J605" s="37"/>
      <c r="K605" s="37" t="s">
        <v>221</v>
      </c>
      <c r="L605" s="37" t="s">
        <v>636</v>
      </c>
      <c r="M605" s="37">
        <v>300.31</v>
      </c>
      <c r="N605" s="37" t="s">
        <v>635</v>
      </c>
      <c r="O605" s="36" t="s">
        <v>634</v>
      </c>
      <c r="P605" s="37" t="s">
        <v>259</v>
      </c>
      <c r="Q605" s="36"/>
      <c r="R605" s="37" t="s">
        <v>633</v>
      </c>
      <c r="S605" s="36" t="s">
        <v>632</v>
      </c>
      <c r="T605" s="36"/>
      <c r="U605" s="36" t="s">
        <v>631</v>
      </c>
      <c r="V605" s="37">
        <v>3.59</v>
      </c>
      <c r="W605" s="37">
        <v>2</v>
      </c>
      <c r="X605" s="36"/>
      <c r="Y605" s="36" t="s">
        <v>630</v>
      </c>
      <c r="Z605" s="36" t="s">
        <v>629</v>
      </c>
      <c r="AA605" s="37" t="s">
        <v>628</v>
      </c>
      <c r="AB605" s="37" t="s">
        <v>627</v>
      </c>
      <c r="AC605" s="37" t="s">
        <v>626</v>
      </c>
      <c r="AD605" s="37" t="s">
        <v>203</v>
      </c>
      <c r="AE605" s="37" t="s">
        <v>203</v>
      </c>
      <c r="AF605" s="37" t="s">
        <v>206</v>
      </c>
      <c r="AG605" s="37" t="s">
        <v>201</v>
      </c>
      <c r="AH605" s="37" t="s">
        <v>201</v>
      </c>
      <c r="AI605" s="37" t="s">
        <v>206</v>
      </c>
      <c r="AJ605" s="37" t="s">
        <v>203</v>
      </c>
      <c r="AK605" s="37" t="s">
        <v>201</v>
      </c>
      <c r="AL605" s="37" t="s">
        <v>201</v>
      </c>
      <c r="AM605" s="37" t="s">
        <v>201</v>
      </c>
      <c r="AN605" s="37" t="s">
        <v>203</v>
      </c>
      <c r="AO605" s="37" t="s">
        <v>203</v>
      </c>
      <c r="AP605" s="37" t="s">
        <v>203</v>
      </c>
      <c r="AQ605" s="37" t="s">
        <v>201</v>
      </c>
      <c r="AR605" s="37" t="s">
        <v>600</v>
      </c>
      <c r="AS605" s="41" t="s">
        <v>201</v>
      </c>
      <c r="AT605" s="37" t="s">
        <v>209</v>
      </c>
      <c r="AU605" s="37" t="s">
        <v>625</v>
      </c>
      <c r="AV605" s="37" t="s">
        <v>582</v>
      </c>
      <c r="AW605" s="37"/>
      <c r="AX605" s="37"/>
      <c r="AY605" s="37"/>
      <c r="AZ605" s="37"/>
      <c r="BA605" s="37"/>
      <c r="BB605" s="37"/>
      <c r="BC605" s="37"/>
      <c r="BD605" s="37"/>
      <c r="BE605" s="37">
        <v>0</v>
      </c>
      <c r="BF605" s="37">
        <v>10</v>
      </c>
      <c r="BG605" s="37">
        <v>10</v>
      </c>
      <c r="BH605" s="37" t="s">
        <v>624</v>
      </c>
      <c r="BI605" s="37"/>
      <c r="BJ605" s="37"/>
      <c r="BK605" s="37"/>
      <c r="BL605" s="37"/>
      <c r="BM605" s="37"/>
      <c r="BN605" s="37"/>
      <c r="BO605" s="37"/>
      <c r="BP605" s="37"/>
      <c r="BQ605" s="37"/>
      <c r="BR605" s="37"/>
      <c r="BS605" s="37"/>
      <c r="BT605" s="37"/>
      <c r="BU605" s="37"/>
      <c r="BV605" s="37">
        <v>0</v>
      </c>
      <c r="BW605" s="37">
        <v>0</v>
      </c>
      <c r="BX605" s="37">
        <v>0</v>
      </c>
      <c r="BY605" s="37">
        <v>0</v>
      </c>
      <c r="BZ605" s="37">
        <v>0</v>
      </c>
      <c r="CA605" s="37">
        <v>0</v>
      </c>
      <c r="CB605" s="37">
        <v>0</v>
      </c>
      <c r="CC605" s="37"/>
      <c r="CD605" s="37"/>
      <c r="CE605" s="37"/>
      <c r="CF605" s="37"/>
      <c r="CG605" s="37"/>
      <c r="CH605" s="37"/>
      <c r="CI605" s="37"/>
      <c r="CJ605" s="37">
        <v>0</v>
      </c>
      <c r="CK605" s="37">
        <v>0</v>
      </c>
      <c r="CL605" s="37">
        <v>0</v>
      </c>
      <c r="CM605" s="37">
        <v>0</v>
      </c>
      <c r="CN605" s="37">
        <v>0</v>
      </c>
      <c r="CO605" s="37">
        <v>0</v>
      </c>
      <c r="CP605" s="37">
        <v>0</v>
      </c>
      <c r="CQ605" s="37"/>
      <c r="CR605" s="37"/>
      <c r="CS605" s="37"/>
      <c r="CT605" s="37"/>
      <c r="CU605" s="37"/>
      <c r="CV605" s="37"/>
      <c r="CW605" s="37"/>
      <c r="CX605" s="37"/>
      <c r="CY605" s="37"/>
      <c r="CZ605" s="37"/>
      <c r="DA605" s="37"/>
      <c r="DB605" s="37"/>
      <c r="DC605" s="37"/>
      <c r="DD605" s="37"/>
      <c r="DE605" s="37"/>
      <c r="DF605" s="37"/>
      <c r="DG605" s="37"/>
      <c r="DH605" s="37"/>
      <c r="DI605" s="37"/>
      <c r="DJ605" s="37"/>
      <c r="DK605" s="37"/>
      <c r="DL605" s="37"/>
      <c r="DM605" s="37"/>
      <c r="DN605" s="37"/>
      <c r="DO605" s="37"/>
      <c r="DP605" s="37"/>
      <c r="DQ605" s="37"/>
      <c r="DR605" s="37"/>
      <c r="DS605" s="37"/>
      <c r="DT605" s="37"/>
    </row>
    <row r="606" spans="1:124" s="31" customFormat="1" ht="16.5">
      <c r="A606" s="37">
        <v>450</v>
      </c>
      <c r="B606" s="36" t="s">
        <v>623</v>
      </c>
      <c r="C606" s="36" t="s">
        <v>453</v>
      </c>
      <c r="D606" s="37" t="s">
        <v>622</v>
      </c>
      <c r="E606" s="37" t="s">
        <v>621</v>
      </c>
      <c r="F606" s="37" t="str">
        <f>IF(ISERROR(FIND('ヒアリングシート（記入例あり）'!$C$22,物質リスト!D606)),"",ROW())</f>
        <v/>
      </c>
      <c r="G606" s="37" t="e" cm="1">
        <f t="array" ref="G606">INDEX(D:D,SMALL(F:F,ROW(D606)))</f>
        <v>#NUM!</v>
      </c>
      <c r="H606" s="38" t="s">
        <v>10797</v>
      </c>
      <c r="I606" s="37" t="s">
        <v>223</v>
      </c>
      <c r="J606" s="37"/>
      <c r="K606" s="37" t="s">
        <v>221</v>
      </c>
      <c r="L606" s="37" t="s">
        <v>620</v>
      </c>
      <c r="M606" s="37">
        <v>330.44600000000003</v>
      </c>
      <c r="N606" s="37" t="s">
        <v>619</v>
      </c>
      <c r="O606" s="36" t="s">
        <v>618</v>
      </c>
      <c r="P606" s="37" t="s">
        <v>259</v>
      </c>
      <c r="Q606" s="36" t="s">
        <v>209</v>
      </c>
      <c r="R606" s="37"/>
      <c r="S606" s="36" t="s">
        <v>617</v>
      </c>
      <c r="T606" s="36"/>
      <c r="U606" s="36" t="s">
        <v>616</v>
      </c>
      <c r="V606" s="37">
        <v>5.18</v>
      </c>
      <c r="W606" s="37">
        <v>2</v>
      </c>
      <c r="X606" s="36"/>
      <c r="Y606" s="36"/>
      <c r="Z606" s="36" t="s">
        <v>615</v>
      </c>
      <c r="AA606" s="37" t="s">
        <v>614</v>
      </c>
      <c r="AB606" s="37" t="s">
        <v>614</v>
      </c>
      <c r="AC606" s="37" t="s">
        <v>613</v>
      </c>
      <c r="AD606" s="37" t="s">
        <v>203</v>
      </c>
      <c r="AE606" s="37" t="s">
        <v>203</v>
      </c>
      <c r="AF606" s="37" t="s">
        <v>206</v>
      </c>
      <c r="AG606" s="37" t="s">
        <v>201</v>
      </c>
      <c r="AH606" s="37" t="s">
        <v>203</v>
      </c>
      <c r="AI606" s="37" t="s">
        <v>206</v>
      </c>
      <c r="AJ606" s="37" t="s">
        <v>203</v>
      </c>
      <c r="AK606" s="37" t="s">
        <v>203</v>
      </c>
      <c r="AL606" s="37" t="s">
        <v>201</v>
      </c>
      <c r="AM606" s="37" t="s">
        <v>203</v>
      </c>
      <c r="AN606" s="37" t="s">
        <v>203</v>
      </c>
      <c r="AO606" s="37" t="s">
        <v>201</v>
      </c>
      <c r="AP606" s="37" t="s">
        <v>203</v>
      </c>
      <c r="AQ606" s="37" t="s">
        <v>201</v>
      </c>
      <c r="AR606" s="37" t="s">
        <v>201</v>
      </c>
      <c r="AS606" s="41" t="s">
        <v>201</v>
      </c>
      <c r="AT606" s="37" t="s">
        <v>612</v>
      </c>
      <c r="AU606" s="37" t="s">
        <v>209</v>
      </c>
      <c r="AV606" s="37" t="s">
        <v>582</v>
      </c>
      <c r="AW606" s="37"/>
      <c r="AX606" s="37"/>
      <c r="AY606" s="37"/>
      <c r="AZ606" s="37"/>
      <c r="BA606" s="37"/>
      <c r="BB606" s="37"/>
      <c r="BC606" s="37"/>
      <c r="BD606" s="37"/>
      <c r="BE606" s="37">
        <v>0</v>
      </c>
      <c r="BF606" s="37">
        <v>396</v>
      </c>
      <c r="BG606" s="37">
        <v>396</v>
      </c>
      <c r="BH606" s="37" t="s">
        <v>611</v>
      </c>
      <c r="BI606" s="37">
        <v>1</v>
      </c>
      <c r="BJ606" s="37">
        <v>0</v>
      </c>
      <c r="BK606" s="37">
        <v>0</v>
      </c>
      <c r="BL606" s="37">
        <v>0</v>
      </c>
      <c r="BM606" s="37">
        <v>0</v>
      </c>
      <c r="BN606" s="37">
        <v>0</v>
      </c>
      <c r="BO606" s="37">
        <v>380</v>
      </c>
      <c r="BP606" s="37">
        <v>20000</v>
      </c>
      <c r="BQ606" s="37">
        <v>0</v>
      </c>
      <c r="BR606" s="37">
        <v>0</v>
      </c>
      <c r="BS606" s="37">
        <v>0</v>
      </c>
      <c r="BT606" s="37">
        <v>380</v>
      </c>
      <c r="BU606" s="37">
        <v>20000</v>
      </c>
      <c r="BV606" s="37">
        <v>0</v>
      </c>
      <c r="BW606" s="37">
        <v>0</v>
      </c>
      <c r="BX606" s="37">
        <v>0</v>
      </c>
      <c r="BY606" s="37">
        <v>0</v>
      </c>
      <c r="BZ606" s="37">
        <v>0</v>
      </c>
      <c r="CA606" s="37">
        <v>0</v>
      </c>
      <c r="CB606" s="37">
        <v>0</v>
      </c>
      <c r="CC606" s="37"/>
      <c r="CD606" s="37"/>
      <c r="CE606" s="37"/>
      <c r="CF606" s="37"/>
      <c r="CG606" s="37"/>
      <c r="CH606" s="37"/>
      <c r="CI606" s="37"/>
      <c r="CJ606" s="37">
        <v>0</v>
      </c>
      <c r="CK606" s="37">
        <v>0</v>
      </c>
      <c r="CL606" s="37">
        <v>0</v>
      </c>
      <c r="CM606" s="37">
        <v>0</v>
      </c>
      <c r="CN606" s="37">
        <v>0</v>
      </c>
      <c r="CO606" s="37">
        <v>0</v>
      </c>
      <c r="CP606" s="37">
        <v>0</v>
      </c>
      <c r="CQ606" s="37"/>
      <c r="CR606" s="37"/>
      <c r="CS606" s="37"/>
      <c r="CT606" s="37"/>
      <c r="CU606" s="37"/>
      <c r="CV606" s="37"/>
      <c r="CW606" s="37"/>
      <c r="CX606" s="37"/>
      <c r="CY606" s="37"/>
      <c r="CZ606" s="37"/>
      <c r="DA606" s="37"/>
      <c r="DB606" s="37"/>
      <c r="DC606" s="37"/>
      <c r="DD606" s="37"/>
      <c r="DE606" s="37"/>
      <c r="DF606" s="37"/>
      <c r="DG606" s="37"/>
      <c r="DH606" s="37"/>
      <c r="DI606" s="37"/>
      <c r="DJ606" s="37"/>
      <c r="DK606" s="37"/>
      <c r="DL606" s="37"/>
      <c r="DM606" s="37"/>
      <c r="DN606" s="37"/>
      <c r="DO606" s="37"/>
      <c r="DP606" s="37"/>
      <c r="DQ606" s="37"/>
      <c r="DR606" s="37"/>
      <c r="DS606" s="37"/>
      <c r="DT606" s="37"/>
    </row>
    <row r="607" spans="1:124" s="31" customFormat="1" ht="18">
      <c r="A607" s="37">
        <v>451</v>
      </c>
      <c r="B607" s="36" t="s">
        <v>610</v>
      </c>
      <c r="C607" s="36" t="s">
        <v>609</v>
      </c>
      <c r="D607" s="37" t="s">
        <v>608</v>
      </c>
      <c r="E607" s="37" t="s">
        <v>607</v>
      </c>
      <c r="F607" s="37" t="str">
        <f>IF(ISERROR(FIND('ヒアリングシート（記入例あり）'!$C$22,物質リスト!D607)),"",ROW())</f>
        <v/>
      </c>
      <c r="G607" s="37" t="e" cm="1">
        <f t="array" ref="G607">INDEX(D:D,SMALL(F:F,ROW(D607)))</f>
        <v>#NUM!</v>
      </c>
      <c r="H607" s="38" t="s">
        <v>10796</v>
      </c>
      <c r="I607" s="37" t="s">
        <v>223</v>
      </c>
      <c r="J607" s="37" t="s">
        <v>360</v>
      </c>
      <c r="K607" s="37" t="s">
        <v>221</v>
      </c>
      <c r="L607" s="37" t="s">
        <v>606</v>
      </c>
      <c r="M607" s="37">
        <v>137.18</v>
      </c>
      <c r="N607" s="37" t="s">
        <v>605</v>
      </c>
      <c r="O607" s="36" t="s">
        <v>604</v>
      </c>
      <c r="P607" s="37" t="s">
        <v>259</v>
      </c>
      <c r="Q607" s="36" t="s">
        <v>209</v>
      </c>
      <c r="R607" s="37"/>
      <c r="S607" s="36" t="s">
        <v>10961</v>
      </c>
      <c r="T607" s="36" t="s">
        <v>603</v>
      </c>
      <c r="U607" s="36" t="s">
        <v>602</v>
      </c>
      <c r="V607" s="37">
        <v>1.74</v>
      </c>
      <c r="W607" s="37">
        <v>1</v>
      </c>
      <c r="X607" s="36"/>
      <c r="Y607" s="36"/>
      <c r="Z607" s="36" t="s">
        <v>601</v>
      </c>
      <c r="AA607" s="37" t="s">
        <v>429</v>
      </c>
      <c r="AB607" s="37" t="s">
        <v>209</v>
      </c>
      <c r="AC607" s="37" t="s">
        <v>209</v>
      </c>
      <c r="AD607" s="41" t="s">
        <v>207</v>
      </c>
      <c r="AE607" s="41" t="s">
        <v>201</v>
      </c>
      <c r="AF607" s="41" t="s">
        <v>206</v>
      </c>
      <c r="AG607" s="41" t="s">
        <v>206</v>
      </c>
      <c r="AH607" s="41" t="s">
        <v>201</v>
      </c>
      <c r="AI607" s="41" t="s">
        <v>201</v>
      </c>
      <c r="AJ607" s="41" t="s">
        <v>205</v>
      </c>
      <c r="AK607" s="41" t="s">
        <v>204</v>
      </c>
      <c r="AL607" s="41" t="s">
        <v>201</v>
      </c>
      <c r="AM607" s="41" t="s">
        <v>201</v>
      </c>
      <c r="AN607" s="41" t="s">
        <v>201</v>
      </c>
      <c r="AO607" s="41" t="s">
        <v>205</v>
      </c>
      <c r="AP607" s="41" t="s">
        <v>201</v>
      </c>
      <c r="AQ607" s="41" t="s">
        <v>600</v>
      </c>
      <c r="AR607" s="41" t="s">
        <v>201</v>
      </c>
      <c r="AS607" s="41" t="s">
        <v>201</v>
      </c>
      <c r="AT607" s="37" t="s">
        <v>200</v>
      </c>
      <c r="AU607" s="37" t="s">
        <v>599</v>
      </c>
      <c r="AV607" s="37" t="s">
        <v>598</v>
      </c>
      <c r="AW607" s="37"/>
      <c r="AX607" s="37"/>
      <c r="AY607" s="37"/>
      <c r="AZ607" s="37"/>
      <c r="BA607" s="37"/>
      <c r="BB607" s="37"/>
      <c r="BC607" s="37"/>
      <c r="BD607" s="37"/>
      <c r="BE607" s="37">
        <v>0</v>
      </c>
      <c r="BF607" s="37">
        <v>0</v>
      </c>
      <c r="BG607" s="37">
        <v>0</v>
      </c>
      <c r="BH607" s="37" t="s">
        <v>597</v>
      </c>
      <c r="BI607" s="37"/>
      <c r="BJ607" s="37"/>
      <c r="BK607" s="37"/>
      <c r="BL607" s="37"/>
      <c r="BM607" s="37"/>
      <c r="BN607" s="37"/>
      <c r="BO607" s="37"/>
      <c r="BP607" s="37"/>
      <c r="BQ607" s="37"/>
      <c r="BR607" s="37"/>
      <c r="BS607" s="37"/>
      <c r="BT607" s="37"/>
      <c r="BU607" s="37"/>
      <c r="BV607" s="37">
        <v>0</v>
      </c>
      <c r="BW607" s="37">
        <v>0</v>
      </c>
      <c r="BX607" s="37">
        <v>0</v>
      </c>
      <c r="BY607" s="37">
        <v>0</v>
      </c>
      <c r="BZ607" s="37">
        <v>0</v>
      </c>
      <c r="CA607" s="37">
        <v>0</v>
      </c>
      <c r="CB607" s="37">
        <v>0</v>
      </c>
      <c r="CC607" s="37"/>
      <c r="CD607" s="37"/>
      <c r="CE607" s="37"/>
      <c r="CF607" s="37"/>
      <c r="CG607" s="37"/>
      <c r="CH607" s="37"/>
      <c r="CI607" s="37"/>
      <c r="CJ607" s="37">
        <v>0</v>
      </c>
      <c r="CK607" s="37">
        <v>0</v>
      </c>
      <c r="CL607" s="37">
        <v>0</v>
      </c>
      <c r="CM607" s="37">
        <v>0</v>
      </c>
      <c r="CN607" s="37">
        <v>0</v>
      </c>
      <c r="CO607" s="37">
        <v>0</v>
      </c>
      <c r="CP607" s="37">
        <v>0</v>
      </c>
      <c r="CQ607" s="37"/>
      <c r="CR607" s="37"/>
      <c r="CS607" s="37"/>
      <c r="CT607" s="37"/>
      <c r="CU607" s="37"/>
      <c r="CV607" s="37"/>
      <c r="CW607" s="37"/>
      <c r="CX607" s="37"/>
      <c r="CY607" s="37"/>
      <c r="CZ607" s="37"/>
      <c r="DA607" s="37"/>
      <c r="DB607" s="37"/>
      <c r="DC607" s="37"/>
      <c r="DD607" s="37"/>
      <c r="DE607" s="37"/>
      <c r="DF607" s="37"/>
      <c r="DG607" s="37"/>
      <c r="DH607" s="37"/>
      <c r="DI607" s="37"/>
      <c r="DJ607" s="37"/>
      <c r="DK607" s="37"/>
      <c r="DL607" s="37"/>
      <c r="DM607" s="37"/>
      <c r="DN607" s="37"/>
      <c r="DO607" s="37"/>
      <c r="DP607" s="37"/>
      <c r="DQ607" s="37"/>
      <c r="DR607" s="37"/>
      <c r="DS607" s="37"/>
      <c r="DT607" s="37"/>
    </row>
    <row r="608" spans="1:124" s="31" customFormat="1" ht="18">
      <c r="A608" s="37">
        <v>452</v>
      </c>
      <c r="B608" s="36" t="s">
        <v>596</v>
      </c>
      <c r="C608" s="36" t="s">
        <v>595</v>
      </c>
      <c r="D608" s="37" t="s">
        <v>594</v>
      </c>
      <c r="E608" s="37" t="s">
        <v>593</v>
      </c>
      <c r="F608" s="37" t="str">
        <f>IF(ISERROR(FIND('ヒアリングシート（記入例あり）'!$C$22,物質リスト!D608)),"",ROW())</f>
        <v/>
      </c>
      <c r="G608" s="37" t="e" cm="1">
        <f t="array" ref="G608">INDEX(D:D,SMALL(F:F,ROW(D608)))</f>
        <v>#NUM!</v>
      </c>
      <c r="H608" s="38" t="s">
        <v>10796</v>
      </c>
      <c r="I608" s="37" t="s">
        <v>223</v>
      </c>
      <c r="J608" s="37" t="s">
        <v>222</v>
      </c>
      <c r="K608" s="37" t="s">
        <v>221</v>
      </c>
      <c r="L608" s="37" t="s">
        <v>592</v>
      </c>
      <c r="M608" s="37">
        <v>167.25550000000001</v>
      </c>
      <c r="N608" s="37" t="s">
        <v>591</v>
      </c>
      <c r="O608" s="36" t="s">
        <v>590</v>
      </c>
      <c r="P608" s="37" t="s">
        <v>259</v>
      </c>
      <c r="Q608" s="36" t="s">
        <v>589</v>
      </c>
      <c r="R608" s="37"/>
      <c r="S608" s="36" t="s">
        <v>11058</v>
      </c>
      <c r="T608" s="36"/>
      <c r="U608" s="36" t="s">
        <v>588</v>
      </c>
      <c r="V608" s="37">
        <v>2.41</v>
      </c>
      <c r="W608" s="37">
        <v>1</v>
      </c>
      <c r="X608" s="36"/>
      <c r="Y608" s="36"/>
      <c r="Z608" s="36" t="s">
        <v>587</v>
      </c>
      <c r="AA608" s="37" t="s">
        <v>586</v>
      </c>
      <c r="AB608" s="37" t="s">
        <v>585</v>
      </c>
      <c r="AC608" s="37" t="s">
        <v>584</v>
      </c>
      <c r="AD608" s="41" t="s">
        <v>203</v>
      </c>
      <c r="AE608" s="41" t="s">
        <v>203</v>
      </c>
      <c r="AF608" s="41" t="s">
        <v>206</v>
      </c>
      <c r="AG608" s="41" t="s">
        <v>206</v>
      </c>
      <c r="AH608" s="41" t="s">
        <v>201</v>
      </c>
      <c r="AI608" s="41" t="s">
        <v>201</v>
      </c>
      <c r="AJ608" s="41" t="s">
        <v>203</v>
      </c>
      <c r="AK608" s="41" t="s">
        <v>203</v>
      </c>
      <c r="AL608" s="41" t="s">
        <v>201</v>
      </c>
      <c r="AM608" s="41" t="s">
        <v>377</v>
      </c>
      <c r="AN608" s="41" t="s">
        <v>201</v>
      </c>
      <c r="AO608" s="41" t="s">
        <v>291</v>
      </c>
      <c r="AP608" s="41" t="s">
        <v>203</v>
      </c>
      <c r="AQ608" s="41" t="s">
        <v>201</v>
      </c>
      <c r="AR608" s="41" t="s">
        <v>201</v>
      </c>
      <c r="AS608" s="41" t="s">
        <v>201</v>
      </c>
      <c r="AT608" s="37" t="s">
        <v>209</v>
      </c>
      <c r="AU608" s="37" t="s">
        <v>583</v>
      </c>
      <c r="AV608" s="37" t="s">
        <v>582</v>
      </c>
      <c r="AW608" s="37"/>
      <c r="AX608" s="37"/>
      <c r="AY608" s="37"/>
      <c r="AZ608" s="37"/>
      <c r="BA608" s="37"/>
      <c r="BB608" s="37"/>
      <c r="BC608" s="37"/>
      <c r="BD608" s="37"/>
      <c r="BE608" s="37">
        <v>25</v>
      </c>
      <c r="BF608" s="37">
        <v>30625</v>
      </c>
      <c r="BG608" s="37">
        <v>30651</v>
      </c>
      <c r="BH608" s="37" t="s">
        <v>581</v>
      </c>
      <c r="BI608" s="37"/>
      <c r="BJ608" s="37"/>
      <c r="BK608" s="37"/>
      <c r="BL608" s="37"/>
      <c r="BM608" s="37"/>
      <c r="BN608" s="37"/>
      <c r="BO608" s="37"/>
      <c r="BP608" s="37"/>
      <c r="BQ608" s="37"/>
      <c r="BR608" s="37"/>
      <c r="BS608" s="37"/>
      <c r="BT608" s="37"/>
      <c r="BU608" s="37"/>
      <c r="BV608" s="37">
        <v>2</v>
      </c>
      <c r="BW608" s="37">
        <v>0</v>
      </c>
      <c r="BX608" s="37">
        <v>0</v>
      </c>
      <c r="BY608" s="37">
        <v>0</v>
      </c>
      <c r="BZ608" s="37">
        <v>0</v>
      </c>
      <c r="CA608" s="37">
        <v>0</v>
      </c>
      <c r="CB608" s="37">
        <v>24900</v>
      </c>
      <c r="CC608" s="37">
        <v>2</v>
      </c>
      <c r="CD608" s="37">
        <v>0</v>
      </c>
      <c r="CE608" s="37">
        <v>0</v>
      </c>
      <c r="CF608" s="37">
        <v>0</v>
      </c>
      <c r="CG608" s="37">
        <v>0</v>
      </c>
      <c r="CH608" s="37">
        <v>0</v>
      </c>
      <c r="CI608" s="37">
        <v>75460</v>
      </c>
      <c r="CJ608" s="37">
        <v>3</v>
      </c>
      <c r="CK608" s="37">
        <v>0</v>
      </c>
      <c r="CL608" s="37">
        <v>0</v>
      </c>
      <c r="CM608" s="37">
        <v>0</v>
      </c>
      <c r="CN608" s="37">
        <v>0</v>
      </c>
      <c r="CO608" s="37">
        <v>0</v>
      </c>
      <c r="CP608" s="37">
        <v>5260</v>
      </c>
      <c r="CQ608" s="37"/>
      <c r="CR608" s="37"/>
      <c r="CS608" s="37"/>
      <c r="CT608" s="37"/>
      <c r="CU608" s="37"/>
      <c r="CV608" s="37"/>
      <c r="CW608" s="37"/>
      <c r="CX608" s="37"/>
      <c r="CY608" s="37"/>
      <c r="CZ608" s="37"/>
      <c r="DA608" s="37"/>
      <c r="DB608" s="37"/>
      <c r="DC608" s="37"/>
      <c r="DD608" s="37"/>
      <c r="DE608" s="37"/>
      <c r="DF608" s="37"/>
      <c r="DG608" s="37"/>
      <c r="DH608" s="37"/>
      <c r="DI608" s="37"/>
      <c r="DJ608" s="37"/>
      <c r="DK608" s="37"/>
      <c r="DL608" s="37"/>
      <c r="DM608" s="37"/>
      <c r="DN608" s="37"/>
      <c r="DO608" s="37"/>
      <c r="DP608" s="37"/>
      <c r="DQ608" s="37"/>
      <c r="DR608" s="37"/>
      <c r="DS608" s="37"/>
      <c r="DT608" s="37"/>
    </row>
    <row r="609" spans="1:124" s="31" customFormat="1" ht="16.5">
      <c r="A609" s="37">
        <v>453</v>
      </c>
      <c r="B609" s="37" t="s">
        <v>580</v>
      </c>
      <c r="C609" s="36" t="s">
        <v>473</v>
      </c>
      <c r="D609" s="37" t="s">
        <v>579</v>
      </c>
      <c r="E609" s="37" t="s">
        <v>578</v>
      </c>
      <c r="F609" s="37" t="str">
        <f>IF(ISERROR(FIND('ヒアリングシート（記入例あり）'!$C$22,物質リスト!D609)),"",ROW())</f>
        <v/>
      </c>
      <c r="G609" s="37" t="e" cm="1">
        <f t="array" ref="G609">INDEX(D:D,SMALL(F:F,ROW(D609)))</f>
        <v>#NUM!</v>
      </c>
      <c r="H609" s="38" t="s">
        <v>10744</v>
      </c>
      <c r="I609" s="37" t="s">
        <v>407</v>
      </c>
      <c r="J609" s="37"/>
      <c r="K609" s="37"/>
      <c r="L609" s="37"/>
      <c r="M609" s="37"/>
      <c r="N609" s="37"/>
      <c r="O609" s="36"/>
      <c r="P609" s="37"/>
      <c r="Q609" s="36"/>
      <c r="R609" s="37"/>
      <c r="S609" s="36"/>
      <c r="T609" s="36"/>
      <c r="U609" s="36"/>
      <c r="V609" s="37"/>
      <c r="W609" s="37"/>
      <c r="X609" s="36"/>
      <c r="Y609" s="36"/>
      <c r="Z609" s="36"/>
      <c r="AA609" s="37"/>
      <c r="AB609" s="37"/>
      <c r="AC609" s="37"/>
      <c r="AD609" s="37"/>
      <c r="AE609" s="37"/>
      <c r="AF609" s="37"/>
      <c r="AG609" s="37"/>
      <c r="AH609" s="37"/>
      <c r="AI609" s="37"/>
      <c r="AJ609" s="37"/>
      <c r="AK609" s="37"/>
      <c r="AL609" s="37"/>
      <c r="AM609" s="37"/>
      <c r="AN609" s="37"/>
      <c r="AO609" s="37" t="s">
        <v>577</v>
      </c>
      <c r="AP609" s="37"/>
      <c r="AQ609" s="37"/>
      <c r="AR609" s="37"/>
      <c r="AS609" s="37"/>
      <c r="AT609" s="37"/>
      <c r="AU609" s="37" t="s">
        <v>576</v>
      </c>
      <c r="AV609" s="37"/>
      <c r="AW609" s="37" t="s">
        <v>575</v>
      </c>
      <c r="AX609" s="37" t="s">
        <v>574</v>
      </c>
      <c r="AY609" s="37"/>
      <c r="AZ609" s="37"/>
      <c r="BA609" s="37"/>
      <c r="BB609" s="37"/>
      <c r="BC609" s="37"/>
      <c r="BD609" s="37"/>
      <c r="BE609" s="37">
        <v>35497</v>
      </c>
      <c r="BF609" s="37">
        <v>789490</v>
      </c>
      <c r="BG609" s="37">
        <v>824986</v>
      </c>
      <c r="BH609" s="37"/>
      <c r="BI609" s="37">
        <v>24</v>
      </c>
      <c r="BJ609" s="37">
        <v>2.5</v>
      </c>
      <c r="BK609" s="37">
        <v>1270.0999999999999</v>
      </c>
      <c r="BL609" s="37">
        <v>0</v>
      </c>
      <c r="BM609" s="37">
        <v>0</v>
      </c>
      <c r="BN609" s="37">
        <v>154.9</v>
      </c>
      <c r="BO609" s="37">
        <v>20884.400000000001</v>
      </c>
      <c r="BP609" s="37">
        <v>371100</v>
      </c>
      <c r="BQ609" s="37">
        <v>875100</v>
      </c>
      <c r="BR609" s="37">
        <v>7500</v>
      </c>
      <c r="BS609" s="37">
        <v>1272.5999999999999</v>
      </c>
      <c r="BT609" s="37">
        <v>21039.300000000003</v>
      </c>
      <c r="BU609" s="37">
        <v>1253700</v>
      </c>
      <c r="BV609" s="37">
        <v>8</v>
      </c>
      <c r="BW609" s="37">
        <v>99.8</v>
      </c>
      <c r="BX609" s="37">
        <v>2680</v>
      </c>
      <c r="BY609" s="37">
        <v>0</v>
      </c>
      <c r="BZ609" s="37">
        <v>0</v>
      </c>
      <c r="CA609" s="37">
        <v>2779.8</v>
      </c>
      <c r="CB609" s="37">
        <v>13899900</v>
      </c>
      <c r="CC609" s="37">
        <v>14</v>
      </c>
      <c r="CD609" s="37">
        <v>0</v>
      </c>
      <c r="CE609" s="37">
        <v>0</v>
      </c>
      <c r="CF609" s="37">
        <v>0</v>
      </c>
      <c r="CG609" s="37">
        <v>0</v>
      </c>
      <c r="CH609" s="37">
        <v>0</v>
      </c>
      <c r="CI609" s="37">
        <v>127240</v>
      </c>
      <c r="CJ609" s="37">
        <v>11</v>
      </c>
      <c r="CK609" s="37">
        <v>200</v>
      </c>
      <c r="CL609" s="37">
        <v>0</v>
      </c>
      <c r="CM609" s="37">
        <v>0</v>
      </c>
      <c r="CN609" s="37">
        <v>0</v>
      </c>
      <c r="CO609" s="37">
        <v>200</v>
      </c>
      <c r="CP609" s="37">
        <v>130512</v>
      </c>
      <c r="CQ609" s="37"/>
      <c r="CR609" s="37"/>
      <c r="CS609" s="37"/>
      <c r="CT609" s="37"/>
      <c r="CU609" s="37" t="s">
        <v>573</v>
      </c>
      <c r="CV609" s="37"/>
      <c r="CW609" s="37" t="s">
        <v>572</v>
      </c>
      <c r="CX609" s="37" t="s">
        <v>571</v>
      </c>
      <c r="CY609" s="37" t="s">
        <v>570</v>
      </c>
      <c r="CZ609" s="37" t="s">
        <v>569</v>
      </c>
      <c r="DA609" s="37" t="s">
        <v>568</v>
      </c>
      <c r="DB609" s="37" t="s">
        <v>567</v>
      </c>
      <c r="DC609" s="37" t="s">
        <v>566</v>
      </c>
      <c r="DD609" s="37"/>
      <c r="DE609" s="37" t="s">
        <v>565</v>
      </c>
      <c r="DF609" s="37"/>
      <c r="DG609" s="37" t="s">
        <v>564</v>
      </c>
      <c r="DH609" s="37" t="s">
        <v>563</v>
      </c>
      <c r="DI609" s="37" t="s">
        <v>562</v>
      </c>
      <c r="DJ609" s="37" t="s">
        <v>561</v>
      </c>
      <c r="DK609" s="37">
        <v>8</v>
      </c>
      <c r="DL609" s="37">
        <v>1.1000000000000001E-3</v>
      </c>
      <c r="DM609" s="37"/>
      <c r="DN609" s="37">
        <v>4.3999999999999997E-2</v>
      </c>
      <c r="DO609" s="37">
        <v>1.2</v>
      </c>
      <c r="DP609" s="37">
        <v>3.5</v>
      </c>
      <c r="DQ609" s="37">
        <v>4.4000000000000004</v>
      </c>
      <c r="DR609" s="37">
        <v>1.7999999999999999E-2</v>
      </c>
      <c r="DS609" s="37">
        <v>4.4619999999999997</v>
      </c>
      <c r="DT609" s="37">
        <v>4.4630999999999998</v>
      </c>
    </row>
    <row r="610" spans="1:124" s="32" customFormat="1" ht="16.5">
      <c r="A610" s="37">
        <v>453</v>
      </c>
      <c r="B610" s="36" t="s">
        <v>560</v>
      </c>
      <c r="C610" s="36" t="s">
        <v>473</v>
      </c>
      <c r="D610" s="37" t="s">
        <v>559</v>
      </c>
      <c r="E610" s="37" t="s">
        <v>558</v>
      </c>
      <c r="F610" s="37" t="str">
        <f>IF(ISERROR(FIND('ヒアリングシート（記入例あり）'!$C$22,物質リスト!D610)),"",ROW())</f>
        <v/>
      </c>
      <c r="G610" s="37" t="e" cm="1">
        <f t="array" ref="G610">INDEX(D:D,SMALL(F:F,ROW(D610)))</f>
        <v>#NUM!</v>
      </c>
      <c r="H610" s="38" t="s">
        <v>10744</v>
      </c>
      <c r="I610" s="37" t="s">
        <v>407</v>
      </c>
      <c r="J610" s="37" t="s">
        <v>406</v>
      </c>
      <c r="K610" s="37" t="s">
        <v>221</v>
      </c>
      <c r="L610" s="37" t="s">
        <v>557</v>
      </c>
      <c r="M610" s="37">
        <v>160.07</v>
      </c>
      <c r="N610" s="37" t="s">
        <v>556</v>
      </c>
      <c r="O610" s="36" t="s">
        <v>555</v>
      </c>
      <c r="P610" s="37" t="s">
        <v>259</v>
      </c>
      <c r="Q610" s="36"/>
      <c r="R610" s="37" t="s">
        <v>554</v>
      </c>
      <c r="S610" s="36" t="s">
        <v>553</v>
      </c>
      <c r="T610" s="36"/>
      <c r="U610" s="36" t="s">
        <v>209</v>
      </c>
      <c r="V610" s="37"/>
      <c r="W610" s="37"/>
      <c r="X610" s="36"/>
      <c r="Y610" s="36"/>
      <c r="Z610" s="36" t="s">
        <v>503</v>
      </c>
      <c r="AA610" s="37" t="s">
        <v>552</v>
      </c>
      <c r="AB610" s="37" t="s">
        <v>551</v>
      </c>
      <c r="AC610" s="37" t="s">
        <v>550</v>
      </c>
      <c r="AD610" s="41" t="s">
        <v>203</v>
      </c>
      <c r="AE610" s="41" t="s">
        <v>203</v>
      </c>
      <c r="AF610" s="41" t="s">
        <v>206</v>
      </c>
      <c r="AG610" s="41" t="s">
        <v>206</v>
      </c>
      <c r="AH610" s="41" t="s">
        <v>201</v>
      </c>
      <c r="AI610" s="41" t="s">
        <v>201</v>
      </c>
      <c r="AJ610" s="41" t="s">
        <v>201</v>
      </c>
      <c r="AK610" s="41" t="s">
        <v>201</v>
      </c>
      <c r="AL610" s="41" t="s">
        <v>201</v>
      </c>
      <c r="AM610" s="41" t="s">
        <v>201</v>
      </c>
      <c r="AN610" s="41" t="s">
        <v>201</v>
      </c>
      <c r="AO610" s="41" t="s">
        <v>201</v>
      </c>
      <c r="AP610" s="41" t="s">
        <v>201</v>
      </c>
      <c r="AQ610" s="41" t="s">
        <v>201</v>
      </c>
      <c r="AR610" s="41" t="s">
        <v>201</v>
      </c>
      <c r="AS610" s="41" t="s">
        <v>201</v>
      </c>
      <c r="AT610" s="37" t="s">
        <v>209</v>
      </c>
      <c r="AU610" s="37" t="s">
        <v>209</v>
      </c>
      <c r="AV610" s="37" t="s">
        <v>209</v>
      </c>
      <c r="AW610" s="37"/>
      <c r="AX610" s="37"/>
      <c r="AY610" s="37"/>
      <c r="AZ610" s="37"/>
      <c r="BA610" s="37"/>
      <c r="BB610" s="37"/>
      <c r="BC610" s="37"/>
      <c r="BD610" s="37"/>
      <c r="BE610" s="37"/>
      <c r="BF610" s="37"/>
      <c r="BG610" s="37"/>
      <c r="BH610" s="37" t="s">
        <v>549</v>
      </c>
      <c r="BI610" s="37"/>
      <c r="BJ610" s="37"/>
      <c r="BK610" s="37"/>
      <c r="BL610" s="37"/>
      <c r="BM610" s="37"/>
      <c r="BN610" s="37"/>
      <c r="BO610" s="37"/>
      <c r="BP610" s="37"/>
      <c r="BQ610" s="37"/>
      <c r="BR610" s="37"/>
      <c r="BS610" s="37"/>
      <c r="BT610" s="37"/>
      <c r="BU610" s="37"/>
      <c r="BV610" s="37"/>
      <c r="BW610" s="37"/>
      <c r="BX610" s="37"/>
      <c r="BY610" s="37"/>
      <c r="BZ610" s="37"/>
      <c r="CA610" s="37"/>
      <c r="CB610" s="37"/>
      <c r="CC610" s="37"/>
      <c r="CD610" s="37"/>
      <c r="CE610" s="37"/>
      <c r="CF610" s="37"/>
      <c r="CG610" s="37"/>
      <c r="CH610" s="37"/>
      <c r="CI610" s="37"/>
      <c r="CJ610" s="37"/>
      <c r="CK610" s="37"/>
      <c r="CL610" s="37"/>
      <c r="CM610" s="37"/>
      <c r="CN610" s="37"/>
      <c r="CO610" s="37"/>
      <c r="CP610" s="37"/>
      <c r="CQ610" s="37"/>
      <c r="CR610" s="37"/>
      <c r="CS610" s="37"/>
      <c r="CT610" s="37"/>
      <c r="CU610" s="37"/>
      <c r="CV610" s="37"/>
      <c r="CW610" s="37"/>
      <c r="CX610" s="37"/>
      <c r="CY610" s="37"/>
      <c r="CZ610" s="37"/>
      <c r="DA610" s="37"/>
      <c r="DB610" s="37"/>
      <c r="DC610" s="37"/>
      <c r="DD610" s="37"/>
      <c r="DE610" s="37"/>
      <c r="DF610" s="37"/>
      <c r="DG610" s="37"/>
      <c r="DH610" s="37"/>
      <c r="DI610" s="37"/>
      <c r="DJ610" s="37"/>
      <c r="DK610" s="37"/>
      <c r="DL610" s="37"/>
      <c r="DM610" s="37"/>
      <c r="DN610" s="37"/>
      <c r="DO610" s="37"/>
      <c r="DP610" s="37"/>
      <c r="DQ610" s="37"/>
      <c r="DR610" s="37"/>
      <c r="DS610" s="37"/>
      <c r="DT610" s="37"/>
    </row>
    <row r="611" spans="1:124" s="31" customFormat="1" ht="16.5">
      <c r="A611" s="37">
        <v>453</v>
      </c>
      <c r="B611" s="36" t="s">
        <v>548</v>
      </c>
      <c r="C611" s="36" t="s">
        <v>547</v>
      </c>
      <c r="D611" s="37" t="s">
        <v>546</v>
      </c>
      <c r="E611" s="37" t="s">
        <v>545</v>
      </c>
      <c r="F611" s="37">
        <f>IF(ISERROR(FIND('ヒアリングシート（記入例あり）'!$C$22,物質リスト!D611)),"",ROW())</f>
        <v>611</v>
      </c>
      <c r="G611" s="37" t="e" cm="1">
        <f t="array" ref="G611">INDEX(D:D,SMALL(F:F,ROW(D611)))</f>
        <v>#NUM!</v>
      </c>
      <c r="H611" s="38" t="s">
        <v>10744</v>
      </c>
      <c r="I611" s="37" t="s">
        <v>407</v>
      </c>
      <c r="J611" s="37"/>
      <c r="K611" s="37" t="s">
        <v>360</v>
      </c>
      <c r="L611" s="37" t="s">
        <v>544</v>
      </c>
      <c r="M611" s="37">
        <v>196.01</v>
      </c>
      <c r="N611" s="37"/>
      <c r="O611" s="36" t="s">
        <v>543</v>
      </c>
      <c r="P611" s="37" t="s">
        <v>259</v>
      </c>
      <c r="Q611" s="36"/>
      <c r="R611" s="37" t="s">
        <v>542</v>
      </c>
      <c r="S611" s="36" t="s">
        <v>209</v>
      </c>
      <c r="T611" s="36"/>
      <c r="U611" s="36" t="s">
        <v>209</v>
      </c>
      <c r="V611" s="37"/>
      <c r="W611" s="37"/>
      <c r="X611" s="36"/>
      <c r="Y611" s="36"/>
      <c r="Z611" s="36" t="s">
        <v>541</v>
      </c>
      <c r="AA611" s="37" t="s">
        <v>518</v>
      </c>
      <c r="AB611" s="37" t="s">
        <v>209</v>
      </c>
      <c r="AC611" s="37" t="s">
        <v>209</v>
      </c>
      <c r="AD611" s="41" t="s">
        <v>540</v>
      </c>
      <c r="AE611" s="37"/>
      <c r="AF611" s="37"/>
      <c r="AG611" s="37"/>
      <c r="AH611" s="37"/>
      <c r="AI611" s="37"/>
      <c r="AJ611" s="41" t="s">
        <v>205</v>
      </c>
      <c r="AK611" s="41" t="s">
        <v>457</v>
      </c>
      <c r="AL611" s="37"/>
      <c r="AM611" s="37"/>
      <c r="AN611" s="37"/>
      <c r="AO611" s="37"/>
      <c r="AP611" s="37"/>
      <c r="AQ611" s="41" t="s">
        <v>456</v>
      </c>
      <c r="AR611" s="37"/>
      <c r="AS611" s="37"/>
      <c r="AT611" s="37"/>
      <c r="AU611" s="37"/>
      <c r="AV611" s="37"/>
      <c r="AW611" s="37"/>
      <c r="AX611" s="37"/>
      <c r="AY611" s="37"/>
      <c r="AZ611" s="37"/>
      <c r="BA611" s="37"/>
      <c r="BB611" s="37"/>
      <c r="BC611" s="37"/>
      <c r="BD611" s="37"/>
      <c r="BE611" s="37"/>
      <c r="BF611" s="37"/>
      <c r="BG611" s="37"/>
      <c r="BH611" s="37"/>
      <c r="BI611" s="37"/>
      <c r="BJ611" s="37"/>
      <c r="BK611" s="37"/>
      <c r="BL611" s="37"/>
      <c r="BM611" s="37"/>
      <c r="BN611" s="37"/>
      <c r="BO611" s="37"/>
      <c r="BP611" s="37"/>
      <c r="BQ611" s="37"/>
      <c r="BR611" s="37"/>
      <c r="BS611" s="37"/>
      <c r="BT611" s="37"/>
      <c r="BU611" s="37"/>
      <c r="BV611" s="37"/>
      <c r="BW611" s="37"/>
      <c r="BX611" s="37"/>
      <c r="BY611" s="37"/>
      <c r="BZ611" s="37"/>
      <c r="CA611" s="37"/>
      <c r="CB611" s="37"/>
      <c r="CC611" s="37"/>
      <c r="CD611" s="37"/>
      <c r="CE611" s="37"/>
      <c r="CF611" s="37"/>
      <c r="CG611" s="37"/>
      <c r="CH611" s="37"/>
      <c r="CI611" s="37"/>
      <c r="CJ611" s="37"/>
      <c r="CK611" s="37"/>
      <c r="CL611" s="37"/>
      <c r="CM611" s="37"/>
      <c r="CN611" s="37"/>
      <c r="CO611" s="37"/>
      <c r="CP611" s="37"/>
      <c r="CQ611" s="37"/>
      <c r="CR611" s="37"/>
      <c r="CS611" s="37"/>
      <c r="CT611" s="37"/>
      <c r="CU611" s="37"/>
      <c r="CV611" s="37"/>
      <c r="CW611" s="37"/>
      <c r="CX611" s="37"/>
      <c r="CY611" s="37"/>
      <c r="CZ611" s="37"/>
      <c r="DA611" s="37"/>
      <c r="DB611" s="37"/>
      <c r="DC611" s="37"/>
      <c r="DD611" s="37"/>
      <c r="DE611" s="37"/>
      <c r="DF611" s="37"/>
      <c r="DG611" s="37"/>
      <c r="DH611" s="37"/>
      <c r="DI611" s="37"/>
      <c r="DJ611" s="37"/>
      <c r="DK611" s="37"/>
      <c r="DL611" s="37"/>
      <c r="DM611" s="37"/>
      <c r="DN611" s="37"/>
      <c r="DO611" s="37"/>
      <c r="DP611" s="37"/>
      <c r="DQ611" s="37"/>
      <c r="DR611" s="37"/>
      <c r="DS611" s="37"/>
      <c r="DT611" s="37"/>
    </row>
    <row r="612" spans="1:124" s="31" customFormat="1" ht="18">
      <c r="A612" s="37">
        <v>453</v>
      </c>
      <c r="B612" s="36" t="s">
        <v>539</v>
      </c>
      <c r="C612" s="36" t="s">
        <v>473</v>
      </c>
      <c r="D612" s="37" t="s">
        <v>538</v>
      </c>
      <c r="E612" s="37" t="s">
        <v>537</v>
      </c>
      <c r="F612" s="37" t="str">
        <f>IF(ISERROR(FIND('ヒアリングシート（記入例あり）'!$C$22,物質リスト!D612)),"",ROW())</f>
        <v/>
      </c>
      <c r="G612" s="37" t="e" cm="1">
        <f t="array" ref="G612">INDEX(D:D,SMALL(F:F,ROW(D612)))</f>
        <v>#NUM!</v>
      </c>
      <c r="H612" s="38" t="s">
        <v>10744</v>
      </c>
      <c r="I612" s="37" t="s">
        <v>407</v>
      </c>
      <c r="J612" s="37" t="s">
        <v>406</v>
      </c>
      <c r="K612" s="37" t="s">
        <v>221</v>
      </c>
      <c r="L612" s="37" t="s">
        <v>536</v>
      </c>
      <c r="M612" s="37">
        <v>143.94</v>
      </c>
      <c r="N612" s="37" t="s">
        <v>535</v>
      </c>
      <c r="O612" s="36" t="s">
        <v>534</v>
      </c>
      <c r="P612" s="37" t="s">
        <v>259</v>
      </c>
      <c r="Q612" s="36"/>
      <c r="R612" s="37" t="s">
        <v>533</v>
      </c>
      <c r="S612" s="36" t="s">
        <v>209</v>
      </c>
      <c r="T612" s="36"/>
      <c r="U612" s="36" t="s">
        <v>209</v>
      </c>
      <c r="V612" s="37"/>
      <c r="W612" s="37"/>
      <c r="X612" s="36"/>
      <c r="Y612" s="36"/>
      <c r="Z612" s="36" t="s">
        <v>10793</v>
      </c>
      <c r="AA612" s="37" t="s">
        <v>532</v>
      </c>
      <c r="AB612" s="37" t="s">
        <v>209</v>
      </c>
      <c r="AC612" s="37" t="s">
        <v>209</v>
      </c>
      <c r="AD612" s="41" t="s">
        <v>378</v>
      </c>
      <c r="AE612" s="41" t="s">
        <v>201</v>
      </c>
      <c r="AF612" s="41" t="s">
        <v>206</v>
      </c>
      <c r="AG612" s="41" t="s">
        <v>201</v>
      </c>
      <c r="AH612" s="41" t="s">
        <v>201</v>
      </c>
      <c r="AI612" s="41" t="s">
        <v>201</v>
      </c>
      <c r="AJ612" s="41" t="s">
        <v>201</v>
      </c>
      <c r="AK612" s="41" t="s">
        <v>201</v>
      </c>
      <c r="AL612" s="41" t="s">
        <v>201</v>
      </c>
      <c r="AM612" s="41" t="s">
        <v>201</v>
      </c>
      <c r="AN612" s="41" t="s">
        <v>201</v>
      </c>
      <c r="AO612" s="41" t="s">
        <v>205</v>
      </c>
      <c r="AP612" s="41" t="s">
        <v>201</v>
      </c>
      <c r="AQ612" s="41" t="s">
        <v>531</v>
      </c>
      <c r="AR612" s="41" t="s">
        <v>530</v>
      </c>
      <c r="AS612" s="41" t="s">
        <v>201</v>
      </c>
      <c r="AT612" s="37" t="s">
        <v>529</v>
      </c>
      <c r="AU612" s="37" t="s">
        <v>528</v>
      </c>
      <c r="AV612" s="37" t="s">
        <v>527</v>
      </c>
      <c r="AW612" s="37"/>
      <c r="AX612" s="37"/>
      <c r="AY612" s="37"/>
      <c r="AZ612" s="37"/>
      <c r="BA612" s="37"/>
      <c r="BB612" s="37"/>
      <c r="BC612" s="37"/>
      <c r="BD612" s="37"/>
      <c r="BE612" s="37"/>
      <c r="BF612" s="37"/>
      <c r="BG612" s="37"/>
      <c r="BH612" s="37" t="s">
        <v>526</v>
      </c>
      <c r="BI612" s="37"/>
      <c r="BJ612" s="37"/>
      <c r="BK612" s="37"/>
      <c r="BL612" s="37"/>
      <c r="BM612" s="37"/>
      <c r="BN612" s="37"/>
      <c r="BO612" s="37"/>
      <c r="BP612" s="37"/>
      <c r="BQ612" s="37"/>
      <c r="BR612" s="37"/>
      <c r="BS612" s="37"/>
      <c r="BT612" s="37"/>
      <c r="BU612" s="37"/>
      <c r="BV612" s="37"/>
      <c r="BW612" s="37"/>
      <c r="BX612" s="37"/>
      <c r="BY612" s="37"/>
      <c r="BZ612" s="37"/>
      <c r="CA612" s="37"/>
      <c r="CB612" s="37"/>
      <c r="CC612" s="37"/>
      <c r="CD612" s="37"/>
      <c r="CE612" s="37"/>
      <c r="CF612" s="37"/>
      <c r="CG612" s="37"/>
      <c r="CH612" s="37"/>
      <c r="CI612" s="37"/>
      <c r="CJ612" s="37"/>
      <c r="CK612" s="37"/>
      <c r="CL612" s="37"/>
      <c r="CM612" s="37"/>
      <c r="CN612" s="37"/>
      <c r="CO612" s="37"/>
      <c r="CP612" s="37"/>
      <c r="CQ612" s="37"/>
      <c r="CR612" s="37"/>
      <c r="CS612" s="37"/>
      <c r="CT612" s="37"/>
      <c r="CU612" s="37"/>
      <c r="CV612" s="37"/>
      <c r="CW612" s="37"/>
      <c r="CX612" s="37"/>
      <c r="CY612" s="37"/>
      <c r="CZ612" s="37"/>
      <c r="DA612" s="37"/>
      <c r="DB612" s="37"/>
      <c r="DC612" s="37"/>
      <c r="DD612" s="37"/>
      <c r="DE612" s="37"/>
      <c r="DF612" s="37"/>
      <c r="DG612" s="37"/>
      <c r="DH612" s="37"/>
      <c r="DI612" s="37"/>
      <c r="DJ612" s="37"/>
      <c r="DK612" s="37"/>
      <c r="DL612" s="37"/>
      <c r="DM612" s="37"/>
      <c r="DN612" s="37"/>
      <c r="DO612" s="37"/>
      <c r="DP612" s="37"/>
      <c r="DQ612" s="37"/>
      <c r="DR612" s="37"/>
      <c r="DS612" s="37"/>
      <c r="DT612" s="37"/>
    </row>
    <row r="613" spans="1:124" s="31" customFormat="1" ht="16.5">
      <c r="A613" s="37">
        <v>453</v>
      </c>
      <c r="B613" s="36" t="s">
        <v>525</v>
      </c>
      <c r="C613" s="36" t="s">
        <v>473</v>
      </c>
      <c r="D613" s="37" t="s">
        <v>524</v>
      </c>
      <c r="E613" s="37" t="s">
        <v>523</v>
      </c>
      <c r="F613" s="37">
        <f>IF(ISERROR(FIND('ヒアリングシート（記入例あり）'!$C$22,物質リスト!D613)),"",ROW())</f>
        <v>613</v>
      </c>
      <c r="G613" s="37" t="e" cm="1">
        <f t="array" ref="G613">INDEX(D:D,SMALL(F:F,ROW(D613)))</f>
        <v>#NUM!</v>
      </c>
      <c r="H613" s="38" t="s">
        <v>10744</v>
      </c>
      <c r="I613" s="37" t="s">
        <v>407</v>
      </c>
      <c r="J613" s="37"/>
      <c r="K613" s="37" t="s">
        <v>221</v>
      </c>
      <c r="L613" s="37" t="s">
        <v>522</v>
      </c>
      <c r="M613" s="37">
        <v>1163.8</v>
      </c>
      <c r="N613" s="37" t="s">
        <v>521</v>
      </c>
      <c r="O613" s="36" t="s">
        <v>520</v>
      </c>
      <c r="P613" s="37" t="s">
        <v>259</v>
      </c>
      <c r="Q613" s="36" t="s">
        <v>209</v>
      </c>
      <c r="R613" s="37"/>
      <c r="S613" s="36" t="s">
        <v>209</v>
      </c>
      <c r="T613" s="36"/>
      <c r="U613" s="36" t="s">
        <v>209</v>
      </c>
      <c r="V613" s="37"/>
      <c r="W613" s="37"/>
      <c r="X613" s="36"/>
      <c r="Y613" s="36"/>
      <c r="Z613" s="36" t="s">
        <v>519</v>
      </c>
      <c r="AA613" s="37" t="s">
        <v>518</v>
      </c>
      <c r="AB613" s="37" t="s">
        <v>209</v>
      </c>
      <c r="AC613" s="37" t="s">
        <v>209</v>
      </c>
      <c r="AD613" s="41" t="s">
        <v>207</v>
      </c>
      <c r="AE613" s="41" t="s">
        <v>201</v>
      </c>
      <c r="AF613" s="41" t="s">
        <v>206</v>
      </c>
      <c r="AG613" s="41" t="s">
        <v>206</v>
      </c>
      <c r="AH613" s="41" t="s">
        <v>201</v>
      </c>
      <c r="AI613" s="41" t="s">
        <v>201</v>
      </c>
      <c r="AJ613" s="41" t="s">
        <v>201</v>
      </c>
      <c r="AK613" s="41" t="s">
        <v>205</v>
      </c>
      <c r="AL613" s="41" t="s">
        <v>201</v>
      </c>
      <c r="AM613" s="41" t="s">
        <v>201</v>
      </c>
      <c r="AN613" s="41" t="s">
        <v>201</v>
      </c>
      <c r="AO613" s="41" t="s">
        <v>205</v>
      </c>
      <c r="AP613" s="41" t="s">
        <v>205</v>
      </c>
      <c r="AQ613" s="41" t="s">
        <v>456</v>
      </c>
      <c r="AR613" s="41" t="s">
        <v>517</v>
      </c>
      <c r="AS613" s="41" t="s">
        <v>201</v>
      </c>
      <c r="AT613" s="37" t="s">
        <v>477</v>
      </c>
      <c r="AU613" s="37" t="s">
        <v>322</v>
      </c>
      <c r="AV613" s="37" t="s">
        <v>516</v>
      </c>
      <c r="AW613" s="37"/>
      <c r="AX613" s="37"/>
      <c r="AY613" s="37"/>
      <c r="AZ613" s="37"/>
      <c r="BA613" s="37"/>
      <c r="BB613" s="37"/>
      <c r="BC613" s="37" t="s">
        <v>515</v>
      </c>
      <c r="BD613" s="37"/>
      <c r="BE613" s="37"/>
      <c r="BF613" s="37"/>
      <c r="BG613" s="37"/>
      <c r="BH613" s="37" t="s">
        <v>514</v>
      </c>
      <c r="BI613" s="37"/>
      <c r="BJ613" s="37"/>
      <c r="BK613" s="37"/>
      <c r="BL613" s="37"/>
      <c r="BM613" s="37"/>
      <c r="BN613" s="37"/>
      <c r="BO613" s="37"/>
      <c r="BP613" s="37"/>
      <c r="BQ613" s="37"/>
      <c r="BR613" s="37"/>
      <c r="BS613" s="37"/>
      <c r="BT613" s="37"/>
      <c r="BU613" s="37"/>
      <c r="BV613" s="37"/>
      <c r="BW613" s="37"/>
      <c r="BX613" s="37"/>
      <c r="BY613" s="37"/>
      <c r="BZ613" s="37"/>
      <c r="CA613" s="37"/>
      <c r="CB613" s="37"/>
      <c r="CC613" s="37"/>
      <c r="CD613" s="37"/>
      <c r="CE613" s="37"/>
      <c r="CF613" s="37"/>
      <c r="CG613" s="37"/>
      <c r="CH613" s="37"/>
      <c r="CI613" s="37"/>
      <c r="CJ613" s="37"/>
      <c r="CK613" s="37"/>
      <c r="CL613" s="37"/>
      <c r="CM613" s="37"/>
      <c r="CN613" s="37"/>
      <c r="CO613" s="37"/>
      <c r="CP613" s="37"/>
      <c r="CQ613" s="37"/>
      <c r="CR613" s="37"/>
      <c r="CS613" s="37"/>
      <c r="CT613" s="37"/>
      <c r="CU613" s="37"/>
      <c r="CV613" s="37"/>
      <c r="CW613" s="37"/>
      <c r="CX613" s="37"/>
      <c r="CY613" s="37"/>
      <c r="CZ613" s="37"/>
      <c r="DA613" s="37"/>
      <c r="DB613" s="37"/>
      <c r="DC613" s="37"/>
      <c r="DD613" s="37"/>
      <c r="DE613" s="37"/>
      <c r="DF613" s="37"/>
      <c r="DG613" s="37"/>
      <c r="DH613" s="37"/>
      <c r="DI613" s="37"/>
      <c r="DJ613" s="37"/>
      <c r="DK613" s="37"/>
      <c r="DL613" s="37"/>
      <c r="DM613" s="37"/>
      <c r="DN613" s="37"/>
      <c r="DO613" s="37"/>
      <c r="DP613" s="37"/>
      <c r="DQ613" s="37"/>
      <c r="DR613" s="37"/>
      <c r="DS613" s="37"/>
      <c r="DT613" s="37"/>
    </row>
    <row r="614" spans="1:124" s="31" customFormat="1" ht="16.5">
      <c r="A614" s="37">
        <v>453</v>
      </c>
      <c r="B614" s="36" t="s">
        <v>513</v>
      </c>
      <c r="C614" s="36" t="s">
        <v>473</v>
      </c>
      <c r="D614" s="37" t="s">
        <v>512</v>
      </c>
      <c r="E614" s="37" t="s">
        <v>511</v>
      </c>
      <c r="F614" s="37" t="str">
        <f>IF(ISERROR(FIND('ヒアリングシート（記入例あり）'!$C$22,物質リスト!D614)),"",ROW())</f>
        <v/>
      </c>
      <c r="G614" s="37" t="e" cm="1">
        <f t="array" ref="G614">INDEX(D:D,SMALL(F:F,ROW(D614)))</f>
        <v>#NUM!</v>
      </c>
      <c r="H614" s="38" t="s">
        <v>10744</v>
      </c>
      <c r="I614" s="37" t="s">
        <v>407</v>
      </c>
      <c r="J614" s="37" t="s">
        <v>406</v>
      </c>
      <c r="K614" s="37" t="s">
        <v>221</v>
      </c>
      <c r="L614" s="37" t="s">
        <v>510</v>
      </c>
      <c r="M614" s="37">
        <v>95.94</v>
      </c>
      <c r="N614" s="37" t="s">
        <v>509</v>
      </c>
      <c r="O614" s="36" t="s">
        <v>508</v>
      </c>
      <c r="P614" s="37" t="s">
        <v>259</v>
      </c>
      <c r="Q614" s="36"/>
      <c r="R614" s="37" t="s">
        <v>507</v>
      </c>
      <c r="S614" s="36" t="s">
        <v>506</v>
      </c>
      <c r="T614" s="36" t="s">
        <v>505</v>
      </c>
      <c r="U614" s="36" t="s">
        <v>504</v>
      </c>
      <c r="V614" s="37">
        <v>1</v>
      </c>
      <c r="W614" s="37">
        <v>1</v>
      </c>
      <c r="X614" s="36"/>
      <c r="Y614" s="36"/>
      <c r="Z614" s="36" t="s">
        <v>503</v>
      </c>
      <c r="AA614" s="37" t="s">
        <v>209</v>
      </c>
      <c r="AB614" s="37" t="s">
        <v>209</v>
      </c>
      <c r="AC614" s="37" t="s">
        <v>502</v>
      </c>
      <c r="AD614" s="41" t="s">
        <v>201</v>
      </c>
      <c r="AE614" s="41" t="s">
        <v>201</v>
      </c>
      <c r="AF614" s="41" t="s">
        <v>206</v>
      </c>
      <c r="AG614" s="41" t="s">
        <v>206</v>
      </c>
      <c r="AH614" s="41" t="s">
        <v>203</v>
      </c>
      <c r="AI614" s="41" t="s">
        <v>203</v>
      </c>
      <c r="AJ614" s="41" t="s">
        <v>205</v>
      </c>
      <c r="AK614" s="41" t="s">
        <v>205</v>
      </c>
      <c r="AL614" s="41" t="s">
        <v>201</v>
      </c>
      <c r="AM614" s="41" t="s">
        <v>201</v>
      </c>
      <c r="AN614" s="41" t="s">
        <v>201</v>
      </c>
      <c r="AO614" s="41" t="s">
        <v>201</v>
      </c>
      <c r="AP614" s="41" t="s">
        <v>201</v>
      </c>
      <c r="AQ614" s="41" t="s">
        <v>456</v>
      </c>
      <c r="AR614" s="41" t="s">
        <v>201</v>
      </c>
      <c r="AS614" s="41" t="s">
        <v>201</v>
      </c>
      <c r="AT614" s="37" t="s">
        <v>477</v>
      </c>
      <c r="AU614" s="37" t="s">
        <v>501</v>
      </c>
      <c r="AV614" s="37" t="s">
        <v>500</v>
      </c>
      <c r="AW614" s="37"/>
      <c r="AX614" s="37"/>
      <c r="AY614" s="37"/>
      <c r="AZ614" s="37"/>
      <c r="BA614" s="37"/>
      <c r="BB614" s="37"/>
      <c r="BC614" s="37"/>
      <c r="BD614" s="37"/>
      <c r="BE614" s="37"/>
      <c r="BF614" s="37"/>
      <c r="BG614" s="37"/>
      <c r="BH614" s="37" t="s">
        <v>499</v>
      </c>
      <c r="BI614" s="37"/>
      <c r="BJ614" s="37"/>
      <c r="BK614" s="37"/>
      <c r="BL614" s="37"/>
      <c r="BM614" s="37"/>
      <c r="BN614" s="37"/>
      <c r="BO614" s="37"/>
      <c r="BP614" s="37"/>
      <c r="BQ614" s="37"/>
      <c r="BR614" s="37"/>
      <c r="BS614" s="37"/>
      <c r="BT614" s="37"/>
      <c r="BU614" s="37"/>
      <c r="BV614" s="37"/>
      <c r="BW614" s="37"/>
      <c r="BX614" s="37"/>
      <c r="BY614" s="37"/>
      <c r="BZ614" s="37"/>
      <c r="CA614" s="37"/>
      <c r="CB614" s="37"/>
      <c r="CC614" s="37"/>
      <c r="CD614" s="37"/>
      <c r="CE614" s="37"/>
      <c r="CF614" s="37"/>
      <c r="CG614" s="37"/>
      <c r="CH614" s="37"/>
      <c r="CI614" s="37"/>
      <c r="CJ614" s="37"/>
      <c r="CK614" s="37"/>
      <c r="CL614" s="37"/>
      <c r="CM614" s="37"/>
      <c r="CN614" s="37"/>
      <c r="CO614" s="37"/>
      <c r="CP614" s="37"/>
      <c r="CQ614" s="37"/>
      <c r="CR614" s="37"/>
      <c r="CS614" s="37"/>
      <c r="CT614" s="37"/>
      <c r="CU614" s="37"/>
      <c r="CV614" s="37"/>
      <c r="CW614" s="37"/>
      <c r="CX614" s="37"/>
      <c r="CY614" s="37"/>
      <c r="CZ614" s="37"/>
      <c r="DA614" s="37"/>
      <c r="DB614" s="37"/>
      <c r="DC614" s="37"/>
      <c r="DD614" s="37"/>
      <c r="DE614" s="37"/>
      <c r="DF614" s="37"/>
      <c r="DG614" s="37"/>
      <c r="DH614" s="37"/>
      <c r="DI614" s="37"/>
      <c r="DJ614" s="37"/>
      <c r="DK614" s="37"/>
      <c r="DL614" s="37"/>
      <c r="DM614" s="37"/>
      <c r="DN614" s="37"/>
      <c r="DO614" s="37"/>
      <c r="DP614" s="37"/>
      <c r="DQ614" s="37"/>
      <c r="DR614" s="37"/>
      <c r="DS614" s="37"/>
      <c r="DT614" s="37"/>
    </row>
    <row r="615" spans="1:124" s="31" customFormat="1" ht="18">
      <c r="A615" s="37">
        <v>453</v>
      </c>
      <c r="B615" s="36" t="s">
        <v>498</v>
      </c>
      <c r="C615" s="36" t="s">
        <v>497</v>
      </c>
      <c r="D615" s="37" t="s">
        <v>496</v>
      </c>
      <c r="E615" s="37" t="s">
        <v>495</v>
      </c>
      <c r="F615" s="37" t="str">
        <f>IF(ISERROR(FIND('ヒアリングシート（記入例あり）'!$C$22,物質リスト!D615)),"",ROW())</f>
        <v/>
      </c>
      <c r="G615" s="37" t="e" cm="1">
        <f t="array" ref="G615">INDEX(D:D,SMALL(F:F,ROW(D615)))</f>
        <v>#NUM!</v>
      </c>
      <c r="H615" s="38" t="s">
        <v>10744</v>
      </c>
      <c r="I615" s="37" t="s">
        <v>407</v>
      </c>
      <c r="J615" s="37"/>
      <c r="K615" s="37" t="s">
        <v>221</v>
      </c>
      <c r="L615" s="37" t="s">
        <v>494</v>
      </c>
      <c r="M615" s="37">
        <v>205.92</v>
      </c>
      <c r="N615" s="37" t="s">
        <v>493</v>
      </c>
      <c r="O615" s="36" t="s">
        <v>403</v>
      </c>
      <c r="P615" s="37" t="s">
        <v>259</v>
      </c>
      <c r="Q615" s="36"/>
      <c r="R615" s="37" t="s">
        <v>492</v>
      </c>
      <c r="S615" s="36" t="s">
        <v>209</v>
      </c>
      <c r="T615" s="36"/>
      <c r="U615" s="36" t="s">
        <v>209</v>
      </c>
      <c r="V615" s="37"/>
      <c r="W615" s="37"/>
      <c r="X615" s="36"/>
      <c r="Y615" s="36"/>
      <c r="Z615" s="36" t="s">
        <v>10794</v>
      </c>
      <c r="AA615" s="37" t="s">
        <v>491</v>
      </c>
      <c r="AB615" s="37" t="s">
        <v>209</v>
      </c>
      <c r="AC615" s="37" t="s">
        <v>490</v>
      </c>
      <c r="AD615" s="41" t="s">
        <v>378</v>
      </c>
      <c r="AE615" s="41" t="s">
        <v>201</v>
      </c>
      <c r="AF615" s="41" t="s">
        <v>206</v>
      </c>
      <c r="AG615" s="41" t="s">
        <v>206</v>
      </c>
      <c r="AH615" s="41" t="s">
        <v>201</v>
      </c>
      <c r="AI615" s="41" t="s">
        <v>201</v>
      </c>
      <c r="AJ615" s="41" t="s">
        <v>205</v>
      </c>
      <c r="AK615" s="41" t="s">
        <v>205</v>
      </c>
      <c r="AL615" s="41" t="s">
        <v>201</v>
      </c>
      <c r="AM615" s="41" t="s">
        <v>201</v>
      </c>
      <c r="AN615" s="41" t="s">
        <v>205</v>
      </c>
      <c r="AO615" s="41" t="s">
        <v>205</v>
      </c>
      <c r="AP615" s="41" t="s">
        <v>205</v>
      </c>
      <c r="AQ615" s="41" t="s">
        <v>456</v>
      </c>
      <c r="AR615" s="41" t="s">
        <v>489</v>
      </c>
      <c r="AS615" s="41" t="s">
        <v>201</v>
      </c>
      <c r="AT615" s="37" t="s">
        <v>488</v>
      </c>
      <c r="AU615" s="37"/>
      <c r="AV615" s="37" t="s">
        <v>487</v>
      </c>
      <c r="AW615" s="37"/>
      <c r="AX615" s="37"/>
      <c r="AY615" s="37"/>
      <c r="AZ615" s="37"/>
      <c r="BA615" s="37"/>
      <c r="BB615" s="37"/>
      <c r="BC615" s="37"/>
      <c r="BD615" s="37"/>
      <c r="BE615" s="37"/>
      <c r="BF615" s="37"/>
      <c r="BG615" s="37"/>
      <c r="BH615" s="37" t="s">
        <v>486</v>
      </c>
      <c r="BI615" s="37"/>
      <c r="BJ615" s="37"/>
      <c r="BK615" s="37"/>
      <c r="BL615" s="37"/>
      <c r="BM615" s="37"/>
      <c r="BN615" s="37"/>
      <c r="BO615" s="37"/>
      <c r="BP615" s="37"/>
      <c r="BQ615" s="37"/>
      <c r="BR615" s="37"/>
      <c r="BS615" s="37"/>
      <c r="BT615" s="37"/>
      <c r="BU615" s="37"/>
      <c r="BV615" s="37"/>
      <c r="BW615" s="37"/>
      <c r="BX615" s="37"/>
      <c r="BY615" s="37"/>
      <c r="BZ615" s="37"/>
      <c r="CA615" s="37"/>
      <c r="CB615" s="37"/>
      <c r="CC615" s="37"/>
      <c r="CD615" s="37"/>
      <c r="CE615" s="37"/>
      <c r="CF615" s="37"/>
      <c r="CG615" s="37"/>
      <c r="CH615" s="37"/>
      <c r="CI615" s="37"/>
      <c r="CJ615" s="37"/>
      <c r="CK615" s="37"/>
      <c r="CL615" s="37"/>
      <c r="CM615" s="37"/>
      <c r="CN615" s="37"/>
      <c r="CO615" s="37"/>
      <c r="CP615" s="37"/>
      <c r="CQ615" s="37"/>
      <c r="CR615" s="37"/>
      <c r="CS615" s="37"/>
      <c r="CT615" s="37"/>
      <c r="CU615" s="37"/>
      <c r="CV615" s="37"/>
      <c r="CW615" s="37"/>
      <c r="CX615" s="37"/>
      <c r="CY615" s="37"/>
      <c r="CZ615" s="37"/>
      <c r="DA615" s="37"/>
      <c r="DB615" s="37"/>
      <c r="DC615" s="37"/>
      <c r="DD615" s="37"/>
      <c r="DE615" s="37"/>
      <c r="DF615" s="37"/>
      <c r="DG615" s="37"/>
      <c r="DH615" s="37"/>
      <c r="DI615" s="37"/>
      <c r="DJ615" s="37"/>
      <c r="DK615" s="37"/>
      <c r="DL615" s="37"/>
      <c r="DM615" s="37"/>
      <c r="DN615" s="37"/>
      <c r="DO615" s="37"/>
      <c r="DP615" s="37"/>
      <c r="DQ615" s="37"/>
      <c r="DR615" s="37"/>
      <c r="DS615" s="37"/>
      <c r="DT615" s="37"/>
    </row>
    <row r="616" spans="1:124" s="31" customFormat="1" ht="16.5">
      <c r="A616" s="37">
        <v>453</v>
      </c>
      <c r="B616" s="36" t="s">
        <v>485</v>
      </c>
      <c r="C616" s="36" t="s">
        <v>473</v>
      </c>
      <c r="D616" s="37" t="s">
        <v>484</v>
      </c>
      <c r="E616" s="37" t="s">
        <v>483</v>
      </c>
      <c r="F616" s="37" t="str">
        <f>IF(ISERROR(FIND('ヒアリングシート（記入例あり）'!$C$22,物質リスト!D616)),"",ROW())</f>
        <v/>
      </c>
      <c r="G616" s="37" t="e" cm="1">
        <f t="array" ref="G616">INDEX(D:D,SMALL(F:F,ROW(D616)))</f>
        <v>#NUM!</v>
      </c>
      <c r="H616" s="38" t="s">
        <v>10744</v>
      </c>
      <c r="I616" s="37" t="s">
        <v>407</v>
      </c>
      <c r="J616" s="37"/>
      <c r="K616" s="37"/>
      <c r="L616" s="37" t="s">
        <v>482</v>
      </c>
      <c r="M616" s="37">
        <v>1825.25</v>
      </c>
      <c r="N616" s="37" t="s">
        <v>481</v>
      </c>
      <c r="O616" s="36" t="s">
        <v>403</v>
      </c>
      <c r="P616" s="37" t="s">
        <v>259</v>
      </c>
      <c r="Q616" s="36"/>
      <c r="R616" s="37" t="s">
        <v>480</v>
      </c>
      <c r="S616" s="36" t="s">
        <v>209</v>
      </c>
      <c r="T616" s="36"/>
      <c r="U616" s="36" t="s">
        <v>209</v>
      </c>
      <c r="V616" s="37"/>
      <c r="W616" s="37"/>
      <c r="X616" s="36"/>
      <c r="Y616" s="36"/>
      <c r="Z616" s="36" t="s">
        <v>479</v>
      </c>
      <c r="AA616" s="37" t="s">
        <v>209</v>
      </c>
      <c r="AB616" s="37" t="s">
        <v>209</v>
      </c>
      <c r="AC616" s="37" t="s">
        <v>209</v>
      </c>
      <c r="AD616" s="41" t="s">
        <v>201</v>
      </c>
      <c r="AE616" s="41" t="s">
        <v>201</v>
      </c>
      <c r="AF616" s="41" t="s">
        <v>206</v>
      </c>
      <c r="AG616" s="41" t="s">
        <v>206</v>
      </c>
      <c r="AH616" s="41" t="s">
        <v>201</v>
      </c>
      <c r="AI616" s="41" t="s">
        <v>201</v>
      </c>
      <c r="AJ616" s="41" t="s">
        <v>201</v>
      </c>
      <c r="AK616" s="41" t="s">
        <v>201</v>
      </c>
      <c r="AL616" s="41" t="s">
        <v>201</v>
      </c>
      <c r="AM616" s="41" t="s">
        <v>201</v>
      </c>
      <c r="AN616" s="41" t="s">
        <v>205</v>
      </c>
      <c r="AO616" s="41" t="s">
        <v>205</v>
      </c>
      <c r="AP616" s="41" t="s">
        <v>205</v>
      </c>
      <c r="AQ616" s="41" t="s">
        <v>478</v>
      </c>
      <c r="AR616" s="41" t="s">
        <v>201</v>
      </c>
      <c r="AS616" s="41" t="s">
        <v>201</v>
      </c>
      <c r="AT616" s="37" t="s">
        <v>477</v>
      </c>
      <c r="AU616" s="37" t="s">
        <v>209</v>
      </c>
      <c r="AV616" s="37" t="s">
        <v>476</v>
      </c>
      <c r="AW616" s="37"/>
      <c r="AX616" s="37"/>
      <c r="AY616" s="37"/>
      <c r="AZ616" s="37"/>
      <c r="BA616" s="37"/>
      <c r="BB616" s="37"/>
      <c r="BC616" s="37"/>
      <c r="BD616" s="37"/>
      <c r="BE616" s="37"/>
      <c r="BF616" s="37"/>
      <c r="BG616" s="37"/>
      <c r="BH616" s="37" t="s">
        <v>475</v>
      </c>
      <c r="BI616" s="37"/>
      <c r="BJ616" s="37"/>
      <c r="BK616" s="37"/>
      <c r="BL616" s="37"/>
      <c r="BM616" s="37"/>
      <c r="BN616" s="37"/>
      <c r="BO616" s="37"/>
      <c r="BP616" s="37"/>
      <c r="BQ616" s="37"/>
      <c r="BR616" s="37"/>
      <c r="BS616" s="37"/>
      <c r="BT616" s="37"/>
      <c r="BU616" s="37"/>
      <c r="BV616" s="37"/>
      <c r="BW616" s="37"/>
      <c r="BX616" s="37"/>
      <c r="BY616" s="37"/>
      <c r="BZ616" s="37"/>
      <c r="CA616" s="37"/>
      <c r="CB616" s="37"/>
      <c r="CC616" s="37"/>
      <c r="CD616" s="37"/>
      <c r="CE616" s="37"/>
      <c r="CF616" s="37"/>
      <c r="CG616" s="37"/>
      <c r="CH616" s="37"/>
      <c r="CI616" s="37"/>
      <c r="CJ616" s="37"/>
      <c r="CK616" s="37"/>
      <c r="CL616" s="37"/>
      <c r="CM616" s="37"/>
      <c r="CN616" s="37"/>
      <c r="CO616" s="37"/>
      <c r="CP616" s="37"/>
      <c r="CQ616" s="37"/>
      <c r="CR616" s="37"/>
      <c r="CS616" s="37"/>
      <c r="CT616" s="37"/>
      <c r="CU616" s="37"/>
      <c r="CV616" s="37"/>
      <c r="CW616" s="37"/>
      <c r="CX616" s="37"/>
      <c r="CY616" s="37"/>
      <c r="CZ616" s="37"/>
      <c r="DA616" s="37"/>
      <c r="DB616" s="37"/>
      <c r="DC616" s="37"/>
      <c r="DD616" s="37"/>
      <c r="DE616" s="37"/>
      <c r="DF616" s="37"/>
      <c r="DG616" s="37"/>
      <c r="DH616" s="37"/>
      <c r="DI616" s="37"/>
      <c r="DJ616" s="37"/>
      <c r="DK616" s="37"/>
      <c r="DL616" s="37"/>
      <c r="DM616" s="37"/>
      <c r="DN616" s="37"/>
      <c r="DO616" s="37"/>
      <c r="DP616" s="37"/>
      <c r="DQ616" s="37"/>
      <c r="DR616" s="37"/>
      <c r="DS616" s="37"/>
      <c r="DT616" s="37"/>
    </row>
    <row r="617" spans="1:124" s="31" customFormat="1" ht="16.5">
      <c r="A617" s="37">
        <v>453</v>
      </c>
      <c r="B617" s="36" t="s">
        <v>474</v>
      </c>
      <c r="C617" s="36" t="s">
        <v>473</v>
      </c>
      <c r="D617" s="37" t="s">
        <v>472</v>
      </c>
      <c r="E617" s="37" t="s">
        <v>471</v>
      </c>
      <c r="F617" s="37" t="str">
        <f>IF(ISERROR(FIND('ヒアリングシート（記入例あり）'!$C$22,物質リスト!D617)),"",ROW())</f>
        <v/>
      </c>
      <c r="G617" s="37" t="e" cm="1">
        <f t="array" ref="G617">INDEX(D:D,SMALL(F:F,ROW(D617)))</f>
        <v>#NUM!</v>
      </c>
      <c r="H617" s="38" t="s">
        <v>10744</v>
      </c>
      <c r="I617" s="37" t="s">
        <v>407</v>
      </c>
      <c r="J617" s="37" t="s">
        <v>406</v>
      </c>
      <c r="K617" s="37" t="s">
        <v>221</v>
      </c>
      <c r="L617" s="37" t="s">
        <v>470</v>
      </c>
      <c r="M617" s="37">
        <v>200.02</v>
      </c>
      <c r="N617" s="37" t="s">
        <v>469</v>
      </c>
      <c r="O617" s="37"/>
      <c r="P617" s="37" t="s">
        <v>259</v>
      </c>
      <c r="Q617" s="36"/>
      <c r="R617" s="37" t="s">
        <v>468</v>
      </c>
      <c r="S617" s="36"/>
      <c r="T617" s="36"/>
      <c r="U617" s="36"/>
      <c r="V617" s="37"/>
      <c r="W617" s="37"/>
      <c r="X617" s="36"/>
      <c r="Y617" s="36"/>
      <c r="Z617" s="36" t="s">
        <v>467</v>
      </c>
      <c r="AA617" s="37" t="s">
        <v>466</v>
      </c>
      <c r="AB617" s="37"/>
      <c r="AC617" s="37"/>
      <c r="AD617" s="37"/>
      <c r="AE617" s="37"/>
      <c r="AF617" s="37"/>
      <c r="AG617" s="37"/>
      <c r="AH617" s="37"/>
      <c r="AI617" s="37"/>
      <c r="AJ617" s="41" t="s">
        <v>205</v>
      </c>
      <c r="AK617" s="41" t="s">
        <v>457</v>
      </c>
      <c r="AL617" s="37"/>
      <c r="AM617" s="37"/>
      <c r="AN617" s="37"/>
      <c r="AO617" s="37"/>
      <c r="AP617" s="37"/>
      <c r="AQ617" s="41" t="s">
        <v>456</v>
      </c>
      <c r="AR617" s="37"/>
      <c r="AS617" s="37"/>
      <c r="AT617" s="37" t="s">
        <v>465</v>
      </c>
      <c r="AU617" s="37"/>
      <c r="AV617" s="37"/>
      <c r="AW617" s="37"/>
      <c r="AX617" s="37"/>
      <c r="AY617" s="37"/>
      <c r="AZ617" s="37"/>
      <c r="BA617" s="37"/>
      <c r="BB617" s="37"/>
      <c r="BC617" s="37"/>
      <c r="BD617" s="37"/>
      <c r="BE617" s="37"/>
      <c r="BF617" s="37"/>
      <c r="BG617" s="37"/>
      <c r="BH617" s="37"/>
      <c r="BI617" s="37"/>
      <c r="BJ617" s="37"/>
      <c r="BK617" s="37"/>
      <c r="BL617" s="37"/>
      <c r="BM617" s="37"/>
      <c r="BN617" s="37"/>
      <c r="BO617" s="37"/>
      <c r="BP617" s="37"/>
      <c r="BQ617" s="37"/>
      <c r="BR617" s="37"/>
      <c r="BS617" s="37"/>
      <c r="BT617" s="37"/>
      <c r="BU617" s="37"/>
      <c r="BV617" s="37"/>
      <c r="BW617" s="37"/>
      <c r="BX617" s="37"/>
      <c r="BY617" s="37"/>
      <c r="BZ617" s="37"/>
      <c r="CA617" s="37"/>
      <c r="CB617" s="37"/>
      <c r="CC617" s="37"/>
      <c r="CD617" s="37"/>
      <c r="CE617" s="37"/>
      <c r="CF617" s="37"/>
      <c r="CG617" s="37"/>
      <c r="CH617" s="37"/>
      <c r="CI617" s="37"/>
      <c r="CJ617" s="37"/>
      <c r="CK617" s="37"/>
      <c r="CL617" s="37"/>
      <c r="CM617" s="37"/>
      <c r="CN617" s="37"/>
      <c r="CO617" s="37"/>
      <c r="CP617" s="37"/>
      <c r="CQ617" s="37"/>
      <c r="CR617" s="37"/>
      <c r="CS617" s="37"/>
      <c r="CT617" s="37"/>
      <c r="CU617" s="37"/>
      <c r="CV617" s="37"/>
      <c r="CW617" s="37"/>
      <c r="CX617" s="37"/>
      <c r="CY617" s="37"/>
      <c r="CZ617" s="37"/>
      <c r="DA617" s="37"/>
      <c r="DB617" s="37"/>
      <c r="DC617" s="37"/>
      <c r="DD617" s="37"/>
      <c r="DE617" s="37"/>
      <c r="DF617" s="37"/>
      <c r="DG617" s="37"/>
      <c r="DH617" s="37"/>
      <c r="DI617" s="37"/>
      <c r="DJ617" s="37"/>
      <c r="DK617" s="37"/>
      <c r="DL617" s="37"/>
      <c r="DM617" s="37"/>
      <c r="DN617" s="37"/>
      <c r="DO617" s="37"/>
      <c r="DP617" s="37"/>
      <c r="DQ617" s="37"/>
      <c r="DR617" s="37"/>
      <c r="DS617" s="37"/>
      <c r="DT617" s="37"/>
    </row>
    <row r="618" spans="1:124" s="31" customFormat="1" ht="18">
      <c r="A618" s="37">
        <v>453</v>
      </c>
      <c r="B618" s="36" t="s">
        <v>464</v>
      </c>
      <c r="C618" s="36" t="s">
        <v>463</v>
      </c>
      <c r="D618" s="37" t="s">
        <v>462</v>
      </c>
      <c r="E618" s="37" t="s">
        <v>461</v>
      </c>
      <c r="F618" s="37" t="str">
        <f>IF(ISERROR(FIND('ヒアリングシート（記入例あり）'!$C$22,物質リスト!D618)),"",ROW())</f>
        <v/>
      </c>
      <c r="G618" s="37" t="e" cm="1">
        <f t="array" ref="G618">INDEX(D:D,SMALL(F:F,ROW(D618)))</f>
        <v>#NUM!</v>
      </c>
      <c r="H618" s="38" t="s">
        <v>10744</v>
      </c>
      <c r="I618" s="37" t="s">
        <v>407</v>
      </c>
      <c r="J618" s="37"/>
      <c r="K618" s="37"/>
      <c r="L618" s="37" t="s">
        <v>460</v>
      </c>
      <c r="M618" s="37">
        <v>161.94999999999999</v>
      </c>
      <c r="N618" s="37" t="s">
        <v>459</v>
      </c>
      <c r="O618" s="36"/>
      <c r="P618" s="37" t="s">
        <v>259</v>
      </c>
      <c r="Q618" s="36"/>
      <c r="R618" s="37" t="s">
        <v>458</v>
      </c>
      <c r="S618" s="36"/>
      <c r="T618" s="36"/>
      <c r="U618" s="36"/>
      <c r="V618" s="37"/>
      <c r="W618" s="37"/>
      <c r="X618" s="36"/>
      <c r="Y618" s="36"/>
      <c r="Z618" s="36" t="s">
        <v>10795</v>
      </c>
      <c r="AA618" s="37"/>
      <c r="AB618" s="37"/>
      <c r="AC618" s="37"/>
      <c r="AD618" s="37"/>
      <c r="AE618" s="37"/>
      <c r="AF618" s="37"/>
      <c r="AG618" s="37"/>
      <c r="AH618" s="37"/>
      <c r="AI618" s="37"/>
      <c r="AJ618" s="37"/>
      <c r="AK618" s="37" t="s">
        <v>457</v>
      </c>
      <c r="AL618" s="37"/>
      <c r="AM618" s="37"/>
      <c r="AN618" s="37"/>
      <c r="AO618" s="37"/>
      <c r="AP618" s="37"/>
      <c r="AQ618" s="41" t="s">
        <v>456</v>
      </c>
      <c r="AR618" s="37"/>
      <c r="AS618" s="41" t="s">
        <v>455</v>
      </c>
      <c r="AT618" s="37"/>
      <c r="AU618" s="37"/>
      <c r="AV618" s="37"/>
      <c r="AW618" s="37"/>
      <c r="AX618" s="37"/>
      <c r="AY618" s="37"/>
      <c r="AZ618" s="37"/>
      <c r="BA618" s="37"/>
      <c r="BB618" s="37"/>
      <c r="BC618" s="37"/>
      <c r="BD618" s="37"/>
      <c r="BE618" s="37"/>
      <c r="BF618" s="37"/>
      <c r="BG618" s="37"/>
      <c r="BH618" s="37"/>
      <c r="BI618" s="37"/>
      <c r="BJ618" s="37"/>
      <c r="BK618" s="37"/>
      <c r="BL618" s="37"/>
      <c r="BM618" s="37"/>
      <c r="BN618" s="37"/>
      <c r="BO618" s="37"/>
      <c r="BP618" s="37"/>
      <c r="BQ618" s="37"/>
      <c r="BR618" s="37"/>
      <c r="BS618" s="37"/>
      <c r="BT618" s="37"/>
      <c r="BU618" s="37"/>
      <c r="BV618" s="37"/>
      <c r="BW618" s="37"/>
      <c r="BX618" s="37"/>
      <c r="BY618" s="37"/>
      <c r="BZ618" s="37"/>
      <c r="CA618" s="37"/>
      <c r="CB618" s="37"/>
      <c r="CC618" s="37"/>
      <c r="CD618" s="37"/>
      <c r="CE618" s="37"/>
      <c r="CF618" s="37"/>
      <c r="CG618" s="37"/>
      <c r="CH618" s="37"/>
      <c r="CI618" s="37"/>
      <c r="CJ618" s="37"/>
      <c r="CK618" s="37"/>
      <c r="CL618" s="37"/>
      <c r="CM618" s="37"/>
      <c r="CN618" s="37"/>
      <c r="CO618" s="37"/>
      <c r="CP618" s="37"/>
      <c r="CQ618" s="37"/>
      <c r="CR618" s="37"/>
      <c r="CS618" s="37"/>
      <c r="CT618" s="37"/>
      <c r="CU618" s="37"/>
      <c r="CV618" s="37"/>
      <c r="CW618" s="37"/>
      <c r="CX618" s="37"/>
      <c r="CY618" s="37"/>
      <c r="CZ618" s="37"/>
      <c r="DA618" s="37"/>
      <c r="DB618" s="37"/>
      <c r="DC618" s="37"/>
      <c r="DD618" s="37"/>
      <c r="DE618" s="37"/>
      <c r="DF618" s="37"/>
      <c r="DG618" s="37"/>
      <c r="DH618" s="37"/>
      <c r="DI618" s="37"/>
      <c r="DJ618" s="37"/>
      <c r="DK618" s="37"/>
      <c r="DL618" s="37"/>
      <c r="DM618" s="37"/>
      <c r="DN618" s="37"/>
      <c r="DO618" s="37"/>
      <c r="DP618" s="37"/>
      <c r="DQ618" s="37"/>
      <c r="DR618" s="37"/>
      <c r="DS618" s="37"/>
      <c r="DT618" s="37"/>
    </row>
    <row r="619" spans="1:124" s="31" customFormat="1" ht="16.5">
      <c r="A619" s="37">
        <v>454</v>
      </c>
      <c r="B619" s="36" t="s">
        <v>454</v>
      </c>
      <c r="C619" s="36" t="s">
        <v>453</v>
      </c>
      <c r="D619" s="37" t="s">
        <v>452</v>
      </c>
      <c r="E619" s="37" t="s">
        <v>451</v>
      </c>
      <c r="F619" s="37" t="str">
        <f>IF(ISERROR(FIND('ヒアリングシート（記入例あり）'!$C$22,物質リスト!D619)),"",ROW())</f>
        <v/>
      </c>
      <c r="G619" s="37" t="e" cm="1">
        <f t="array" ref="G619">INDEX(D:D,SMALL(F:F,ROW(D619)))</f>
        <v>#NUM!</v>
      </c>
      <c r="H619" s="38" t="s">
        <v>10796</v>
      </c>
      <c r="I619" s="37" t="s">
        <v>223</v>
      </c>
      <c r="J619" s="37"/>
      <c r="K619" s="37" t="s">
        <v>221</v>
      </c>
      <c r="L619" s="37" t="s">
        <v>450</v>
      </c>
      <c r="M619" s="37">
        <v>284</v>
      </c>
      <c r="N619" s="37" t="s">
        <v>449</v>
      </c>
      <c r="O619" s="36" t="s">
        <v>448</v>
      </c>
      <c r="P619" s="37" t="s">
        <v>259</v>
      </c>
      <c r="Q619" s="36" t="s">
        <v>209</v>
      </c>
      <c r="R619" s="37"/>
      <c r="S619" s="36" t="s">
        <v>447</v>
      </c>
      <c r="T619" s="36"/>
      <c r="U619" s="36" t="s">
        <v>446</v>
      </c>
      <c r="V619" s="37">
        <v>1.59</v>
      </c>
      <c r="W619" s="37">
        <v>1</v>
      </c>
      <c r="X619" s="36"/>
      <c r="Y619" s="36"/>
      <c r="Z619" s="36" t="s">
        <v>445</v>
      </c>
      <c r="AA619" s="37" t="s">
        <v>444</v>
      </c>
      <c r="AB619" s="37" t="s">
        <v>209</v>
      </c>
      <c r="AC619" s="37" t="s">
        <v>209</v>
      </c>
      <c r="AD619" s="37" t="s">
        <v>203</v>
      </c>
      <c r="AE619" s="37" t="s">
        <v>201</v>
      </c>
      <c r="AF619" s="37" t="s">
        <v>206</v>
      </c>
      <c r="AG619" s="37" t="s">
        <v>201</v>
      </c>
      <c r="AH619" s="37" t="s">
        <v>201</v>
      </c>
      <c r="AI619" s="37" t="s">
        <v>206</v>
      </c>
      <c r="AJ619" s="37" t="s">
        <v>201</v>
      </c>
      <c r="AK619" s="37" t="s">
        <v>201</v>
      </c>
      <c r="AL619" s="37" t="s">
        <v>201</v>
      </c>
      <c r="AM619" s="37" t="s">
        <v>201</v>
      </c>
      <c r="AN619" s="37" t="s">
        <v>201</v>
      </c>
      <c r="AO619" s="37" t="s">
        <v>201</v>
      </c>
      <c r="AP619" s="37" t="s">
        <v>201</v>
      </c>
      <c r="AQ619" s="37" t="s">
        <v>203</v>
      </c>
      <c r="AR619" s="37" t="s">
        <v>203</v>
      </c>
      <c r="AS619" s="41" t="s">
        <v>201</v>
      </c>
      <c r="AT619" s="37" t="s">
        <v>248</v>
      </c>
      <c r="AU619" s="37" t="s">
        <v>248</v>
      </c>
      <c r="AV619" s="37" t="s">
        <v>248</v>
      </c>
      <c r="AW619" s="37"/>
      <c r="AX619" s="37"/>
      <c r="AY619" s="37"/>
      <c r="AZ619" s="37"/>
      <c r="BA619" s="37"/>
      <c r="BB619" s="37"/>
      <c r="BC619" s="37"/>
      <c r="BD619" s="37"/>
      <c r="BE619" s="37">
        <v>4</v>
      </c>
      <c r="BF619" s="37">
        <v>1499</v>
      </c>
      <c r="BG619" s="37">
        <v>1503</v>
      </c>
      <c r="BH619" s="37" t="s">
        <v>443</v>
      </c>
      <c r="BI619" s="37">
        <v>1</v>
      </c>
      <c r="BJ619" s="37">
        <v>0</v>
      </c>
      <c r="BK619" s="37">
        <v>0</v>
      </c>
      <c r="BL619" s="37">
        <v>0</v>
      </c>
      <c r="BM619" s="37">
        <v>0</v>
      </c>
      <c r="BN619" s="37">
        <v>0</v>
      </c>
      <c r="BO619" s="37">
        <v>5</v>
      </c>
      <c r="BP619" s="37">
        <v>0</v>
      </c>
      <c r="BQ619" s="37">
        <v>1100</v>
      </c>
      <c r="BR619" s="37">
        <v>0</v>
      </c>
      <c r="BS619" s="37">
        <v>0</v>
      </c>
      <c r="BT619" s="37">
        <v>5</v>
      </c>
      <c r="BU619" s="37">
        <v>1100</v>
      </c>
      <c r="BV619" s="37">
        <v>1</v>
      </c>
      <c r="BW619" s="37">
        <v>0</v>
      </c>
      <c r="BX619" s="37">
        <v>0</v>
      </c>
      <c r="BY619" s="37">
        <v>0</v>
      </c>
      <c r="BZ619" s="37">
        <v>0</v>
      </c>
      <c r="CA619" s="37">
        <v>0</v>
      </c>
      <c r="CB619" s="37">
        <v>6600</v>
      </c>
      <c r="CC619" s="37">
        <v>2</v>
      </c>
      <c r="CD619" s="37">
        <v>0</v>
      </c>
      <c r="CE619" s="37">
        <v>0</v>
      </c>
      <c r="CF619" s="37">
        <v>0</v>
      </c>
      <c r="CG619" s="37">
        <v>0</v>
      </c>
      <c r="CH619" s="37">
        <v>0</v>
      </c>
      <c r="CI619" s="37">
        <v>5300</v>
      </c>
      <c r="CJ619" s="37">
        <v>1</v>
      </c>
      <c r="CK619" s="37">
        <v>0</v>
      </c>
      <c r="CL619" s="37">
        <v>0</v>
      </c>
      <c r="CM619" s="37">
        <v>0</v>
      </c>
      <c r="CN619" s="37">
        <v>0</v>
      </c>
      <c r="CO619" s="37">
        <v>0</v>
      </c>
      <c r="CP619" s="37">
        <v>1004</v>
      </c>
      <c r="CQ619" s="37"/>
      <c r="CR619" s="37"/>
      <c r="CS619" s="37"/>
      <c r="CT619" s="37"/>
      <c r="CU619" s="37"/>
      <c r="CV619" s="37"/>
      <c r="CW619" s="37"/>
      <c r="CX619" s="37"/>
      <c r="CY619" s="37"/>
      <c r="CZ619" s="37"/>
      <c r="DA619" s="37"/>
      <c r="DB619" s="37"/>
      <c r="DC619" s="37"/>
      <c r="DD619" s="37"/>
      <c r="DE619" s="37"/>
      <c r="DF619" s="37"/>
      <c r="DG619" s="37"/>
      <c r="DH619" s="37"/>
      <c r="DI619" s="37"/>
      <c r="DJ619" s="37"/>
      <c r="DK619" s="37"/>
      <c r="DL619" s="37"/>
      <c r="DM619" s="37"/>
      <c r="DN619" s="37"/>
      <c r="DO619" s="37"/>
      <c r="DP619" s="37"/>
      <c r="DQ619" s="37"/>
      <c r="DR619" s="37"/>
      <c r="DS619" s="37"/>
      <c r="DT619" s="37"/>
    </row>
    <row r="620" spans="1:124" s="31" customFormat="1" ht="16.5">
      <c r="A620" s="37">
        <v>455</v>
      </c>
      <c r="B620" s="36" t="s">
        <v>442</v>
      </c>
      <c r="C620" s="36" t="s">
        <v>226</v>
      </c>
      <c r="D620" s="37" t="s">
        <v>441</v>
      </c>
      <c r="E620" s="37" t="s">
        <v>440</v>
      </c>
      <c r="F620" s="37" t="str">
        <f>IF(ISERROR(FIND('ヒアリングシート（記入例あり）'!$C$22,物質リスト!D620)),"",ROW())</f>
        <v/>
      </c>
      <c r="G620" s="37" t="e" cm="1">
        <f t="array" ref="G620">INDEX(D:D,SMALL(F:F,ROW(D620)))</f>
        <v>#NUM!</v>
      </c>
      <c r="H620" s="38" t="s">
        <v>10798</v>
      </c>
      <c r="I620" s="37" t="s">
        <v>223</v>
      </c>
      <c r="J620" s="37" t="s">
        <v>360</v>
      </c>
      <c r="K620" s="37" t="s">
        <v>360</v>
      </c>
      <c r="L620" s="37" t="s">
        <v>439</v>
      </c>
      <c r="M620" s="37">
        <v>87.12</v>
      </c>
      <c r="N620" s="37" t="s">
        <v>438</v>
      </c>
      <c r="O620" s="36" t="s">
        <v>437</v>
      </c>
      <c r="P620" s="37" t="s">
        <v>217</v>
      </c>
      <c r="Q620" s="36"/>
      <c r="R620" s="37" t="s">
        <v>436</v>
      </c>
      <c r="S620" s="37" t="s">
        <v>435</v>
      </c>
      <c r="T620" s="36" t="s">
        <v>434</v>
      </c>
      <c r="U620" s="36" t="s">
        <v>433</v>
      </c>
      <c r="V620" s="37">
        <v>-0.86</v>
      </c>
      <c r="W620" s="37">
        <v>1</v>
      </c>
      <c r="X620" s="36" t="s">
        <v>432</v>
      </c>
      <c r="Y620" s="36" t="s">
        <v>431</v>
      </c>
      <c r="Z620" s="36" t="s">
        <v>430</v>
      </c>
      <c r="AA620" s="37" t="s">
        <v>429</v>
      </c>
      <c r="AB620" s="37" t="s">
        <v>428</v>
      </c>
      <c r="AC620" s="37" t="s">
        <v>427</v>
      </c>
      <c r="AD620" s="41" t="s">
        <v>207</v>
      </c>
      <c r="AE620" s="41" t="s">
        <v>378</v>
      </c>
      <c r="AF620" s="41" t="s">
        <v>206</v>
      </c>
      <c r="AG620" s="41" t="s">
        <v>378</v>
      </c>
      <c r="AH620" s="41" t="s">
        <v>201</v>
      </c>
      <c r="AI620" s="41" t="s">
        <v>201</v>
      </c>
      <c r="AJ620" s="41" t="s">
        <v>377</v>
      </c>
      <c r="AK620" s="41" t="s">
        <v>377</v>
      </c>
      <c r="AL620" s="41" t="s">
        <v>201</v>
      </c>
      <c r="AM620" s="41" t="s">
        <v>201</v>
      </c>
      <c r="AN620" s="41" t="s">
        <v>201</v>
      </c>
      <c r="AO620" s="41" t="s">
        <v>201</v>
      </c>
      <c r="AP620" s="41" t="s">
        <v>201</v>
      </c>
      <c r="AQ620" s="41" t="s">
        <v>426</v>
      </c>
      <c r="AR620" s="41" t="s">
        <v>426</v>
      </c>
      <c r="AS620" s="41" t="s">
        <v>201</v>
      </c>
      <c r="AT620" s="37" t="s">
        <v>425</v>
      </c>
      <c r="AU620" s="37" t="s">
        <v>424</v>
      </c>
      <c r="AV620" s="37" t="s">
        <v>248</v>
      </c>
      <c r="AW620" s="37" t="s">
        <v>423</v>
      </c>
      <c r="AX620" s="37" t="s">
        <v>422</v>
      </c>
      <c r="AY620" s="37"/>
      <c r="AZ620" s="37"/>
      <c r="BA620" s="37" t="s">
        <v>421</v>
      </c>
      <c r="BB620" s="37" t="s">
        <v>420</v>
      </c>
      <c r="BC620" s="37" t="s">
        <v>419</v>
      </c>
      <c r="BD620" s="37">
        <v>5.0999999999999996</v>
      </c>
      <c r="BE620" s="37">
        <v>29456</v>
      </c>
      <c r="BF620" s="37">
        <v>139164</v>
      </c>
      <c r="BG620" s="37">
        <v>168620</v>
      </c>
      <c r="BH620" s="37" t="s">
        <v>418</v>
      </c>
      <c r="BI620" s="37">
        <v>7</v>
      </c>
      <c r="BJ620" s="37">
        <v>2.8</v>
      </c>
      <c r="BK620" s="37">
        <v>3.3</v>
      </c>
      <c r="BL620" s="37">
        <v>0</v>
      </c>
      <c r="BM620" s="37">
        <v>0</v>
      </c>
      <c r="BN620" s="37">
        <v>1800</v>
      </c>
      <c r="BO620" s="37">
        <v>0</v>
      </c>
      <c r="BP620" s="37">
        <v>0</v>
      </c>
      <c r="BQ620" s="37">
        <v>16800</v>
      </c>
      <c r="BR620" s="37">
        <v>0</v>
      </c>
      <c r="BS620" s="37">
        <v>6.1000000000000005</v>
      </c>
      <c r="BT620" s="37">
        <v>1800</v>
      </c>
      <c r="BU620" s="37">
        <v>16800</v>
      </c>
      <c r="BV620" s="37">
        <v>21</v>
      </c>
      <c r="BW620" s="37">
        <v>0</v>
      </c>
      <c r="BX620" s="37">
        <v>47</v>
      </c>
      <c r="BY620" s="37">
        <v>0</v>
      </c>
      <c r="BZ620" s="37">
        <v>0</v>
      </c>
      <c r="CA620" s="37">
        <v>47</v>
      </c>
      <c r="CB620" s="37">
        <v>23800</v>
      </c>
      <c r="CC620" s="37">
        <v>5</v>
      </c>
      <c r="CD620" s="37">
        <v>35</v>
      </c>
      <c r="CE620" s="37">
        <v>0</v>
      </c>
      <c r="CF620" s="37">
        <v>0</v>
      </c>
      <c r="CG620" s="37">
        <v>0</v>
      </c>
      <c r="CH620" s="37">
        <v>35</v>
      </c>
      <c r="CI620" s="37">
        <v>76530</v>
      </c>
      <c r="CJ620" s="37">
        <v>3</v>
      </c>
      <c r="CK620" s="37">
        <v>8.8000000000000007</v>
      </c>
      <c r="CL620" s="37">
        <v>0</v>
      </c>
      <c r="CM620" s="37">
        <v>0</v>
      </c>
      <c r="CN620" s="37">
        <v>0</v>
      </c>
      <c r="CO620" s="37">
        <v>8.8000000000000007</v>
      </c>
      <c r="CP620" s="37">
        <v>16196</v>
      </c>
      <c r="CQ620" s="37">
        <v>0.1</v>
      </c>
      <c r="CR620" s="37">
        <v>47.6</v>
      </c>
      <c r="CS620" s="37">
        <v>52.2</v>
      </c>
      <c r="CT620" s="37">
        <v>0.1</v>
      </c>
      <c r="CU620" s="37" t="s">
        <v>417</v>
      </c>
      <c r="CV620" s="37"/>
      <c r="CW620" s="37"/>
      <c r="CX620" s="37"/>
      <c r="CY620" s="37"/>
      <c r="CZ620" s="37"/>
      <c r="DA620" s="37" t="s">
        <v>416</v>
      </c>
      <c r="DB620" s="37" t="s">
        <v>415</v>
      </c>
      <c r="DC620" s="37" t="s">
        <v>414</v>
      </c>
      <c r="DD620" s="37" t="s">
        <v>414</v>
      </c>
      <c r="DE620" s="37" t="s">
        <v>413</v>
      </c>
      <c r="DF620" s="37"/>
      <c r="DG620" s="37"/>
      <c r="DH620" s="37"/>
      <c r="DI620" s="37" t="s">
        <v>412</v>
      </c>
      <c r="DJ620" s="37"/>
      <c r="DK620" s="37"/>
      <c r="DL620" s="37">
        <v>6.0000000000000001E-3</v>
      </c>
      <c r="DM620" s="37"/>
      <c r="DN620" s="37"/>
      <c r="DO620" s="37"/>
      <c r="DP620" s="37">
        <v>8.7999999999999995E-2</v>
      </c>
      <c r="DQ620" s="37"/>
      <c r="DR620" s="37"/>
      <c r="DS620" s="37">
        <v>8.7999999999999995E-2</v>
      </c>
      <c r="DT620" s="37">
        <v>9.4E-2</v>
      </c>
    </row>
    <row r="621" spans="1:124" s="31" customFormat="1" ht="16.5">
      <c r="A621" s="37">
        <v>456</v>
      </c>
      <c r="B621" s="36" t="s">
        <v>411</v>
      </c>
      <c r="C621" s="36" t="s">
        <v>410</v>
      </c>
      <c r="D621" s="37" t="s">
        <v>409</v>
      </c>
      <c r="E621" s="37" t="s">
        <v>408</v>
      </c>
      <c r="F621" s="37" t="str">
        <f>IF(ISERROR(FIND('ヒアリングシート（記入例あり）'!$C$22,物質リスト!D621)),"",ROW())</f>
        <v/>
      </c>
      <c r="G621" s="37" t="e" cm="1">
        <f t="array" ref="G621">INDEX(D:D,SMALL(F:F,ROW(D621)))</f>
        <v>#NUM!</v>
      </c>
      <c r="H621" s="38" t="s">
        <v>10744</v>
      </c>
      <c r="I621" s="37" t="s">
        <v>407</v>
      </c>
      <c r="J621" s="37" t="s">
        <v>406</v>
      </c>
      <c r="K621" s="37" t="s">
        <v>221</v>
      </c>
      <c r="L621" s="37" t="s">
        <v>405</v>
      </c>
      <c r="M621" s="37">
        <v>57.956000000000003</v>
      </c>
      <c r="N621" s="37" t="s">
        <v>404</v>
      </c>
      <c r="O621" s="36" t="s">
        <v>403</v>
      </c>
      <c r="P621" s="37" t="s">
        <v>259</v>
      </c>
      <c r="Q621" s="36" t="s">
        <v>402</v>
      </c>
      <c r="R621" s="37"/>
      <c r="S621" s="36" t="s">
        <v>401</v>
      </c>
      <c r="T621" s="36"/>
      <c r="U621" s="36" t="s">
        <v>209</v>
      </c>
      <c r="V621" s="37"/>
      <c r="W621" s="37"/>
      <c r="X621" s="36"/>
      <c r="Y621" s="36"/>
      <c r="Z621" s="36" t="s">
        <v>400</v>
      </c>
      <c r="AA621" s="37" t="s">
        <v>399</v>
      </c>
      <c r="AB621" s="37" t="s">
        <v>209</v>
      </c>
      <c r="AC621" s="37" t="s">
        <v>209</v>
      </c>
      <c r="AD621" s="37" t="s">
        <v>205</v>
      </c>
      <c r="AE621" s="37" t="s">
        <v>201</v>
      </c>
      <c r="AF621" s="37" t="s">
        <v>206</v>
      </c>
      <c r="AG621" s="37" t="s">
        <v>206</v>
      </c>
      <c r="AH621" s="37" t="s">
        <v>201</v>
      </c>
      <c r="AI621" s="37" t="s">
        <v>206</v>
      </c>
      <c r="AJ621" s="37" t="s">
        <v>205</v>
      </c>
      <c r="AK621" s="37" t="s">
        <v>398</v>
      </c>
      <c r="AL621" s="37" t="s">
        <v>201</v>
      </c>
      <c r="AM621" s="37" t="s">
        <v>201</v>
      </c>
      <c r="AN621" s="37" t="s">
        <v>201</v>
      </c>
      <c r="AO621" s="37" t="s">
        <v>201</v>
      </c>
      <c r="AP621" s="37" t="s">
        <v>201</v>
      </c>
      <c r="AQ621" s="37" t="s">
        <v>397</v>
      </c>
      <c r="AR621" s="37" t="s">
        <v>201</v>
      </c>
      <c r="AS621" s="37" t="s">
        <v>201</v>
      </c>
      <c r="AT621" s="37" t="s">
        <v>396</v>
      </c>
      <c r="AU621" s="37" t="s">
        <v>209</v>
      </c>
      <c r="AV621" s="37" t="s">
        <v>209</v>
      </c>
      <c r="AW621" s="37"/>
      <c r="AX621" s="37"/>
      <c r="AY621" s="37"/>
      <c r="AZ621" s="37"/>
      <c r="BA621" s="37"/>
      <c r="BB621" s="37"/>
      <c r="BC621" s="37"/>
      <c r="BD621" s="37"/>
      <c r="BE621" s="37">
        <v>0</v>
      </c>
      <c r="BF621" s="37">
        <v>0</v>
      </c>
      <c r="BG621" s="37">
        <v>0</v>
      </c>
      <c r="BH621" s="37" t="s">
        <v>395</v>
      </c>
      <c r="BI621" s="37"/>
      <c r="BJ621" s="37"/>
      <c r="BK621" s="37"/>
      <c r="BL621" s="37"/>
      <c r="BM621" s="37"/>
      <c r="BN621" s="37"/>
      <c r="BO621" s="37"/>
      <c r="BP621" s="37"/>
      <c r="BQ621" s="37"/>
      <c r="BR621" s="37"/>
      <c r="BS621" s="37"/>
      <c r="BT621" s="37"/>
      <c r="BU621" s="37"/>
      <c r="BV621" s="37">
        <v>0</v>
      </c>
      <c r="BW621" s="37">
        <v>0</v>
      </c>
      <c r="BX621" s="37">
        <v>0</v>
      </c>
      <c r="BY621" s="37">
        <v>0</v>
      </c>
      <c r="BZ621" s="37">
        <v>0</v>
      </c>
      <c r="CA621" s="37">
        <v>0</v>
      </c>
      <c r="CB621" s="37">
        <v>0</v>
      </c>
      <c r="CC621" s="37"/>
      <c r="CD621" s="37"/>
      <c r="CE621" s="37"/>
      <c r="CF621" s="37"/>
      <c r="CG621" s="37"/>
      <c r="CH621" s="37"/>
      <c r="CI621" s="37"/>
      <c r="CJ621" s="37">
        <v>0</v>
      </c>
      <c r="CK621" s="37">
        <v>0</v>
      </c>
      <c r="CL621" s="37">
        <v>0</v>
      </c>
      <c r="CM621" s="37">
        <v>0</v>
      </c>
      <c r="CN621" s="37">
        <v>0</v>
      </c>
      <c r="CO621" s="37">
        <v>0</v>
      </c>
      <c r="CP621" s="37">
        <v>0</v>
      </c>
      <c r="CQ621" s="37"/>
      <c r="CR621" s="37"/>
      <c r="CS621" s="37"/>
      <c r="CT621" s="37"/>
      <c r="CU621" s="37"/>
      <c r="CV621" s="37"/>
      <c r="CW621" s="37"/>
      <c r="CX621" s="37"/>
      <c r="CY621" s="37"/>
      <c r="CZ621" s="37"/>
      <c r="DA621" s="37"/>
      <c r="DB621" s="37"/>
      <c r="DC621" s="37"/>
      <c r="DD621" s="37"/>
      <c r="DE621" s="37"/>
      <c r="DF621" s="37"/>
      <c r="DG621" s="37"/>
      <c r="DH621" s="37"/>
      <c r="DI621" s="37"/>
      <c r="DJ621" s="37"/>
      <c r="DK621" s="37"/>
      <c r="DL621" s="37"/>
      <c r="DM621" s="37"/>
      <c r="DN621" s="37"/>
      <c r="DO621" s="37"/>
      <c r="DP621" s="37"/>
      <c r="DQ621" s="37"/>
      <c r="DR621" s="37"/>
      <c r="DS621" s="37"/>
      <c r="DT621" s="37"/>
    </row>
    <row r="622" spans="1:124" s="31" customFormat="1" ht="16.5">
      <c r="A622" s="37">
        <v>457</v>
      </c>
      <c r="B622" s="36" t="s">
        <v>394</v>
      </c>
      <c r="C622" s="36" t="s">
        <v>393</v>
      </c>
      <c r="D622" s="37" t="s">
        <v>392</v>
      </c>
      <c r="E622" s="37" t="s">
        <v>391</v>
      </c>
      <c r="F622" s="37" t="str">
        <f>IF(ISERROR(FIND('ヒアリングシート（記入例あり）'!$C$22,物質リスト!D622)),"",ROW())</f>
        <v/>
      </c>
      <c r="G622" s="37" t="e" cm="1">
        <f t="array" ref="G622">INDEX(D:D,SMALL(F:F,ROW(D622)))</f>
        <v>#NUM!</v>
      </c>
      <c r="H622" s="38" t="s">
        <v>10798</v>
      </c>
      <c r="I622" s="37" t="s">
        <v>223</v>
      </c>
      <c r="J622" s="37" t="s">
        <v>360</v>
      </c>
      <c r="K622" s="37" t="s">
        <v>360</v>
      </c>
      <c r="L622" s="37" t="s">
        <v>390</v>
      </c>
      <c r="M622" s="37">
        <v>220.98</v>
      </c>
      <c r="N622" s="37" t="s">
        <v>389</v>
      </c>
      <c r="O622" s="36" t="s">
        <v>388</v>
      </c>
      <c r="P622" s="37" t="s">
        <v>217</v>
      </c>
      <c r="Q622" s="36" t="s">
        <v>387</v>
      </c>
      <c r="R622" s="37"/>
      <c r="S622" s="36" t="s">
        <v>386</v>
      </c>
      <c r="T622" s="36" t="s">
        <v>385</v>
      </c>
      <c r="U622" s="36" t="s">
        <v>384</v>
      </c>
      <c r="V622" s="37">
        <v>1.43</v>
      </c>
      <c r="W622" s="37">
        <v>1</v>
      </c>
      <c r="X622" s="36" t="s">
        <v>383</v>
      </c>
      <c r="Y622" s="36"/>
      <c r="Z622" s="36" t="s">
        <v>382</v>
      </c>
      <c r="AA622" s="37" t="s">
        <v>381</v>
      </c>
      <c r="AB622" s="37" t="s">
        <v>380</v>
      </c>
      <c r="AC622" s="37" t="s">
        <v>379</v>
      </c>
      <c r="AD622" s="41" t="s">
        <v>378</v>
      </c>
      <c r="AE622" s="41" t="s">
        <v>205</v>
      </c>
      <c r="AF622" s="41" t="s">
        <v>206</v>
      </c>
      <c r="AG622" s="41" t="s">
        <v>377</v>
      </c>
      <c r="AH622" s="41" t="s">
        <v>205</v>
      </c>
      <c r="AI622" s="41" t="s">
        <v>205</v>
      </c>
      <c r="AJ622" s="41" t="s">
        <v>205</v>
      </c>
      <c r="AK622" s="41" t="s">
        <v>250</v>
      </c>
      <c r="AL622" s="41" t="s">
        <v>201</v>
      </c>
      <c r="AM622" s="41" t="s">
        <v>377</v>
      </c>
      <c r="AN622" s="41" t="s">
        <v>203</v>
      </c>
      <c r="AO622" s="41" t="s">
        <v>205</v>
      </c>
      <c r="AP622" s="41" t="s">
        <v>203</v>
      </c>
      <c r="AQ622" s="41" t="s">
        <v>290</v>
      </c>
      <c r="AR622" s="41" t="s">
        <v>376</v>
      </c>
      <c r="AS622" s="41" t="s">
        <v>201</v>
      </c>
      <c r="AT622" s="37" t="s">
        <v>375</v>
      </c>
      <c r="AU622" s="37" t="s">
        <v>374</v>
      </c>
      <c r="AV622" s="37" t="s">
        <v>248</v>
      </c>
      <c r="AW622" s="37" t="s">
        <v>373</v>
      </c>
      <c r="AX622" s="37" t="s">
        <v>372</v>
      </c>
      <c r="AY622" s="37" t="s">
        <v>371</v>
      </c>
      <c r="AZ622" s="37" t="s">
        <v>370</v>
      </c>
      <c r="BA622" s="37" t="s">
        <v>369</v>
      </c>
      <c r="BB622" s="37"/>
      <c r="BC622" s="37" t="s">
        <v>368</v>
      </c>
      <c r="BD622" s="37"/>
      <c r="BE622" s="37">
        <v>18</v>
      </c>
      <c r="BF622" s="37">
        <v>915</v>
      </c>
      <c r="BG622" s="37">
        <v>933</v>
      </c>
      <c r="BH622" s="37" t="s">
        <v>367</v>
      </c>
      <c r="BI622" s="37"/>
      <c r="BJ622" s="37"/>
      <c r="BK622" s="37"/>
      <c r="BL622" s="37"/>
      <c r="BM622" s="37"/>
      <c r="BN622" s="37"/>
      <c r="BO622" s="37"/>
      <c r="BP622" s="37"/>
      <c r="BQ622" s="37"/>
      <c r="BR622" s="37"/>
      <c r="BS622" s="37"/>
      <c r="BT622" s="37"/>
      <c r="BU622" s="37"/>
      <c r="BV622" s="37">
        <v>0</v>
      </c>
      <c r="BW622" s="37">
        <v>0</v>
      </c>
      <c r="BX622" s="37">
        <v>0</v>
      </c>
      <c r="BY622" s="37">
        <v>0</v>
      </c>
      <c r="BZ622" s="37">
        <v>0</v>
      </c>
      <c r="CA622" s="37">
        <v>0</v>
      </c>
      <c r="CB622" s="37">
        <v>0</v>
      </c>
      <c r="CC622" s="37"/>
      <c r="CD622" s="37"/>
      <c r="CE622" s="37"/>
      <c r="CF622" s="37"/>
      <c r="CG622" s="37"/>
      <c r="CH622" s="37"/>
      <c r="CI622" s="37"/>
      <c r="CJ622" s="37">
        <v>0</v>
      </c>
      <c r="CK622" s="37">
        <v>0</v>
      </c>
      <c r="CL622" s="37">
        <v>0</v>
      </c>
      <c r="CM622" s="37">
        <v>0</v>
      </c>
      <c r="CN622" s="37">
        <v>0</v>
      </c>
      <c r="CO622" s="37">
        <v>0</v>
      </c>
      <c r="CP622" s="37">
        <v>0</v>
      </c>
      <c r="CQ622" s="37">
        <v>0.2</v>
      </c>
      <c r="CR622" s="37">
        <v>42.1</v>
      </c>
      <c r="CS622" s="37">
        <v>17.600000000000001</v>
      </c>
      <c r="CT622" s="37"/>
      <c r="CU622" s="37"/>
      <c r="CV622" s="37"/>
      <c r="CW622" s="37"/>
      <c r="CX622" s="37"/>
      <c r="CY622" s="37"/>
      <c r="CZ622" s="37"/>
      <c r="DA622" s="37" t="s">
        <v>366</v>
      </c>
      <c r="DB622" s="37"/>
      <c r="DC622" s="37"/>
      <c r="DD622" s="37"/>
      <c r="DE622" s="37"/>
      <c r="DF622" s="37"/>
      <c r="DG622" s="37"/>
      <c r="DH622" s="37"/>
      <c r="DI622" s="37" t="s">
        <v>365</v>
      </c>
      <c r="DJ622" s="37"/>
      <c r="DK622" s="37"/>
      <c r="DL622" s="37"/>
      <c r="DM622" s="37"/>
      <c r="DN622" s="37"/>
      <c r="DO622" s="37"/>
      <c r="DP622" s="37"/>
      <c r="DQ622" s="37"/>
      <c r="DR622" s="37"/>
      <c r="DS622" s="37"/>
      <c r="DT622" s="37"/>
    </row>
    <row r="623" spans="1:124" s="31" customFormat="1" ht="18">
      <c r="A623" s="37">
        <v>458</v>
      </c>
      <c r="B623" s="36" t="s">
        <v>364</v>
      </c>
      <c r="C623" s="36" t="s">
        <v>363</v>
      </c>
      <c r="D623" s="37" t="s">
        <v>362</v>
      </c>
      <c r="E623" s="37" t="s">
        <v>361</v>
      </c>
      <c r="F623" s="37" t="str">
        <f>IF(ISERROR(FIND('ヒアリングシート（記入例あり）'!$C$22,物質リスト!D623)),"",ROW())</f>
        <v/>
      </c>
      <c r="G623" s="37" t="e" cm="1">
        <f t="array" ref="G623">INDEX(D:D,SMALL(F:F,ROW(D623)))</f>
        <v>#NUM!</v>
      </c>
      <c r="H623" s="38" t="s">
        <v>10797</v>
      </c>
      <c r="I623" s="37" t="s">
        <v>223</v>
      </c>
      <c r="J623" s="37" t="s">
        <v>360</v>
      </c>
      <c r="K623" s="37" t="s">
        <v>221</v>
      </c>
      <c r="L623" s="37" t="s">
        <v>359</v>
      </c>
      <c r="M623" s="37">
        <v>434.63</v>
      </c>
      <c r="N623" s="37" t="s">
        <v>358</v>
      </c>
      <c r="O623" s="36" t="s">
        <v>357</v>
      </c>
      <c r="P623" s="37" t="s">
        <v>217</v>
      </c>
      <c r="Q623" s="36"/>
      <c r="R623" s="37" t="s">
        <v>356</v>
      </c>
      <c r="S623" s="36" t="s">
        <v>11059</v>
      </c>
      <c r="T623" s="36" t="s">
        <v>355</v>
      </c>
      <c r="U623" s="36" t="s">
        <v>354</v>
      </c>
      <c r="V623" s="37">
        <v>4.2300000000000004</v>
      </c>
      <c r="W623" s="37">
        <v>2</v>
      </c>
      <c r="X623" s="36" t="s">
        <v>353</v>
      </c>
      <c r="Y623" s="36"/>
      <c r="Z623" s="36" t="s">
        <v>352</v>
      </c>
      <c r="AA623" s="37" t="s">
        <v>351</v>
      </c>
      <c r="AB623" s="37" t="s">
        <v>350</v>
      </c>
      <c r="AC623" s="37" t="s">
        <v>209</v>
      </c>
      <c r="AD623" s="41" t="s">
        <v>203</v>
      </c>
      <c r="AE623" s="41" t="s">
        <v>203</v>
      </c>
      <c r="AF623" s="41" t="s">
        <v>206</v>
      </c>
      <c r="AG623" s="41" t="s">
        <v>201</v>
      </c>
      <c r="AH623" s="41" t="s">
        <v>201</v>
      </c>
      <c r="AI623" s="41" t="s">
        <v>201</v>
      </c>
      <c r="AJ623" s="41" t="s">
        <v>205</v>
      </c>
      <c r="AK623" s="41" t="s">
        <v>203</v>
      </c>
      <c r="AL623" s="41" t="s">
        <v>201</v>
      </c>
      <c r="AM623" s="41" t="s">
        <v>201</v>
      </c>
      <c r="AN623" s="41" t="s">
        <v>201</v>
      </c>
      <c r="AO623" s="41" t="s">
        <v>201</v>
      </c>
      <c r="AP623" s="41" t="s">
        <v>201</v>
      </c>
      <c r="AQ623" s="41" t="s">
        <v>201</v>
      </c>
      <c r="AR623" s="41" t="s">
        <v>201</v>
      </c>
      <c r="AS623" s="41" t="s">
        <v>201</v>
      </c>
      <c r="AT623" s="37" t="s">
        <v>209</v>
      </c>
      <c r="AU623" s="37" t="s">
        <v>209</v>
      </c>
      <c r="AV623" s="37" t="s">
        <v>209</v>
      </c>
      <c r="AW623" s="37"/>
      <c r="AX623" s="37"/>
      <c r="AY623" s="37"/>
      <c r="AZ623" s="37"/>
      <c r="BA623" s="37" t="s">
        <v>349</v>
      </c>
      <c r="BB623" s="37" t="s">
        <v>348</v>
      </c>
      <c r="BC623" s="37" t="s">
        <v>347</v>
      </c>
      <c r="BD623" s="37" t="s">
        <v>11060</v>
      </c>
      <c r="BE623" s="37">
        <v>140</v>
      </c>
      <c r="BF623" s="37">
        <v>26786</v>
      </c>
      <c r="BG623" s="37">
        <v>26926</v>
      </c>
      <c r="BH623" s="37" t="s">
        <v>346</v>
      </c>
      <c r="BI623" s="37">
        <v>1</v>
      </c>
      <c r="BJ623" s="37">
        <v>0</v>
      </c>
      <c r="BK623" s="37">
        <v>0</v>
      </c>
      <c r="BL623" s="37">
        <v>0</v>
      </c>
      <c r="BM623" s="37">
        <v>0</v>
      </c>
      <c r="BN623" s="37">
        <v>0</v>
      </c>
      <c r="BO623" s="37">
        <v>0</v>
      </c>
      <c r="BP623" s="37">
        <v>0</v>
      </c>
      <c r="BQ623" s="37">
        <v>8100</v>
      </c>
      <c r="BR623" s="37">
        <v>0</v>
      </c>
      <c r="BS623" s="37">
        <v>0</v>
      </c>
      <c r="BT623" s="37">
        <v>0</v>
      </c>
      <c r="BU623" s="37">
        <v>8100</v>
      </c>
      <c r="BV623" s="37">
        <v>1</v>
      </c>
      <c r="BW623" s="37">
        <v>0</v>
      </c>
      <c r="BX623" s="37">
        <v>0</v>
      </c>
      <c r="BY623" s="37">
        <v>0</v>
      </c>
      <c r="BZ623" s="37">
        <v>0</v>
      </c>
      <c r="CA623" s="37">
        <v>0</v>
      </c>
      <c r="CB623" s="37">
        <v>111300</v>
      </c>
      <c r="CC623" s="37"/>
      <c r="CD623" s="37"/>
      <c r="CE623" s="37"/>
      <c r="CF623" s="37"/>
      <c r="CG623" s="37"/>
      <c r="CH623" s="37"/>
      <c r="CI623" s="37"/>
      <c r="CJ623" s="37">
        <v>0</v>
      </c>
      <c r="CK623" s="37">
        <v>0</v>
      </c>
      <c r="CL623" s="37">
        <v>0</v>
      </c>
      <c r="CM623" s="37">
        <v>0</v>
      </c>
      <c r="CN623" s="37">
        <v>0</v>
      </c>
      <c r="CO623" s="37">
        <v>0</v>
      </c>
      <c r="CP623" s="37">
        <v>0</v>
      </c>
      <c r="CQ623" s="37">
        <v>0</v>
      </c>
      <c r="CR623" s="37">
        <v>0</v>
      </c>
      <c r="CS623" s="37">
        <v>99.2</v>
      </c>
      <c r="CT623" s="37">
        <v>0.8</v>
      </c>
      <c r="CU623" s="37"/>
      <c r="CV623" s="37"/>
      <c r="CW623" s="37"/>
      <c r="CX623" s="37"/>
      <c r="CY623" s="37"/>
      <c r="CZ623" s="37"/>
      <c r="DA623" s="37" t="s">
        <v>345</v>
      </c>
      <c r="DB623" s="37" t="s">
        <v>344</v>
      </c>
      <c r="DC623" s="37" t="s">
        <v>343</v>
      </c>
      <c r="DD623" s="37" t="s">
        <v>342</v>
      </c>
      <c r="DE623" s="37"/>
      <c r="DF623" s="37"/>
      <c r="DG623" s="37"/>
      <c r="DH623" s="37"/>
      <c r="DI623" s="37" t="s">
        <v>341</v>
      </c>
      <c r="DJ623" s="37"/>
      <c r="DK623" s="37"/>
      <c r="DL623" s="37"/>
      <c r="DM623" s="37"/>
      <c r="DN623" s="37"/>
      <c r="DO623" s="37"/>
      <c r="DP623" s="37"/>
      <c r="DQ623" s="37"/>
      <c r="DR623" s="37"/>
      <c r="DS623" s="37"/>
      <c r="DT623" s="37"/>
    </row>
    <row r="624" spans="1:124" s="31" customFormat="1" ht="16.5">
      <c r="A624" s="37">
        <v>459</v>
      </c>
      <c r="B624" s="36" t="s">
        <v>340</v>
      </c>
      <c r="C624" s="36" t="s">
        <v>339</v>
      </c>
      <c r="D624" s="37" t="s">
        <v>338</v>
      </c>
      <c r="E624" s="37" t="s">
        <v>337</v>
      </c>
      <c r="F624" s="37" t="str">
        <f>IF(ISERROR(FIND('ヒアリングシート（記入例あり）'!$C$22,物質リスト!D624)),"",ROW())</f>
        <v/>
      </c>
      <c r="G624" s="37" t="e" cm="1">
        <f t="array" ref="G624">INDEX(D:D,SMALL(F:F,ROW(D624)))</f>
        <v>#NUM!</v>
      </c>
      <c r="H624" s="38" t="s">
        <v>10796</v>
      </c>
      <c r="I624" s="37" t="s">
        <v>223</v>
      </c>
      <c r="J624" s="37" t="s">
        <v>222</v>
      </c>
      <c r="K624" s="37" t="s">
        <v>221</v>
      </c>
      <c r="L624" s="37" t="s">
        <v>336</v>
      </c>
      <c r="M624" s="37">
        <v>285.5</v>
      </c>
      <c r="N624" s="43" t="s">
        <v>335</v>
      </c>
      <c r="O624" s="36" t="s">
        <v>334</v>
      </c>
      <c r="P624" s="37" t="s">
        <v>217</v>
      </c>
      <c r="Q624" s="36" t="s">
        <v>333</v>
      </c>
      <c r="R624" s="37"/>
      <c r="S624" s="36" t="s">
        <v>332</v>
      </c>
      <c r="T624" s="36" t="s">
        <v>331</v>
      </c>
      <c r="U624" s="36" t="s">
        <v>330</v>
      </c>
      <c r="V624" s="37">
        <v>0.75</v>
      </c>
      <c r="W624" s="37">
        <v>1</v>
      </c>
      <c r="X624" s="36" t="s">
        <v>329</v>
      </c>
      <c r="Y624" s="36" t="s">
        <v>212</v>
      </c>
      <c r="Z624" s="36" t="s">
        <v>328</v>
      </c>
      <c r="AA624" s="37" t="s">
        <v>327</v>
      </c>
      <c r="AB624" s="37" t="s">
        <v>326</v>
      </c>
      <c r="AC624" s="37" t="s">
        <v>209</v>
      </c>
      <c r="AD624" s="41" t="s">
        <v>207</v>
      </c>
      <c r="AE624" s="41" t="s">
        <v>203</v>
      </c>
      <c r="AF624" s="41" t="s">
        <v>206</v>
      </c>
      <c r="AG624" s="41" t="s">
        <v>201</v>
      </c>
      <c r="AH624" s="41" t="s">
        <v>203</v>
      </c>
      <c r="AI624" s="41" t="s">
        <v>203</v>
      </c>
      <c r="AJ624" s="41" t="s">
        <v>203</v>
      </c>
      <c r="AK624" s="41" t="s">
        <v>250</v>
      </c>
      <c r="AL624" s="41" t="s">
        <v>201</v>
      </c>
      <c r="AM624" s="41" t="s">
        <v>201</v>
      </c>
      <c r="AN624" s="41" t="s">
        <v>201</v>
      </c>
      <c r="AO624" s="41" t="s">
        <v>205</v>
      </c>
      <c r="AP624" s="41" t="s">
        <v>291</v>
      </c>
      <c r="AQ624" s="41" t="s">
        <v>325</v>
      </c>
      <c r="AR624" s="41" t="s">
        <v>324</v>
      </c>
      <c r="AS624" s="41" t="s">
        <v>201</v>
      </c>
      <c r="AT624" s="37" t="s">
        <v>323</v>
      </c>
      <c r="AU624" s="37" t="s">
        <v>322</v>
      </c>
      <c r="AV624" s="37" t="s">
        <v>248</v>
      </c>
      <c r="AW624" s="37" t="s">
        <v>247</v>
      </c>
      <c r="AX624" s="37"/>
      <c r="AY624" s="37" t="s">
        <v>321</v>
      </c>
      <c r="AZ624" s="37" t="s">
        <v>320</v>
      </c>
      <c r="BA624" s="37" t="s">
        <v>319</v>
      </c>
      <c r="BB624" s="37" t="s">
        <v>318</v>
      </c>
      <c r="BC624" s="37" t="s">
        <v>317</v>
      </c>
      <c r="BD624" s="37"/>
      <c r="BE624" s="37">
        <v>0</v>
      </c>
      <c r="BF624" s="37">
        <v>7</v>
      </c>
      <c r="BG624" s="37">
        <v>7</v>
      </c>
      <c r="BH624" s="37" t="s">
        <v>316</v>
      </c>
      <c r="BI624" s="37"/>
      <c r="BJ624" s="37"/>
      <c r="BK624" s="37"/>
      <c r="BL624" s="37"/>
      <c r="BM624" s="37"/>
      <c r="BN624" s="37"/>
      <c r="BO624" s="37"/>
      <c r="BP624" s="37"/>
      <c r="BQ624" s="37"/>
      <c r="BR624" s="37"/>
      <c r="BS624" s="37"/>
      <c r="BT624" s="37"/>
      <c r="BU624" s="37"/>
      <c r="BV624" s="37">
        <v>1</v>
      </c>
      <c r="BW624" s="37">
        <v>0</v>
      </c>
      <c r="BX624" s="37">
        <v>0</v>
      </c>
      <c r="BY624" s="37">
        <v>0</v>
      </c>
      <c r="BZ624" s="37">
        <v>0</v>
      </c>
      <c r="CA624" s="37">
        <v>0</v>
      </c>
      <c r="CB624" s="37">
        <v>130000</v>
      </c>
      <c r="CC624" s="37"/>
      <c r="CD624" s="37"/>
      <c r="CE624" s="37"/>
      <c r="CF624" s="37"/>
      <c r="CG624" s="37"/>
      <c r="CH624" s="37"/>
      <c r="CI624" s="37"/>
      <c r="CJ624" s="37">
        <v>0</v>
      </c>
      <c r="CK624" s="37">
        <v>0</v>
      </c>
      <c r="CL624" s="37">
        <v>0</v>
      </c>
      <c r="CM624" s="37">
        <v>0</v>
      </c>
      <c r="CN624" s="37">
        <v>0</v>
      </c>
      <c r="CO624" s="37">
        <v>0</v>
      </c>
      <c r="CP624" s="37">
        <v>0</v>
      </c>
      <c r="CQ624" s="37">
        <v>0.01</v>
      </c>
      <c r="CR624" s="37">
        <v>82.6</v>
      </c>
      <c r="CS624" s="37">
        <v>16.3</v>
      </c>
      <c r="CT624" s="37">
        <v>1.1000000000000001</v>
      </c>
      <c r="CU624" s="37" t="s">
        <v>315</v>
      </c>
      <c r="CV624" s="37" t="s">
        <v>314</v>
      </c>
      <c r="CW624" s="37"/>
      <c r="CX624" s="37"/>
      <c r="CY624" s="37" t="s">
        <v>313</v>
      </c>
      <c r="CZ624" s="37"/>
      <c r="DA624" s="37" t="s">
        <v>312</v>
      </c>
      <c r="DB624" s="37" t="s">
        <v>311</v>
      </c>
      <c r="DC624" s="37" t="s">
        <v>310</v>
      </c>
      <c r="DD624" s="37" t="s">
        <v>309</v>
      </c>
      <c r="DE624" s="37" t="s">
        <v>308</v>
      </c>
      <c r="DF624" s="37" t="s">
        <v>307</v>
      </c>
      <c r="DG624" s="37"/>
      <c r="DH624" s="37" t="s">
        <v>306</v>
      </c>
      <c r="DI624" s="37" t="s">
        <v>305</v>
      </c>
      <c r="DJ624" s="37" t="s">
        <v>304</v>
      </c>
      <c r="DK624" s="37"/>
      <c r="DL624" s="37">
        <v>3.6000000000000002E-4</v>
      </c>
      <c r="DM624" s="37">
        <v>0.9</v>
      </c>
      <c r="DN624" s="37"/>
      <c r="DO624" s="37">
        <v>7.6E-3</v>
      </c>
      <c r="DP624" s="37"/>
      <c r="DQ624" s="37">
        <v>0.2</v>
      </c>
      <c r="DR624" s="37"/>
      <c r="DS624" s="37">
        <v>0.20760000000000001</v>
      </c>
      <c r="DT624" s="37">
        <v>0.20796000000000001</v>
      </c>
    </row>
    <row r="625" spans="1:124" s="31" customFormat="1" ht="18">
      <c r="A625" s="37">
        <v>460</v>
      </c>
      <c r="B625" s="36" t="s">
        <v>303</v>
      </c>
      <c r="C625" s="36" t="s">
        <v>226</v>
      </c>
      <c r="D625" s="37" t="s">
        <v>302</v>
      </c>
      <c r="E625" s="37" t="s">
        <v>301</v>
      </c>
      <c r="F625" s="37" t="str">
        <f>IF(ISERROR(FIND('ヒアリングシート（記入例あり）'!$C$22,物質リスト!D625)),"",ROW())</f>
        <v/>
      </c>
      <c r="G625" s="37" t="e" cm="1">
        <f t="array" ref="G625">INDEX(D:D,SMALL(F:F,ROW(D625)))</f>
        <v>#NUM!</v>
      </c>
      <c r="H625" s="38" t="s">
        <v>10797</v>
      </c>
      <c r="I625" s="37" t="s">
        <v>223</v>
      </c>
      <c r="J625" s="37" t="s">
        <v>222</v>
      </c>
      <c r="K625" s="37" t="s">
        <v>221</v>
      </c>
      <c r="L625" s="37" t="s">
        <v>300</v>
      </c>
      <c r="M625" s="37">
        <v>368.36</v>
      </c>
      <c r="N625" s="37" t="s">
        <v>299</v>
      </c>
      <c r="O625" s="36" t="s">
        <v>298</v>
      </c>
      <c r="P625" s="37" t="s">
        <v>217</v>
      </c>
      <c r="Q625" s="36" t="s">
        <v>297</v>
      </c>
      <c r="R625" s="37"/>
      <c r="S625" s="36" t="s">
        <v>11061</v>
      </c>
      <c r="T625" s="36"/>
      <c r="U625" s="36" t="s">
        <v>296</v>
      </c>
      <c r="V625" s="37">
        <v>5.1100000000000003</v>
      </c>
      <c r="W625" s="37">
        <v>2</v>
      </c>
      <c r="X625" s="36" t="s">
        <v>295</v>
      </c>
      <c r="Y625" s="36"/>
      <c r="Z625" s="36" t="s">
        <v>294</v>
      </c>
      <c r="AA625" s="37" t="s">
        <v>293</v>
      </c>
      <c r="AB625" s="37" t="s">
        <v>292</v>
      </c>
      <c r="AC625" s="37" t="s">
        <v>209</v>
      </c>
      <c r="AD625" s="41" t="s">
        <v>203</v>
      </c>
      <c r="AE625" s="41" t="s">
        <v>203</v>
      </c>
      <c r="AF625" s="41" t="s">
        <v>206</v>
      </c>
      <c r="AG625" s="41" t="s">
        <v>201</v>
      </c>
      <c r="AH625" s="41" t="s">
        <v>201</v>
      </c>
      <c r="AI625" s="41" t="s">
        <v>201</v>
      </c>
      <c r="AJ625" s="41" t="s">
        <v>203</v>
      </c>
      <c r="AK625" s="41" t="s">
        <v>201</v>
      </c>
      <c r="AL625" s="41" t="s">
        <v>201</v>
      </c>
      <c r="AM625" s="41" t="s">
        <v>201</v>
      </c>
      <c r="AN625" s="41" t="s">
        <v>201</v>
      </c>
      <c r="AO625" s="41" t="s">
        <v>201</v>
      </c>
      <c r="AP625" s="41" t="s">
        <v>291</v>
      </c>
      <c r="AQ625" s="41" t="s">
        <v>290</v>
      </c>
      <c r="AR625" s="41" t="s">
        <v>289</v>
      </c>
      <c r="AS625" s="41" t="s">
        <v>201</v>
      </c>
      <c r="AT625" s="37" t="s">
        <v>288</v>
      </c>
      <c r="AU625" s="37" t="s">
        <v>287</v>
      </c>
      <c r="AV625" s="37" t="s">
        <v>286</v>
      </c>
      <c r="AW625" s="37" t="s">
        <v>285</v>
      </c>
      <c r="AX625" s="37" t="s">
        <v>284</v>
      </c>
      <c r="AY625" s="37" t="s">
        <v>283</v>
      </c>
      <c r="AZ625" s="37"/>
      <c r="BA625" s="37" t="s">
        <v>282</v>
      </c>
      <c r="BB625" s="37" t="s">
        <v>281</v>
      </c>
      <c r="BC625" s="37" t="s">
        <v>280</v>
      </c>
      <c r="BD625" s="37" t="s">
        <v>279</v>
      </c>
      <c r="BE625" s="40">
        <v>537</v>
      </c>
      <c r="BF625" s="37">
        <v>89390</v>
      </c>
      <c r="BG625" s="37">
        <v>89927</v>
      </c>
      <c r="BH625" s="37" t="s">
        <v>278</v>
      </c>
      <c r="BI625" s="37">
        <v>10</v>
      </c>
      <c r="BJ625" s="37">
        <v>6</v>
      </c>
      <c r="BK625" s="37">
        <v>0</v>
      </c>
      <c r="BL625" s="37">
        <v>0</v>
      </c>
      <c r="BM625" s="37">
        <v>0</v>
      </c>
      <c r="BN625" s="37">
        <v>0</v>
      </c>
      <c r="BO625" s="37">
        <v>793.8</v>
      </c>
      <c r="BP625" s="37">
        <v>0</v>
      </c>
      <c r="BQ625" s="37">
        <v>616300</v>
      </c>
      <c r="BR625" s="37">
        <v>0</v>
      </c>
      <c r="BS625" s="37">
        <v>6</v>
      </c>
      <c r="BT625" s="37">
        <v>793.8</v>
      </c>
      <c r="BU625" s="37">
        <v>616300</v>
      </c>
      <c r="BV625" s="37">
        <v>0</v>
      </c>
      <c r="BW625" s="37">
        <v>0</v>
      </c>
      <c r="BX625" s="37">
        <v>0</v>
      </c>
      <c r="BY625" s="37">
        <v>0</v>
      </c>
      <c r="BZ625" s="37">
        <v>0</v>
      </c>
      <c r="CA625" s="37">
        <v>0</v>
      </c>
      <c r="CB625" s="37">
        <v>20600</v>
      </c>
      <c r="CC625" s="37">
        <v>3</v>
      </c>
      <c r="CD625" s="37">
        <v>9</v>
      </c>
      <c r="CE625" s="37">
        <v>0</v>
      </c>
      <c r="CF625" s="37">
        <v>0</v>
      </c>
      <c r="CG625" s="37">
        <v>0</v>
      </c>
      <c r="CH625" s="37">
        <v>9</v>
      </c>
      <c r="CI625" s="37">
        <v>6840</v>
      </c>
      <c r="CJ625" s="37">
        <v>7</v>
      </c>
      <c r="CK625" s="37">
        <v>2</v>
      </c>
      <c r="CL625" s="37">
        <v>0</v>
      </c>
      <c r="CM625" s="37">
        <v>0</v>
      </c>
      <c r="CN625" s="37">
        <v>0</v>
      </c>
      <c r="CO625" s="37">
        <v>2</v>
      </c>
      <c r="CP625" s="37">
        <v>41565</v>
      </c>
      <c r="CQ625" s="37">
        <v>0.2</v>
      </c>
      <c r="CR625" s="37">
        <v>5.0999999999999996</v>
      </c>
      <c r="CS625" s="37">
        <v>34.700000000000003</v>
      </c>
      <c r="CT625" s="37">
        <v>60.1</v>
      </c>
      <c r="CU625" s="37" t="s">
        <v>277</v>
      </c>
      <c r="CV625" s="37" t="s">
        <v>276</v>
      </c>
      <c r="CW625" s="37" t="s">
        <v>275</v>
      </c>
      <c r="CX625" s="37"/>
      <c r="CY625" s="37" t="s">
        <v>273</v>
      </c>
      <c r="CZ625" s="37"/>
      <c r="DA625" s="37" t="s">
        <v>274</v>
      </c>
      <c r="DB625" s="37" t="s">
        <v>273</v>
      </c>
      <c r="DC625" s="37" t="s">
        <v>272</v>
      </c>
      <c r="DD625" s="37" t="s">
        <v>271</v>
      </c>
      <c r="DE625" s="37" t="s">
        <v>270</v>
      </c>
      <c r="DF625" s="37" t="s">
        <v>269</v>
      </c>
      <c r="DG625" s="37"/>
      <c r="DH625" s="37" t="s">
        <v>268</v>
      </c>
      <c r="DI625" s="37" t="s">
        <v>229</v>
      </c>
      <c r="DJ625" s="37" t="s">
        <v>267</v>
      </c>
      <c r="DK625" s="37"/>
      <c r="DL625" s="37">
        <v>7.2000000000000005E-4</v>
      </c>
      <c r="DM625" s="37">
        <v>2.8E-3</v>
      </c>
      <c r="DN625" s="37"/>
      <c r="DO625" s="37">
        <v>1.1999999999999999E-3</v>
      </c>
      <c r="DP625" s="37">
        <v>2.3999999999999998E-3</v>
      </c>
      <c r="DQ625" s="37">
        <v>0.2</v>
      </c>
      <c r="DR625" s="37"/>
      <c r="DS625" s="37">
        <v>0.20119999999999999</v>
      </c>
      <c r="DT625" s="37">
        <v>0.20191999999999999</v>
      </c>
    </row>
    <row r="626" spans="1:124" s="31" customFormat="1" ht="18">
      <c r="A626" s="37">
        <v>461</v>
      </c>
      <c r="B626" s="36" t="s">
        <v>266</v>
      </c>
      <c r="C626" s="36" t="s">
        <v>265</v>
      </c>
      <c r="D626" s="37" t="s">
        <v>264</v>
      </c>
      <c r="E626" s="37" t="s">
        <v>263</v>
      </c>
      <c r="F626" s="37" t="str">
        <f>IF(ISERROR(FIND('ヒアリングシート（記入例あり）'!$C$22,物質リスト!D626)),"",ROW())</f>
        <v/>
      </c>
      <c r="G626" s="37" t="e" cm="1">
        <f t="array" ref="G626">INDEX(D:D,SMALL(F:F,ROW(D626)))</f>
        <v>#NUM!</v>
      </c>
      <c r="H626" s="38" t="s">
        <v>10797</v>
      </c>
      <c r="I626" s="37" t="s">
        <v>223</v>
      </c>
      <c r="J626" s="37" t="s">
        <v>222</v>
      </c>
      <c r="K626" s="37" t="s">
        <v>221</v>
      </c>
      <c r="L626" s="37" t="s">
        <v>262</v>
      </c>
      <c r="M626" s="37">
        <v>326.27999999999997</v>
      </c>
      <c r="N626" s="37" t="s">
        <v>261</v>
      </c>
      <c r="O626" s="36" t="s">
        <v>260</v>
      </c>
      <c r="P626" s="37" t="s">
        <v>259</v>
      </c>
      <c r="Q626" s="36"/>
      <c r="R626" s="37" t="s">
        <v>258</v>
      </c>
      <c r="S626" s="36" t="s">
        <v>11062</v>
      </c>
      <c r="T626" s="36" t="s">
        <v>257</v>
      </c>
      <c r="U626" s="36" t="s">
        <v>256</v>
      </c>
      <c r="V626" s="37">
        <v>4.59</v>
      </c>
      <c r="W626" s="37">
        <v>2</v>
      </c>
      <c r="X626" s="36" t="s">
        <v>255</v>
      </c>
      <c r="Y626" s="36" t="s">
        <v>212</v>
      </c>
      <c r="Z626" s="36" t="s">
        <v>254</v>
      </c>
      <c r="AA626" s="37" t="s">
        <v>253</v>
      </c>
      <c r="AB626" s="37" t="s">
        <v>252</v>
      </c>
      <c r="AC626" s="37" t="s">
        <v>209</v>
      </c>
      <c r="AD626" s="41" t="s">
        <v>251</v>
      </c>
      <c r="AE626" s="41" t="s">
        <v>203</v>
      </c>
      <c r="AF626" s="41" t="s">
        <v>206</v>
      </c>
      <c r="AG626" s="41" t="s">
        <v>201</v>
      </c>
      <c r="AH626" s="41" t="s">
        <v>201</v>
      </c>
      <c r="AI626" s="41" t="s">
        <v>201</v>
      </c>
      <c r="AJ626" s="41" t="s">
        <v>203</v>
      </c>
      <c r="AK626" s="41" t="s">
        <v>250</v>
      </c>
      <c r="AL626" s="41" t="s">
        <v>201</v>
      </c>
      <c r="AM626" s="41" t="s">
        <v>201</v>
      </c>
      <c r="AN626" s="41" t="s">
        <v>201</v>
      </c>
      <c r="AO626" s="41" t="s">
        <v>203</v>
      </c>
      <c r="AP626" s="41" t="s">
        <v>203</v>
      </c>
      <c r="AQ626" s="41" t="s">
        <v>201</v>
      </c>
      <c r="AR626" s="41" t="s">
        <v>203</v>
      </c>
      <c r="AS626" s="41" t="s">
        <v>201</v>
      </c>
      <c r="AT626" s="37" t="s">
        <v>249</v>
      </c>
      <c r="AU626" s="37" t="s">
        <v>199</v>
      </c>
      <c r="AV626" s="37" t="s">
        <v>248</v>
      </c>
      <c r="AW626" s="37" t="s">
        <v>247</v>
      </c>
      <c r="AX626" s="37" t="s">
        <v>246</v>
      </c>
      <c r="AY626" s="37" t="s">
        <v>245</v>
      </c>
      <c r="AZ626" s="37"/>
      <c r="BA626" s="37" t="s">
        <v>244</v>
      </c>
      <c r="BB626" s="37" t="s">
        <v>243</v>
      </c>
      <c r="BC626" s="37" t="s">
        <v>242</v>
      </c>
      <c r="BD626" s="37" t="s">
        <v>241</v>
      </c>
      <c r="BE626" s="37">
        <v>148</v>
      </c>
      <c r="BF626" s="37">
        <v>335911</v>
      </c>
      <c r="BG626" s="37">
        <v>336059</v>
      </c>
      <c r="BH626" s="37" t="s">
        <v>240</v>
      </c>
      <c r="BI626" s="37"/>
      <c r="BJ626" s="37"/>
      <c r="BK626" s="37"/>
      <c r="BL626" s="37"/>
      <c r="BM626" s="37"/>
      <c r="BN626" s="37"/>
      <c r="BO626" s="37"/>
      <c r="BP626" s="37"/>
      <c r="BQ626" s="37"/>
      <c r="BR626" s="37"/>
      <c r="BS626" s="37"/>
      <c r="BT626" s="37"/>
      <c r="BU626" s="37"/>
      <c r="BV626" s="37">
        <v>1</v>
      </c>
      <c r="BW626" s="37">
        <v>0</v>
      </c>
      <c r="BX626" s="37">
        <v>0</v>
      </c>
      <c r="BY626" s="37">
        <v>0</v>
      </c>
      <c r="BZ626" s="37">
        <v>0</v>
      </c>
      <c r="CA626" s="37">
        <v>0</v>
      </c>
      <c r="CB626" s="37">
        <v>54400</v>
      </c>
      <c r="CC626" s="37">
        <v>3</v>
      </c>
      <c r="CD626" s="37">
        <v>34</v>
      </c>
      <c r="CE626" s="37">
        <v>0</v>
      </c>
      <c r="CF626" s="37">
        <v>0</v>
      </c>
      <c r="CG626" s="37">
        <v>0</v>
      </c>
      <c r="CH626" s="37">
        <v>34</v>
      </c>
      <c r="CI626" s="37">
        <v>49500</v>
      </c>
      <c r="CJ626" s="37">
        <v>3</v>
      </c>
      <c r="CK626" s="37">
        <v>0</v>
      </c>
      <c r="CL626" s="37">
        <v>0</v>
      </c>
      <c r="CM626" s="37">
        <v>0</v>
      </c>
      <c r="CN626" s="37">
        <v>0</v>
      </c>
      <c r="CO626" s="37">
        <v>0</v>
      </c>
      <c r="CP626" s="37">
        <v>73587</v>
      </c>
      <c r="CQ626" s="37">
        <v>0.9</v>
      </c>
      <c r="CR626" s="37">
        <v>22.7</v>
      </c>
      <c r="CS626" s="37">
        <v>64.900000000000006</v>
      </c>
      <c r="CT626" s="37">
        <v>11.5</v>
      </c>
      <c r="CU626" s="37" t="s">
        <v>239</v>
      </c>
      <c r="CV626" s="37" t="s">
        <v>238</v>
      </c>
      <c r="CW626" s="37" t="s">
        <v>237</v>
      </c>
      <c r="CX626" s="37"/>
      <c r="CY626" s="37" t="s">
        <v>235</v>
      </c>
      <c r="CZ626" s="37"/>
      <c r="DA626" s="37" t="s">
        <v>236</v>
      </c>
      <c r="DB626" s="37" t="s">
        <v>235</v>
      </c>
      <c r="DC626" s="37" t="s">
        <v>234</v>
      </c>
      <c r="DD626" s="37" t="s">
        <v>233</v>
      </c>
      <c r="DE626" s="37" t="s">
        <v>232</v>
      </c>
      <c r="DF626" s="37" t="s">
        <v>231</v>
      </c>
      <c r="DG626" s="37"/>
      <c r="DH626" s="37" t="s">
        <v>230</v>
      </c>
      <c r="DI626" s="37" t="s">
        <v>229</v>
      </c>
      <c r="DJ626" s="37" t="s">
        <v>228</v>
      </c>
      <c r="DK626" s="37"/>
      <c r="DL626" s="37">
        <v>1.1000000000000001E-3</v>
      </c>
      <c r="DM626" s="37">
        <v>4.4999999999999997E-3</v>
      </c>
      <c r="DN626" s="37"/>
      <c r="DO626" s="37">
        <v>1.6000000000000001E-3</v>
      </c>
      <c r="DP626" s="37"/>
      <c r="DQ626" s="37">
        <v>0.02</v>
      </c>
      <c r="DR626" s="37"/>
      <c r="DS626" s="37">
        <v>2.1600000000000001E-2</v>
      </c>
      <c r="DT626" s="37">
        <v>2.1600000000000001E-2</v>
      </c>
    </row>
    <row r="627" spans="1:124" s="31" customFormat="1" ht="18">
      <c r="A627" s="37">
        <v>462</v>
      </c>
      <c r="B627" s="36" t="s">
        <v>227</v>
      </c>
      <c r="C627" s="36" t="s">
        <v>226</v>
      </c>
      <c r="D627" s="37" t="s">
        <v>225</v>
      </c>
      <c r="E627" s="37" t="s">
        <v>224</v>
      </c>
      <c r="F627" s="37" t="str">
        <f>IF(ISERROR(FIND('ヒアリングシート（記入例あり）'!$C$22,物質リスト!D627)),"",ROW())</f>
        <v/>
      </c>
      <c r="G627" s="37" t="e" cm="1">
        <f t="array" ref="G627">INDEX(D:D,SMALL(F:F,ROW(D627)))</f>
        <v>#NUM!</v>
      </c>
      <c r="H627" s="38" t="s">
        <v>10797</v>
      </c>
      <c r="I627" s="37" t="s">
        <v>223</v>
      </c>
      <c r="J627" s="37" t="s">
        <v>222</v>
      </c>
      <c r="K627" s="37" t="s">
        <v>221</v>
      </c>
      <c r="L627" s="37" t="s">
        <v>220</v>
      </c>
      <c r="M627" s="37">
        <v>266.31</v>
      </c>
      <c r="N627" s="37" t="s">
        <v>219</v>
      </c>
      <c r="O627" s="36" t="s">
        <v>218</v>
      </c>
      <c r="P627" s="37" t="s">
        <v>217</v>
      </c>
      <c r="Q627" s="36"/>
      <c r="R627" s="37" t="s">
        <v>216</v>
      </c>
      <c r="S627" s="36" t="s">
        <v>11063</v>
      </c>
      <c r="T627" s="36" t="s">
        <v>215</v>
      </c>
      <c r="U627" s="36" t="s">
        <v>214</v>
      </c>
      <c r="V627" s="37">
        <v>4.0060000000000002</v>
      </c>
      <c r="W627" s="37">
        <v>2</v>
      </c>
      <c r="X627" s="36" t="s">
        <v>213</v>
      </c>
      <c r="Y627" s="36" t="s">
        <v>212</v>
      </c>
      <c r="Z627" s="36" t="s">
        <v>211</v>
      </c>
      <c r="AA627" s="37" t="s">
        <v>210</v>
      </c>
      <c r="AB627" s="37" t="s">
        <v>209</v>
      </c>
      <c r="AC627" s="37" t="s">
        <v>208</v>
      </c>
      <c r="AD627" s="41" t="s">
        <v>207</v>
      </c>
      <c r="AE627" s="41" t="s">
        <v>201</v>
      </c>
      <c r="AF627" s="41" t="s">
        <v>206</v>
      </c>
      <c r="AG627" s="41" t="s">
        <v>205</v>
      </c>
      <c r="AH627" s="41" t="s">
        <v>201</v>
      </c>
      <c r="AI627" s="41" t="s">
        <v>201</v>
      </c>
      <c r="AJ627" s="41" t="s">
        <v>205</v>
      </c>
      <c r="AK627" s="41" t="s">
        <v>204</v>
      </c>
      <c r="AL627" s="41" t="s">
        <v>201</v>
      </c>
      <c r="AM627" s="41" t="s">
        <v>201</v>
      </c>
      <c r="AN627" s="41" t="s">
        <v>203</v>
      </c>
      <c r="AO627" s="41" t="s">
        <v>201</v>
      </c>
      <c r="AP627" s="41" t="s">
        <v>203</v>
      </c>
      <c r="AQ627" s="41" t="s">
        <v>201</v>
      </c>
      <c r="AR627" s="41" t="s">
        <v>202</v>
      </c>
      <c r="AS627" s="41" t="s">
        <v>201</v>
      </c>
      <c r="AT627" s="37" t="s">
        <v>200</v>
      </c>
      <c r="AU627" s="37" t="s">
        <v>199</v>
      </c>
      <c r="AV627" s="37" t="s">
        <v>199</v>
      </c>
      <c r="AW627" s="37" t="s">
        <v>198</v>
      </c>
      <c r="AX627" s="37"/>
      <c r="AY627" s="37"/>
      <c r="AZ627" s="37" t="s">
        <v>197</v>
      </c>
      <c r="BA627" s="37" t="s">
        <v>196</v>
      </c>
      <c r="BB627" s="37" t="s">
        <v>195</v>
      </c>
      <c r="BC627" s="37" t="s">
        <v>194</v>
      </c>
      <c r="BD627" s="37">
        <v>1900</v>
      </c>
      <c r="BE627" s="37">
        <v>5</v>
      </c>
      <c r="BF627" s="37">
        <v>14271</v>
      </c>
      <c r="BG627" s="37">
        <v>14276</v>
      </c>
      <c r="BH627" s="37" t="s">
        <v>193</v>
      </c>
      <c r="BI627" s="37"/>
      <c r="BJ627" s="37"/>
      <c r="BK627" s="37"/>
      <c r="BL627" s="37"/>
      <c r="BM627" s="37"/>
      <c r="BN627" s="37"/>
      <c r="BO627" s="37"/>
      <c r="BP627" s="37"/>
      <c r="BQ627" s="37"/>
      <c r="BR627" s="37"/>
      <c r="BS627" s="37"/>
      <c r="BT627" s="37"/>
      <c r="BU627" s="37"/>
      <c r="BV627" s="37">
        <v>2</v>
      </c>
      <c r="BW627" s="37">
        <v>0.1</v>
      </c>
      <c r="BX627" s="37">
        <v>4.5</v>
      </c>
      <c r="BY627" s="37">
        <v>0</v>
      </c>
      <c r="BZ627" s="37">
        <v>0</v>
      </c>
      <c r="CA627" s="37">
        <v>4.5999999999999996</v>
      </c>
      <c r="CB627" s="37">
        <v>65100</v>
      </c>
      <c r="CC627" s="37">
        <v>2</v>
      </c>
      <c r="CD627" s="37">
        <v>0</v>
      </c>
      <c r="CE627" s="37">
        <v>0</v>
      </c>
      <c r="CF627" s="37">
        <v>0</v>
      </c>
      <c r="CG627" s="37">
        <v>0</v>
      </c>
      <c r="CH627" s="37">
        <v>0</v>
      </c>
      <c r="CI627" s="37">
        <v>3000</v>
      </c>
      <c r="CJ627" s="37">
        <v>0</v>
      </c>
      <c r="CK627" s="37">
        <v>0</v>
      </c>
      <c r="CL627" s="37">
        <v>0</v>
      </c>
      <c r="CM627" s="37">
        <v>0</v>
      </c>
      <c r="CN627" s="37">
        <v>0</v>
      </c>
      <c r="CO627" s="37">
        <v>0</v>
      </c>
      <c r="CP627" s="37">
        <v>0</v>
      </c>
      <c r="CQ627" s="37">
        <v>0</v>
      </c>
      <c r="CR627" s="37">
        <v>53.9</v>
      </c>
      <c r="CS627" s="37">
        <v>0.6</v>
      </c>
      <c r="CT627" s="37">
        <v>45.5</v>
      </c>
      <c r="CU627" s="37" t="s">
        <v>192</v>
      </c>
      <c r="CV627" s="37" t="s">
        <v>191</v>
      </c>
      <c r="CW627" s="37" t="s">
        <v>190</v>
      </c>
      <c r="CX627" s="37"/>
      <c r="CY627" s="37" t="s">
        <v>189</v>
      </c>
      <c r="CZ627" s="37"/>
      <c r="DA627" s="37" t="s">
        <v>188</v>
      </c>
      <c r="DB627" s="37" t="s">
        <v>187</v>
      </c>
      <c r="DC627" s="37" t="s">
        <v>186</v>
      </c>
      <c r="DD627" s="37" t="s">
        <v>185</v>
      </c>
      <c r="DE627" s="37" t="s">
        <v>184</v>
      </c>
      <c r="DF627" s="37" t="s">
        <v>183</v>
      </c>
      <c r="DG627" s="37"/>
      <c r="DH627" s="37" t="s">
        <v>182</v>
      </c>
      <c r="DI627" s="37" t="s">
        <v>181</v>
      </c>
      <c r="DJ627" s="37" t="s">
        <v>180</v>
      </c>
      <c r="DK627" s="37"/>
      <c r="DL627" s="37">
        <v>1.1000000000000001E-3</v>
      </c>
      <c r="DM627" s="37">
        <v>0.11899999999999999</v>
      </c>
      <c r="DN627" s="37"/>
      <c r="DO627" s="37">
        <v>4.0000000000000002E-4</v>
      </c>
      <c r="DP627" s="37"/>
      <c r="DQ627" s="37">
        <v>0.03</v>
      </c>
      <c r="DR627" s="37"/>
      <c r="DS627" s="37">
        <v>3.04E-2</v>
      </c>
      <c r="DT627" s="37">
        <v>3.15E-2</v>
      </c>
    </row>
  </sheetData>
  <sheetProtection algorithmName="SHA-512" hashValue="cGGxfXk8eWUdMx2VgODl43s7VQ47NL79iATRinLI1EuGeuP3S300cErFxEk004DWR7Zlmob2ZGUPI6knSx/SGQ==" saltValue="qJhv3RrWudiWQ72OviEmfg==" spinCount="100000" sheet="1" objects="1" scenarios="1" autoFilter="0"/>
  <autoFilter ref="A1:DT627" xr:uid="{BB82A751-21BE-4A27-9FF5-556F694940FD}"/>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6EBEAB-5522-4095-941C-A5F32E45FABC}">
  <sheetPr codeName="Sheet10">
    <pageSetUpPr fitToPage="1"/>
  </sheetPr>
  <dimension ref="A1:E32"/>
  <sheetViews>
    <sheetView zoomScaleNormal="100" workbookViewId="0">
      <selection activeCell="I8" sqref="I8"/>
    </sheetView>
  </sheetViews>
  <sheetFormatPr defaultColWidth="8.7265625" defaultRowHeight="13"/>
  <cols>
    <col min="1" max="2" width="16.26953125" style="7" customWidth="1"/>
    <col min="3" max="3" width="8.7265625" style="7"/>
    <col min="4" max="4" width="11.54296875" style="25" customWidth="1"/>
    <col min="5" max="5" width="63.90625" style="8" customWidth="1"/>
    <col min="6" max="16384" width="8.7265625" style="7"/>
  </cols>
  <sheetData>
    <row r="1" spans="1:5">
      <c r="C1" s="7" t="s">
        <v>11070</v>
      </c>
    </row>
    <row r="3" spans="1:5" s="9" customFormat="1" ht="13.5" thickBot="1">
      <c r="A3" s="10" t="s">
        <v>11075</v>
      </c>
      <c r="B3" s="10" t="s">
        <v>133</v>
      </c>
      <c r="C3" s="10" t="s">
        <v>11069</v>
      </c>
      <c r="D3" s="20" t="s">
        <v>134</v>
      </c>
      <c r="E3" s="10" t="s">
        <v>132</v>
      </c>
    </row>
    <row r="4" spans="1:5" ht="13.5" thickTop="1">
      <c r="A4" s="232" t="s">
        <v>10744</v>
      </c>
      <c r="B4" s="232" t="s">
        <v>11076</v>
      </c>
      <c r="C4" s="216">
        <v>305</v>
      </c>
      <c r="D4" s="375" t="s">
        <v>135</v>
      </c>
      <c r="E4" s="376" t="str">
        <f>物質リスト!D419</f>
        <v>鉛化合物</v>
      </c>
    </row>
    <row r="5" spans="1:5">
      <c r="A5" s="233"/>
      <c r="B5" s="233"/>
      <c r="C5" s="11">
        <v>87</v>
      </c>
      <c r="D5" s="21" t="s">
        <v>135</v>
      </c>
      <c r="E5" s="12" t="str">
        <f>物質リスト!D128</f>
        <v>クロム及び3価クロム化合物</v>
      </c>
    </row>
    <row r="6" spans="1:5">
      <c r="A6" s="233"/>
      <c r="B6" s="233"/>
      <c r="C6" s="11">
        <v>309</v>
      </c>
      <c r="D6" s="21" t="s">
        <v>135</v>
      </c>
      <c r="E6" s="12" t="str">
        <f>物質リスト!D429</f>
        <v>ニッケル化合物</v>
      </c>
    </row>
    <row r="7" spans="1:5" ht="13.5" thickBot="1">
      <c r="A7" s="234"/>
      <c r="B7" s="234"/>
      <c r="C7" s="13">
        <v>412</v>
      </c>
      <c r="D7" s="22" t="s">
        <v>135</v>
      </c>
      <c r="E7" s="14" t="str">
        <f>物質リスト!D560</f>
        <v>マンガン及びその化合物</v>
      </c>
    </row>
    <row r="8" spans="1:5" ht="13.5" thickTop="1">
      <c r="A8" s="233" t="s">
        <v>11077</v>
      </c>
      <c r="B8" s="233" t="s">
        <v>11081</v>
      </c>
      <c r="C8" s="11">
        <v>270</v>
      </c>
      <c r="D8" s="21" t="s">
        <v>136</v>
      </c>
      <c r="E8" s="12" t="str">
        <f>物質リスト!D371</f>
        <v>テレフタル酸</v>
      </c>
    </row>
    <row r="9" spans="1:5">
      <c r="A9" s="233"/>
      <c r="B9" s="233"/>
      <c r="C9" s="11">
        <v>76</v>
      </c>
      <c r="D9" s="21" t="s">
        <v>137</v>
      </c>
      <c r="E9" s="12" t="str">
        <f>物質リスト!D105</f>
        <v>ε-カプロラクタム</v>
      </c>
    </row>
    <row r="10" spans="1:5">
      <c r="A10" s="233"/>
      <c r="B10" s="233"/>
      <c r="C10" s="11">
        <v>414</v>
      </c>
      <c r="D10" s="21" t="s">
        <v>138</v>
      </c>
      <c r="E10" s="12" t="str">
        <f>物質リスト!D568</f>
        <v>無水マレイン酸</v>
      </c>
    </row>
    <row r="11" spans="1:5" ht="13.5" thickBot="1">
      <c r="A11" s="234"/>
      <c r="B11" s="234"/>
      <c r="C11" s="13">
        <v>413</v>
      </c>
      <c r="D11" s="22" t="s">
        <v>139</v>
      </c>
      <c r="E11" s="14" t="str">
        <f>物質リスト!D567</f>
        <v>無水フタル酸</v>
      </c>
    </row>
    <row r="12" spans="1:5" ht="13.5" thickTop="1">
      <c r="A12" s="233" t="s">
        <v>11078</v>
      </c>
      <c r="B12" s="232" t="s">
        <v>11082</v>
      </c>
      <c r="C12" s="11">
        <v>296</v>
      </c>
      <c r="D12" s="21" t="s">
        <v>140</v>
      </c>
      <c r="E12" s="12" t="str">
        <f>物質リスト!D407</f>
        <v>1,2,4-トリメチルベンゼン</v>
      </c>
    </row>
    <row r="13" spans="1:5">
      <c r="A13" s="233"/>
      <c r="B13" s="233"/>
      <c r="C13" s="11">
        <v>34</v>
      </c>
      <c r="D13" s="21" t="s">
        <v>141</v>
      </c>
      <c r="E13" s="12" t="str">
        <f>物質リスト!D55</f>
        <v>3-イソシアナトメチル-3,5,5-トリメチルシクロヘキシル=イソシアネート</v>
      </c>
    </row>
    <row r="14" spans="1:5">
      <c r="A14" s="233"/>
      <c r="B14" s="233"/>
      <c r="C14" s="11">
        <v>447</v>
      </c>
      <c r="D14" s="21" t="s">
        <v>142</v>
      </c>
      <c r="E14" s="12" t="str">
        <f>物質リスト!D603</f>
        <v>メチレンビス(4,1-シクロヘキシレン)=ジイソシアネート</v>
      </c>
    </row>
    <row r="15" spans="1:5">
      <c r="A15" s="233"/>
      <c r="B15" s="233"/>
      <c r="C15" s="11">
        <v>448</v>
      </c>
      <c r="D15" s="21" t="s">
        <v>143</v>
      </c>
      <c r="E15" s="12" t="str">
        <f>物質リスト!D604</f>
        <v>メチレンビス(4,1-フェニレン)=ジイソシアネート</v>
      </c>
    </row>
    <row r="16" spans="1:5">
      <c r="A16" s="233"/>
      <c r="B16" s="233"/>
      <c r="C16" s="11">
        <v>15</v>
      </c>
      <c r="D16" s="21" t="s">
        <v>144</v>
      </c>
      <c r="E16" s="12" t="str">
        <f>物質リスト!D16</f>
        <v>アセナフテン</v>
      </c>
    </row>
    <row r="17" spans="1:5" ht="13.5" thickBot="1">
      <c r="A17" s="234"/>
      <c r="B17" s="234"/>
      <c r="C17" s="13">
        <v>37</v>
      </c>
      <c r="D17" s="19" t="s">
        <v>145</v>
      </c>
      <c r="E17" s="14" t="str">
        <f>物質リスト!D58</f>
        <v>ビスフェノールＡ（4,4'-イソプロピリデンジフェノール）</v>
      </c>
    </row>
    <row r="18" spans="1:5" ht="13.5" thickTop="1">
      <c r="A18" s="233" t="s">
        <v>11079</v>
      </c>
      <c r="B18" s="232" t="s">
        <v>11083</v>
      </c>
      <c r="C18" s="11">
        <v>240</v>
      </c>
      <c r="D18" s="21" t="s">
        <v>146</v>
      </c>
      <c r="E18" s="12" t="str">
        <f>物質リスト!D331</f>
        <v>スチレン</v>
      </c>
    </row>
    <row r="19" spans="1:5">
      <c r="A19" s="233"/>
      <c r="B19" s="233"/>
      <c r="C19" s="11">
        <v>300</v>
      </c>
      <c r="D19" s="21" t="s">
        <v>147</v>
      </c>
      <c r="E19" s="12" t="str">
        <f>物質リスト!D414</f>
        <v>トルエン</v>
      </c>
    </row>
    <row r="20" spans="1:5">
      <c r="A20" s="233"/>
      <c r="B20" s="233"/>
      <c r="C20" s="11">
        <v>400</v>
      </c>
      <c r="D20" s="21" t="s">
        <v>148</v>
      </c>
      <c r="E20" s="12" t="str">
        <f>物質リスト!D539</f>
        <v>ベンゼン</v>
      </c>
    </row>
    <row r="21" spans="1:5">
      <c r="A21" s="233"/>
      <c r="B21" s="233"/>
      <c r="C21" s="11">
        <v>9</v>
      </c>
      <c r="D21" s="21" t="s">
        <v>149</v>
      </c>
      <c r="E21" s="12" t="str">
        <f>物質リスト!D10</f>
        <v>アクリロニトリル</v>
      </c>
    </row>
    <row r="22" spans="1:5">
      <c r="A22" s="233"/>
      <c r="B22" s="233"/>
      <c r="C22" s="11">
        <v>127</v>
      </c>
      <c r="D22" s="21" t="s">
        <v>150</v>
      </c>
      <c r="E22" s="12" t="str">
        <f>物質リスト!D188</f>
        <v>クロロホルム</v>
      </c>
    </row>
    <row r="23" spans="1:5">
      <c r="A23" s="233"/>
      <c r="B23" s="233"/>
      <c r="C23" s="11">
        <v>411</v>
      </c>
      <c r="D23" s="21" t="s">
        <v>151</v>
      </c>
      <c r="E23" s="12" t="str">
        <f>物質リスト!D559</f>
        <v>ホルムアルデヒド</v>
      </c>
    </row>
    <row r="24" spans="1:5">
      <c r="A24" s="233"/>
      <c r="B24" s="233"/>
      <c r="C24" s="11">
        <v>56</v>
      </c>
      <c r="D24" s="21" t="s">
        <v>152</v>
      </c>
      <c r="E24" s="12" t="str">
        <f>物質リスト!D85</f>
        <v>エチレンオキシド</v>
      </c>
    </row>
    <row r="25" spans="1:5" ht="13.5" thickBot="1">
      <c r="A25" s="234"/>
      <c r="B25" s="234"/>
      <c r="C25" s="13">
        <v>94</v>
      </c>
      <c r="D25" s="22" t="s">
        <v>153</v>
      </c>
      <c r="E25" s="14" t="str">
        <f>物質リスト!D155</f>
        <v>クロロエチレン（塩化ビニル）</v>
      </c>
    </row>
    <row r="26" spans="1:5" ht="13.5" thickTop="1">
      <c r="A26" s="235" t="s">
        <v>11080</v>
      </c>
      <c r="B26" s="232" t="s">
        <v>11084</v>
      </c>
      <c r="C26" s="15">
        <v>297</v>
      </c>
      <c r="D26" s="23" t="s">
        <v>154</v>
      </c>
      <c r="E26" s="16" t="str">
        <f>物質リスト!D408</f>
        <v>1,3,5-トリメチルベンゼン</v>
      </c>
    </row>
    <row r="27" spans="1:5">
      <c r="A27" s="236"/>
      <c r="B27" s="233"/>
      <c r="C27" s="17">
        <v>53</v>
      </c>
      <c r="D27" s="24" t="s">
        <v>155</v>
      </c>
      <c r="E27" s="18" t="str">
        <f>物質リスト!D82</f>
        <v>エチルベンゼン</v>
      </c>
    </row>
    <row r="28" spans="1:5">
      <c r="A28" s="236"/>
      <c r="B28" s="233"/>
      <c r="C28" s="17">
        <v>80</v>
      </c>
      <c r="D28" s="24" t="s">
        <v>156</v>
      </c>
      <c r="E28" s="18" t="str">
        <f>物質リスト!D109</f>
        <v>キシレン</v>
      </c>
    </row>
    <row r="29" spans="1:5" ht="24">
      <c r="A29" s="236"/>
      <c r="B29" s="233"/>
      <c r="C29" s="17">
        <v>181</v>
      </c>
      <c r="D29" s="24" t="s">
        <v>157</v>
      </c>
      <c r="E29" s="18" t="str">
        <f>物質リスト!D253</f>
        <v>ジクロロベンゼン</v>
      </c>
    </row>
    <row r="30" spans="1:5" ht="27.5" customHeight="1">
      <c r="A30" s="236"/>
      <c r="B30" s="233"/>
      <c r="C30" s="17">
        <v>252</v>
      </c>
      <c r="D30" s="24" t="s">
        <v>158</v>
      </c>
      <c r="E30" s="18" t="str">
        <f>物質リスト!D353</f>
        <v>チオりん酸O,O-ジメチル-O-(3-メチル-4-メチルチオフェニル)（フェンチオン又はＭＰＰ）</v>
      </c>
    </row>
    <row r="31" spans="1:5" ht="29.15" customHeight="1">
      <c r="A31" s="236"/>
      <c r="B31" s="233"/>
      <c r="C31" s="17">
        <v>251</v>
      </c>
      <c r="D31" s="24" t="s">
        <v>159</v>
      </c>
      <c r="E31" s="18" t="str">
        <f>物質リスト!D352</f>
        <v>フェニトロチオン（チオりん酸O,O-ジメチル-O-（3-メチル-4-ニトロフェニル）又はＭＥＰ）</v>
      </c>
    </row>
    <row r="32" spans="1:5">
      <c r="A32" s="236"/>
      <c r="B32" s="235"/>
      <c r="C32" s="17">
        <v>83</v>
      </c>
      <c r="D32" s="24" t="s">
        <v>160</v>
      </c>
      <c r="E32" s="18" t="str">
        <f>物質リスト!D121</f>
        <v>クメン（イソプロピルベンゼン）</v>
      </c>
    </row>
  </sheetData>
  <sheetProtection algorithmName="SHA-512" hashValue="Sm/YVN1KuR3G4CKo0KpN1hKyWzRBRcZjvwBg3UTQKrAXs5fHj6aRx0dzXOd0hKOlzBflWRSJ4rbCcjYG9Jo9dw==" saltValue="8FYTuZXR7xxY0CNj1AywZA==" spinCount="100000" sheet="1" objects="1" scenarios="1"/>
  <mergeCells count="10">
    <mergeCell ref="A4:A7"/>
    <mergeCell ref="A8:A11"/>
    <mergeCell ref="A12:A17"/>
    <mergeCell ref="A18:A25"/>
    <mergeCell ref="A26:A32"/>
    <mergeCell ref="B4:B7"/>
    <mergeCell ref="B8:B11"/>
    <mergeCell ref="B12:B17"/>
    <mergeCell ref="B18:B25"/>
    <mergeCell ref="B26:B32"/>
  </mergeCells>
  <phoneticPr fontId="3"/>
  <pageMargins left="0.25" right="0.25" top="0.75" bottom="0.75" header="0.3" footer="0.3"/>
  <pageSetup paperSize="9" fitToHeight="0" orientation="landscape" horizontalDpi="4294967293" verticalDpi="0" r:id="rId1"/>
  <ignoredErrors>
    <ignoredError sqref="D17" twoDigitTextYear="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FF305-79DA-4992-AC4A-D51F204D08AF}">
  <sheetPr codeName="Sheet6"/>
  <dimension ref="A3:BC61"/>
  <sheetViews>
    <sheetView zoomScale="94" workbookViewId="0">
      <pane xSplit="3" ySplit="5" topLeftCell="D6" activePane="bottomRight" state="frozen"/>
      <selection pane="topRight" activeCell="C1" sqref="C1"/>
      <selection pane="bottomLeft" activeCell="A6" sqref="A6"/>
      <selection pane="bottomRight" activeCell="H15" sqref="H15"/>
    </sheetView>
  </sheetViews>
  <sheetFormatPr defaultColWidth="9.26953125" defaultRowHeight="15"/>
  <cols>
    <col min="1" max="1" width="9.26953125" style="129"/>
    <col min="2" max="2" width="16.36328125" style="129" customWidth="1"/>
    <col min="3" max="3" width="26.6328125" style="130" customWidth="1"/>
    <col min="4" max="36" width="9.90625" style="129" bestFit="1" customWidth="1"/>
    <col min="37" max="37" width="10.7265625" style="129" bestFit="1" customWidth="1"/>
    <col min="38" max="53" width="9.90625" style="129" bestFit="1" customWidth="1"/>
    <col min="54" max="54" width="12.7265625" style="129" customWidth="1"/>
    <col min="55" max="55" width="13.6328125" style="129" customWidth="1"/>
    <col min="56" max="16384" width="9.26953125" style="129"/>
  </cols>
  <sheetData>
    <row r="3" spans="1:55" ht="13">
      <c r="A3" s="237" t="s">
        <v>0</v>
      </c>
      <c r="B3" s="237" t="s">
        <v>11252</v>
      </c>
      <c r="C3" s="243" t="s">
        <v>11251</v>
      </c>
      <c r="D3" s="242" t="s">
        <v>11250</v>
      </c>
      <c r="E3" s="240"/>
      <c r="F3" s="240"/>
      <c r="G3" s="240"/>
      <c r="H3" s="240"/>
      <c r="I3" s="240"/>
      <c r="J3" s="240"/>
      <c r="K3" s="240"/>
      <c r="L3" s="240"/>
      <c r="M3" s="240"/>
      <c r="N3" s="240"/>
      <c r="O3" s="240"/>
      <c r="P3" s="240"/>
      <c r="Q3" s="240"/>
      <c r="R3" s="240"/>
      <c r="S3" s="240"/>
      <c r="T3" s="240"/>
      <c r="U3" s="240"/>
      <c r="V3" s="240"/>
      <c r="W3" s="240"/>
      <c r="X3" s="240"/>
      <c r="Y3" s="240"/>
      <c r="Z3" s="240"/>
      <c r="AA3" s="240"/>
      <c r="AB3" s="240"/>
      <c r="AC3" s="240"/>
      <c r="AD3" s="240"/>
      <c r="AE3" s="240"/>
      <c r="AF3" s="240"/>
      <c r="AG3" s="240"/>
      <c r="AH3" s="240"/>
      <c r="AI3" s="240"/>
      <c r="AJ3" s="240"/>
      <c r="AK3" s="241"/>
      <c r="AL3" s="242" t="s">
        <v>11249</v>
      </c>
      <c r="AM3" s="240"/>
      <c r="AN3" s="240"/>
      <c r="AO3" s="240"/>
      <c r="AP3" s="240"/>
      <c r="AQ3" s="240"/>
      <c r="AR3" s="240"/>
      <c r="AS3" s="240"/>
      <c r="AT3" s="240"/>
      <c r="AU3" s="240"/>
      <c r="AV3" s="241"/>
      <c r="AW3" s="242" t="s">
        <v>11248</v>
      </c>
      <c r="AX3" s="240"/>
      <c r="AY3" s="240"/>
      <c r="AZ3" s="240"/>
      <c r="BA3" s="241"/>
      <c r="BB3" s="242" t="s">
        <v>11247</v>
      </c>
      <c r="BC3" s="241"/>
    </row>
    <row r="4" spans="1:55" ht="13">
      <c r="A4" s="238"/>
      <c r="B4" s="238"/>
      <c r="C4" s="244"/>
      <c r="D4" s="239" t="s">
        <v>11235</v>
      </c>
      <c r="E4" s="240"/>
      <c r="F4" s="240"/>
      <c r="G4" s="240"/>
      <c r="H4" s="241"/>
      <c r="I4" s="242" t="s">
        <v>11246</v>
      </c>
      <c r="J4" s="240"/>
      <c r="K4" s="240"/>
      <c r="L4" s="240"/>
      <c r="M4" s="241"/>
      <c r="N4" s="242" t="s">
        <v>11245</v>
      </c>
      <c r="O4" s="240"/>
      <c r="P4" s="240"/>
      <c r="Q4" s="240"/>
      <c r="R4" s="240"/>
      <c r="S4" s="240"/>
      <c r="T4" s="241"/>
      <c r="U4" s="242" t="s">
        <v>11244</v>
      </c>
      <c r="V4" s="240"/>
      <c r="W4" s="240"/>
      <c r="X4" s="240"/>
      <c r="Y4" s="240"/>
      <c r="Z4" s="240"/>
      <c r="AA4" s="240"/>
      <c r="AB4" s="240"/>
      <c r="AC4" s="241"/>
      <c r="AD4" s="242" t="s">
        <v>11243</v>
      </c>
      <c r="AE4" s="240"/>
      <c r="AF4" s="240"/>
      <c r="AG4" s="240"/>
      <c r="AH4" s="240"/>
      <c r="AI4" s="240"/>
      <c r="AJ4" s="240"/>
      <c r="AK4" s="241"/>
      <c r="AL4" s="242" t="s">
        <v>11242</v>
      </c>
      <c r="AM4" s="240"/>
      <c r="AN4" s="245"/>
      <c r="AO4" s="246" t="s">
        <v>11241</v>
      </c>
      <c r="AP4" s="240"/>
      <c r="AQ4" s="240"/>
      <c r="AR4" s="240"/>
      <c r="AS4" s="245"/>
      <c r="AT4" s="246" t="s">
        <v>11240</v>
      </c>
      <c r="AU4" s="240"/>
      <c r="AV4" s="241"/>
      <c r="AW4" s="242" t="s">
        <v>11239</v>
      </c>
      <c r="AX4" s="240"/>
      <c r="AY4" s="245"/>
      <c r="AZ4" s="246" t="s">
        <v>11238</v>
      </c>
      <c r="BA4" s="241"/>
      <c r="BB4" s="191" t="s">
        <v>11237</v>
      </c>
      <c r="BC4" s="192" t="s">
        <v>11236</v>
      </c>
    </row>
    <row r="5" spans="1:55" ht="147.9" customHeight="1" thickBot="1">
      <c r="A5" s="139"/>
      <c r="B5" s="139"/>
      <c r="C5" s="186"/>
      <c r="D5" s="142" t="str">
        <f>代表物質リスト!E4</f>
        <v>鉛化合物</v>
      </c>
      <c r="E5" s="140" t="str">
        <f>代表物質リスト!E5</f>
        <v>クロム及び3価クロム化合物</v>
      </c>
      <c r="F5" s="140" t="str">
        <f>代表物質リスト!E6</f>
        <v>ニッケル化合物</v>
      </c>
      <c r="G5" s="140" t="str">
        <f>代表物質リスト!E7</f>
        <v>マンガン及びその化合物</v>
      </c>
      <c r="H5" s="141" t="s">
        <v>11258</v>
      </c>
      <c r="I5" s="188" t="str">
        <f>代表物質リスト!E8</f>
        <v>テレフタル酸</v>
      </c>
      <c r="J5" s="189" t="str">
        <f>代表物質リスト!E9</f>
        <v>ε-カプロラクタム</v>
      </c>
      <c r="K5" s="189" t="str">
        <f>代表物質リスト!E10</f>
        <v>無水マレイン酸</v>
      </c>
      <c r="L5" s="189" t="str">
        <f>代表物質リスト!E11</f>
        <v>無水フタル酸</v>
      </c>
      <c r="M5" s="190" t="s">
        <v>11259</v>
      </c>
      <c r="N5" s="142" t="str">
        <f>代表物質リスト!E12</f>
        <v>1,2,4-トリメチルベンゼン</v>
      </c>
      <c r="O5" s="140" t="str">
        <f>代表物質リスト!E13</f>
        <v>3-イソシアナトメチル-3,5,5-トリメチルシクロヘキシル=イソシアネート</v>
      </c>
      <c r="P5" s="140" t="str">
        <f>代表物質リスト!E14</f>
        <v>メチレンビス(4,1-シクロヘキシレン)=ジイソシアネート</v>
      </c>
      <c r="Q5" s="140" t="str">
        <f>代表物質リスト!E15</f>
        <v>メチレンビス(4,1-フェニレン)=ジイソシアネート</v>
      </c>
      <c r="R5" s="140" t="str">
        <f>代表物質リスト!E16</f>
        <v>アセナフテン</v>
      </c>
      <c r="S5" s="140" t="str">
        <f>代表物質リスト!E17</f>
        <v>ビスフェノールＡ（4,4'-イソプロピリデンジフェノール）</v>
      </c>
      <c r="T5" s="141" t="s">
        <v>11260</v>
      </c>
      <c r="U5" s="142" t="str">
        <f>代表物質リスト!E18</f>
        <v>スチレン</v>
      </c>
      <c r="V5" s="140" t="str">
        <f>代表物質リスト!E19</f>
        <v>トルエン</v>
      </c>
      <c r="W5" s="140" t="str">
        <f>代表物質リスト!E20</f>
        <v>ベンゼン</v>
      </c>
      <c r="X5" s="140" t="str">
        <f>代表物質リスト!E21</f>
        <v>アクリロニトリル</v>
      </c>
      <c r="Y5" s="140" t="str">
        <f>代表物質リスト!E22</f>
        <v>クロロホルム</v>
      </c>
      <c r="Z5" s="140" t="str">
        <f>代表物質リスト!E23</f>
        <v>ホルムアルデヒド</v>
      </c>
      <c r="AA5" s="140" t="str">
        <f>代表物質リスト!E24</f>
        <v>エチレンオキシド</v>
      </c>
      <c r="AB5" s="140" t="str">
        <f>代表物質リスト!E25</f>
        <v>クロロエチレン（塩化ビニル）</v>
      </c>
      <c r="AC5" s="141" t="s">
        <v>11261</v>
      </c>
      <c r="AD5" s="142" t="str">
        <f>代表物質リスト!E26</f>
        <v>1,3,5-トリメチルベンゼン</v>
      </c>
      <c r="AE5" s="140" t="str">
        <f>代表物質リスト!E27</f>
        <v>エチルベンゼン</v>
      </c>
      <c r="AF5" s="140" t="str">
        <f>代表物質リスト!E28</f>
        <v>キシレン</v>
      </c>
      <c r="AG5" s="140" t="str">
        <f>代表物質リスト!E29</f>
        <v>ジクロロベンゼン</v>
      </c>
      <c r="AH5" s="140" t="str">
        <f>代表物質リスト!E30</f>
        <v>チオりん酸O,O-ジメチル-O-(3-メチル-4-メチルチオフェニル)（フェンチオン又はＭＰＰ）</v>
      </c>
      <c r="AI5" s="140" t="str">
        <f>代表物質リスト!E31</f>
        <v>フェニトロチオン（チオりん酸O,O-ジメチル-O-（3-メチル-4-ニトロフェニル）又はＭＥＰ）</v>
      </c>
      <c r="AJ5" s="140" t="str">
        <f>代表物質リスト!E32</f>
        <v>クメン（イソプロピルベンゼン）</v>
      </c>
      <c r="AK5" s="141" t="s">
        <v>11262</v>
      </c>
      <c r="AL5" s="142" t="s">
        <v>4</v>
      </c>
      <c r="AM5" s="140" t="s">
        <v>11104</v>
      </c>
      <c r="AN5" s="140" t="s">
        <v>11223</v>
      </c>
      <c r="AO5" s="140" t="s">
        <v>53</v>
      </c>
      <c r="AP5" s="140" t="s">
        <v>54</v>
      </c>
      <c r="AQ5" s="140" t="s">
        <v>56</v>
      </c>
      <c r="AR5" s="140" t="s">
        <v>55</v>
      </c>
      <c r="AS5" s="140" t="s">
        <v>3</v>
      </c>
      <c r="AT5" s="140" t="s">
        <v>11346</v>
      </c>
      <c r="AU5" s="140" t="s">
        <v>11224</v>
      </c>
      <c r="AV5" s="141" t="s">
        <v>11225</v>
      </c>
      <c r="AW5" s="142" t="s">
        <v>126</v>
      </c>
      <c r="AX5" s="140" t="s">
        <v>127</v>
      </c>
      <c r="AY5" s="140" t="s">
        <v>128</v>
      </c>
      <c r="AZ5" s="140" t="s">
        <v>1</v>
      </c>
      <c r="BA5" s="141" t="s">
        <v>125</v>
      </c>
      <c r="BB5" s="142" t="s">
        <v>11226</v>
      </c>
      <c r="BC5" s="141" t="s">
        <v>11205</v>
      </c>
    </row>
    <row r="6" spans="1:55" ht="30.5" thickTop="1">
      <c r="A6" s="138">
        <v>1</v>
      </c>
      <c r="B6" s="138" t="s">
        <v>5</v>
      </c>
      <c r="C6" s="187" t="s">
        <v>45</v>
      </c>
      <c r="D6" s="134">
        <v>1</v>
      </c>
      <c r="E6" s="132">
        <v>1</v>
      </c>
      <c r="F6" s="132">
        <v>1</v>
      </c>
      <c r="G6" s="132">
        <v>1</v>
      </c>
      <c r="H6" s="133">
        <f>AVERAGE(D6:G6)</f>
        <v>1</v>
      </c>
      <c r="I6" s="134">
        <v>0</v>
      </c>
      <c r="J6" s="132">
        <v>0</v>
      </c>
      <c r="K6" s="132">
        <v>0</v>
      </c>
      <c r="L6" s="132">
        <v>0</v>
      </c>
      <c r="M6" s="133">
        <f>AVERAGE(I6:L6)</f>
        <v>0</v>
      </c>
      <c r="N6" s="134">
        <v>0</v>
      </c>
      <c r="O6" s="132">
        <v>0</v>
      </c>
      <c r="P6" s="132">
        <v>0</v>
      </c>
      <c r="Q6" s="132">
        <v>0</v>
      </c>
      <c r="R6" s="132">
        <v>0</v>
      </c>
      <c r="S6" s="132">
        <v>0</v>
      </c>
      <c r="T6" s="135">
        <f>AVERAGE(N6:S6)</f>
        <v>0</v>
      </c>
      <c r="U6" s="134">
        <v>0</v>
      </c>
      <c r="V6" s="132">
        <v>0</v>
      </c>
      <c r="W6" s="132">
        <v>0</v>
      </c>
      <c r="X6" s="132">
        <v>0</v>
      </c>
      <c r="Y6" s="132">
        <v>0</v>
      </c>
      <c r="Z6" s="132">
        <v>0</v>
      </c>
      <c r="AA6" s="132">
        <v>0</v>
      </c>
      <c r="AB6" s="132">
        <v>0</v>
      </c>
      <c r="AC6" s="133">
        <f>AVERAGE(U6:AB6)</f>
        <v>0</v>
      </c>
      <c r="AD6" s="134">
        <v>1</v>
      </c>
      <c r="AE6" s="132">
        <v>1</v>
      </c>
      <c r="AF6" s="132">
        <v>1</v>
      </c>
      <c r="AG6" s="132">
        <v>1</v>
      </c>
      <c r="AH6" s="132">
        <v>1</v>
      </c>
      <c r="AI6" s="132">
        <v>1</v>
      </c>
      <c r="AJ6" s="132">
        <v>1</v>
      </c>
      <c r="AK6" s="133">
        <f>AVERAGE(AD6:AJ6)</f>
        <v>1</v>
      </c>
      <c r="AL6" s="134">
        <v>1</v>
      </c>
      <c r="AM6" s="132">
        <v>1</v>
      </c>
      <c r="AN6" s="132">
        <v>1</v>
      </c>
      <c r="AO6" s="132">
        <v>2</v>
      </c>
      <c r="AP6" s="132">
        <v>3</v>
      </c>
      <c r="AQ6" s="132">
        <v>3</v>
      </c>
      <c r="AR6" s="132">
        <v>2</v>
      </c>
      <c r="AS6" s="132">
        <v>3</v>
      </c>
      <c r="AT6" s="132">
        <v>1</v>
      </c>
      <c r="AU6" s="132">
        <v>1</v>
      </c>
      <c r="AV6" s="133">
        <v>1</v>
      </c>
      <c r="AW6" s="134">
        <v>1</v>
      </c>
      <c r="AX6" s="132">
        <v>1</v>
      </c>
      <c r="AY6" s="132">
        <v>1</v>
      </c>
      <c r="AZ6" s="132">
        <v>2</v>
      </c>
      <c r="BA6" s="133">
        <v>2</v>
      </c>
      <c r="BB6" s="134">
        <v>3</v>
      </c>
      <c r="BC6" s="133">
        <v>2</v>
      </c>
    </row>
    <row r="7" spans="1:55">
      <c r="A7" s="138">
        <v>2</v>
      </c>
      <c r="B7" s="138" t="s">
        <v>6</v>
      </c>
      <c r="C7" s="187" t="s">
        <v>46</v>
      </c>
      <c r="D7" s="134">
        <v>1</v>
      </c>
      <c r="E7" s="132">
        <v>1</v>
      </c>
      <c r="F7" s="132">
        <v>1</v>
      </c>
      <c r="G7" s="132">
        <v>1</v>
      </c>
      <c r="H7" s="133">
        <f>AVERAGE(D7:G7)</f>
        <v>1</v>
      </c>
      <c r="I7" s="134">
        <v>0</v>
      </c>
      <c r="J7" s="132">
        <v>0</v>
      </c>
      <c r="K7" s="132">
        <v>0</v>
      </c>
      <c r="L7" s="132">
        <v>0</v>
      </c>
      <c r="M7" s="133">
        <f t="shared" ref="M7:M49" si="0">AVERAGE(I7:L7)</f>
        <v>0</v>
      </c>
      <c r="N7" s="137">
        <v>0</v>
      </c>
      <c r="O7" s="136">
        <v>0</v>
      </c>
      <c r="P7" s="136">
        <v>0</v>
      </c>
      <c r="Q7" s="136">
        <v>0</v>
      </c>
      <c r="R7" s="136">
        <v>0</v>
      </c>
      <c r="S7" s="136">
        <v>0</v>
      </c>
      <c r="T7" s="135">
        <f t="shared" ref="T7:T49" si="1">AVERAGE(N7:S7)</f>
        <v>0</v>
      </c>
      <c r="U7" s="134">
        <v>0</v>
      </c>
      <c r="V7" s="132">
        <v>0</v>
      </c>
      <c r="W7" s="132">
        <v>0</v>
      </c>
      <c r="X7" s="132">
        <v>0</v>
      </c>
      <c r="Y7" s="132">
        <v>0</v>
      </c>
      <c r="Z7" s="132">
        <v>0</v>
      </c>
      <c r="AA7" s="132">
        <v>0</v>
      </c>
      <c r="AB7" s="132">
        <v>0</v>
      </c>
      <c r="AC7" s="133">
        <f t="shared" ref="AC7:AC49" si="2">AVERAGE(U7:AB7)</f>
        <v>0</v>
      </c>
      <c r="AD7" s="134">
        <v>1</v>
      </c>
      <c r="AE7" s="132">
        <v>1</v>
      </c>
      <c r="AF7" s="132">
        <v>1</v>
      </c>
      <c r="AG7" s="132">
        <v>1</v>
      </c>
      <c r="AH7" s="132">
        <v>1</v>
      </c>
      <c r="AI7" s="132">
        <v>1</v>
      </c>
      <c r="AJ7" s="132">
        <v>1</v>
      </c>
      <c r="AK7" s="133">
        <f t="shared" ref="AK7:AK49" si="3">AVERAGE(AD7:AJ7)</f>
        <v>1</v>
      </c>
      <c r="AL7" s="134">
        <v>1</v>
      </c>
      <c r="AM7" s="132">
        <v>2</v>
      </c>
      <c r="AN7" s="132">
        <v>1</v>
      </c>
      <c r="AO7" s="132">
        <v>3</v>
      </c>
      <c r="AP7" s="132">
        <v>1</v>
      </c>
      <c r="AQ7" s="132">
        <v>3</v>
      </c>
      <c r="AR7" s="132">
        <v>1</v>
      </c>
      <c r="AS7" s="132">
        <v>2</v>
      </c>
      <c r="AT7" s="132">
        <v>2</v>
      </c>
      <c r="AU7" s="132">
        <v>1</v>
      </c>
      <c r="AV7" s="133">
        <v>1</v>
      </c>
      <c r="AW7" s="134">
        <v>1</v>
      </c>
      <c r="AX7" s="132">
        <v>1</v>
      </c>
      <c r="AY7" s="132">
        <v>1</v>
      </c>
      <c r="AZ7" s="132">
        <v>1</v>
      </c>
      <c r="BA7" s="133">
        <v>2</v>
      </c>
      <c r="BB7" s="134">
        <v>3</v>
      </c>
      <c r="BC7" s="133">
        <v>2</v>
      </c>
    </row>
    <row r="8" spans="1:55" ht="30">
      <c r="A8" s="138">
        <v>3</v>
      </c>
      <c r="B8" s="138" t="s">
        <v>7</v>
      </c>
      <c r="C8" s="187" t="s">
        <v>47</v>
      </c>
      <c r="D8" s="134">
        <v>0</v>
      </c>
      <c r="E8" s="132">
        <v>0</v>
      </c>
      <c r="F8" s="132">
        <v>0</v>
      </c>
      <c r="G8" s="132">
        <v>0</v>
      </c>
      <c r="H8" s="133">
        <f>AVERAGE(D8:G8)</f>
        <v>0</v>
      </c>
      <c r="I8" s="134">
        <v>0</v>
      </c>
      <c r="J8" s="132">
        <v>0</v>
      </c>
      <c r="K8" s="132">
        <v>0</v>
      </c>
      <c r="L8" s="132">
        <v>0</v>
      </c>
      <c r="M8" s="133">
        <f t="shared" si="0"/>
        <v>0</v>
      </c>
      <c r="N8" s="137">
        <v>0</v>
      </c>
      <c r="O8" s="136">
        <v>0</v>
      </c>
      <c r="P8" s="136">
        <v>0</v>
      </c>
      <c r="Q8" s="136">
        <v>0</v>
      </c>
      <c r="R8" s="136">
        <v>0</v>
      </c>
      <c r="S8" s="136">
        <v>0</v>
      </c>
      <c r="T8" s="135">
        <f t="shared" si="1"/>
        <v>0</v>
      </c>
      <c r="U8" s="134">
        <v>0</v>
      </c>
      <c r="V8" s="132">
        <v>0</v>
      </c>
      <c r="W8" s="132">
        <v>0</v>
      </c>
      <c r="X8" s="132">
        <v>0</v>
      </c>
      <c r="Y8" s="132">
        <v>0</v>
      </c>
      <c r="Z8" s="132">
        <v>0</v>
      </c>
      <c r="AA8" s="132">
        <v>0</v>
      </c>
      <c r="AB8" s="132">
        <v>0</v>
      </c>
      <c r="AC8" s="133">
        <f t="shared" si="2"/>
        <v>0</v>
      </c>
      <c r="AD8" s="134">
        <v>0</v>
      </c>
      <c r="AE8" s="132">
        <v>0</v>
      </c>
      <c r="AF8" s="132">
        <v>0</v>
      </c>
      <c r="AG8" s="132">
        <v>0</v>
      </c>
      <c r="AH8" s="132">
        <v>0</v>
      </c>
      <c r="AI8" s="132">
        <v>0</v>
      </c>
      <c r="AJ8" s="132">
        <v>0</v>
      </c>
      <c r="AK8" s="133">
        <f t="shared" si="3"/>
        <v>0</v>
      </c>
      <c r="AL8" s="134">
        <v>2</v>
      </c>
      <c r="AM8" s="132">
        <v>2</v>
      </c>
      <c r="AN8" s="132">
        <v>2</v>
      </c>
      <c r="AO8" s="132">
        <v>2</v>
      </c>
      <c r="AP8" s="132">
        <v>1</v>
      </c>
      <c r="AQ8" s="132">
        <v>3</v>
      </c>
      <c r="AR8" s="132">
        <v>2</v>
      </c>
      <c r="AS8" s="132">
        <v>3</v>
      </c>
      <c r="AT8" s="132">
        <v>2</v>
      </c>
      <c r="AU8" s="132">
        <v>1</v>
      </c>
      <c r="AV8" s="133">
        <v>2</v>
      </c>
      <c r="AW8" s="134">
        <v>2</v>
      </c>
      <c r="AX8" s="132">
        <v>1</v>
      </c>
      <c r="AY8" s="132">
        <v>1</v>
      </c>
      <c r="AZ8" s="132">
        <v>1</v>
      </c>
      <c r="BA8" s="133">
        <v>2</v>
      </c>
      <c r="BB8" s="134">
        <v>3</v>
      </c>
      <c r="BC8" s="133">
        <v>2</v>
      </c>
    </row>
    <row r="9" spans="1:55" ht="30">
      <c r="A9" s="138">
        <v>4</v>
      </c>
      <c r="B9" s="138" t="s">
        <v>8</v>
      </c>
      <c r="C9" s="187" t="s">
        <v>11253</v>
      </c>
      <c r="D9" s="134">
        <v>0</v>
      </c>
      <c r="E9" s="132">
        <v>0</v>
      </c>
      <c r="F9" s="132">
        <v>0</v>
      </c>
      <c r="G9" s="132">
        <v>0</v>
      </c>
      <c r="H9" s="133">
        <f>AVERAGE(D9:G9)</f>
        <v>0</v>
      </c>
      <c r="I9" s="134">
        <v>0</v>
      </c>
      <c r="J9" s="132">
        <v>0</v>
      </c>
      <c r="K9" s="132">
        <v>0</v>
      </c>
      <c r="L9" s="132">
        <v>0</v>
      </c>
      <c r="M9" s="133">
        <f t="shared" si="0"/>
        <v>0</v>
      </c>
      <c r="N9" s="137">
        <v>0</v>
      </c>
      <c r="O9" s="136">
        <v>0</v>
      </c>
      <c r="P9" s="136">
        <v>0</v>
      </c>
      <c r="Q9" s="136">
        <v>0</v>
      </c>
      <c r="R9" s="136">
        <v>0</v>
      </c>
      <c r="S9" s="136">
        <v>0</v>
      </c>
      <c r="T9" s="135">
        <f t="shared" si="1"/>
        <v>0</v>
      </c>
      <c r="U9" s="134">
        <v>0</v>
      </c>
      <c r="V9" s="132">
        <v>0</v>
      </c>
      <c r="W9" s="132">
        <v>0</v>
      </c>
      <c r="X9" s="132">
        <v>0</v>
      </c>
      <c r="Y9" s="132">
        <v>0</v>
      </c>
      <c r="Z9" s="132">
        <v>0</v>
      </c>
      <c r="AA9" s="132">
        <v>0</v>
      </c>
      <c r="AB9" s="132">
        <v>0</v>
      </c>
      <c r="AC9" s="133">
        <f t="shared" si="2"/>
        <v>0</v>
      </c>
      <c r="AD9" s="134">
        <v>1</v>
      </c>
      <c r="AE9" s="132">
        <v>1</v>
      </c>
      <c r="AF9" s="132">
        <v>1</v>
      </c>
      <c r="AG9" s="132">
        <v>1</v>
      </c>
      <c r="AH9" s="132">
        <v>1</v>
      </c>
      <c r="AI9" s="132">
        <v>1</v>
      </c>
      <c r="AJ9" s="132">
        <v>1</v>
      </c>
      <c r="AK9" s="133">
        <f t="shared" si="3"/>
        <v>1</v>
      </c>
      <c r="AL9" s="134">
        <v>2</v>
      </c>
      <c r="AM9" s="132">
        <v>1</v>
      </c>
      <c r="AN9" s="132">
        <v>1</v>
      </c>
      <c r="AO9" s="132">
        <v>1</v>
      </c>
      <c r="AP9" s="132">
        <v>1</v>
      </c>
      <c r="AQ9" s="132">
        <v>3</v>
      </c>
      <c r="AR9" s="132">
        <v>1</v>
      </c>
      <c r="AS9" s="132">
        <v>3</v>
      </c>
      <c r="AT9" s="132">
        <v>1</v>
      </c>
      <c r="AU9" s="132">
        <v>1</v>
      </c>
      <c r="AV9" s="133">
        <v>2</v>
      </c>
      <c r="AW9" s="134">
        <v>1</v>
      </c>
      <c r="AX9" s="132">
        <v>1</v>
      </c>
      <c r="AY9" s="132">
        <v>1</v>
      </c>
      <c r="AZ9" s="132">
        <v>1</v>
      </c>
      <c r="BA9" s="133">
        <v>2</v>
      </c>
      <c r="BB9" s="134">
        <v>3</v>
      </c>
      <c r="BC9" s="133">
        <v>2</v>
      </c>
    </row>
    <row r="10" spans="1:55" ht="30">
      <c r="A10" s="138">
        <v>5</v>
      </c>
      <c r="B10" s="138" t="s">
        <v>44</v>
      </c>
      <c r="C10" s="187" t="s">
        <v>11254</v>
      </c>
      <c r="D10" s="134">
        <v>0</v>
      </c>
      <c r="E10" s="132">
        <v>0</v>
      </c>
      <c r="F10" s="132">
        <v>0</v>
      </c>
      <c r="G10" s="132">
        <v>0</v>
      </c>
      <c r="H10" s="133">
        <f>AVERAGE(D10:G10)</f>
        <v>0</v>
      </c>
      <c r="I10" s="134">
        <v>2</v>
      </c>
      <c r="J10" s="132">
        <v>2</v>
      </c>
      <c r="K10" s="132">
        <v>2</v>
      </c>
      <c r="L10" s="132">
        <v>0</v>
      </c>
      <c r="M10" s="133">
        <f t="shared" si="0"/>
        <v>1.5</v>
      </c>
      <c r="N10" s="137">
        <v>1</v>
      </c>
      <c r="O10" s="136">
        <v>1</v>
      </c>
      <c r="P10" s="136">
        <v>1</v>
      </c>
      <c r="Q10" s="136">
        <v>1</v>
      </c>
      <c r="R10" s="136">
        <v>1</v>
      </c>
      <c r="S10" s="136">
        <v>1</v>
      </c>
      <c r="T10" s="135">
        <f t="shared" si="1"/>
        <v>1</v>
      </c>
      <c r="U10" s="134">
        <v>0</v>
      </c>
      <c r="V10" s="132">
        <v>0</v>
      </c>
      <c r="W10" s="132">
        <v>0</v>
      </c>
      <c r="X10" s="132">
        <v>0</v>
      </c>
      <c r="Y10" s="132">
        <v>0</v>
      </c>
      <c r="Z10" s="132">
        <v>0</v>
      </c>
      <c r="AA10" s="132">
        <v>0</v>
      </c>
      <c r="AB10" s="132">
        <v>0</v>
      </c>
      <c r="AC10" s="133">
        <f t="shared" si="2"/>
        <v>0</v>
      </c>
      <c r="AD10" s="134">
        <v>1</v>
      </c>
      <c r="AE10" s="132">
        <v>1</v>
      </c>
      <c r="AF10" s="132">
        <v>1</v>
      </c>
      <c r="AG10" s="132">
        <v>1</v>
      </c>
      <c r="AH10" s="132">
        <v>1</v>
      </c>
      <c r="AI10" s="132">
        <v>1</v>
      </c>
      <c r="AJ10" s="132">
        <v>1</v>
      </c>
      <c r="AK10" s="133">
        <f t="shared" si="3"/>
        <v>1</v>
      </c>
      <c r="AL10" s="134">
        <v>2</v>
      </c>
      <c r="AM10" s="132">
        <v>1</v>
      </c>
      <c r="AN10" s="132">
        <v>1</v>
      </c>
      <c r="AO10" s="132">
        <v>3</v>
      </c>
      <c r="AP10" s="132">
        <v>2</v>
      </c>
      <c r="AQ10" s="132">
        <v>3</v>
      </c>
      <c r="AR10" s="132">
        <v>2</v>
      </c>
      <c r="AS10" s="132">
        <v>2</v>
      </c>
      <c r="AT10" s="132">
        <v>1</v>
      </c>
      <c r="AU10" s="132">
        <v>1</v>
      </c>
      <c r="AV10" s="133">
        <v>2</v>
      </c>
      <c r="AW10" s="134">
        <v>1</v>
      </c>
      <c r="AX10" s="132">
        <v>1</v>
      </c>
      <c r="AY10" s="132">
        <v>1</v>
      </c>
      <c r="AZ10" s="132">
        <v>1</v>
      </c>
      <c r="BA10" s="133">
        <v>2</v>
      </c>
      <c r="BB10" s="134">
        <v>3</v>
      </c>
      <c r="BC10" s="133">
        <v>2</v>
      </c>
    </row>
    <row r="11" spans="1:55" ht="30">
      <c r="A11" s="138">
        <v>6</v>
      </c>
      <c r="B11" s="138" t="s">
        <v>9</v>
      </c>
      <c r="C11" s="187" t="s">
        <v>11335</v>
      </c>
      <c r="D11" s="134">
        <v>0</v>
      </c>
      <c r="E11" s="132">
        <v>0</v>
      </c>
      <c r="F11" s="132">
        <v>0</v>
      </c>
      <c r="G11" s="132">
        <v>0</v>
      </c>
      <c r="H11" s="133">
        <f>AVERAGE(D11:G11)</f>
        <v>0</v>
      </c>
      <c r="I11" s="134">
        <v>0</v>
      </c>
      <c r="J11" s="132">
        <v>0</v>
      </c>
      <c r="K11" s="132">
        <v>0</v>
      </c>
      <c r="L11" s="132">
        <v>0</v>
      </c>
      <c r="M11" s="133">
        <f t="shared" si="0"/>
        <v>0</v>
      </c>
      <c r="N11" s="134">
        <v>0</v>
      </c>
      <c r="O11" s="132">
        <v>0</v>
      </c>
      <c r="P11" s="132">
        <v>0</v>
      </c>
      <c r="Q11" s="132">
        <v>0</v>
      </c>
      <c r="R11" s="132">
        <v>0</v>
      </c>
      <c r="S11" s="132">
        <v>0</v>
      </c>
      <c r="T11" s="135">
        <f t="shared" si="1"/>
        <v>0</v>
      </c>
      <c r="U11" s="134">
        <v>1</v>
      </c>
      <c r="V11" s="132">
        <v>1</v>
      </c>
      <c r="W11" s="132">
        <v>1</v>
      </c>
      <c r="X11" s="132">
        <v>0</v>
      </c>
      <c r="Y11" s="132">
        <v>1</v>
      </c>
      <c r="Z11" s="132">
        <v>1</v>
      </c>
      <c r="AA11" s="132">
        <v>0</v>
      </c>
      <c r="AB11" s="132">
        <v>1</v>
      </c>
      <c r="AC11" s="133">
        <f t="shared" si="2"/>
        <v>0.75</v>
      </c>
      <c r="AD11" s="134">
        <v>0</v>
      </c>
      <c r="AE11" s="132">
        <v>0</v>
      </c>
      <c r="AF11" s="132">
        <v>0</v>
      </c>
      <c r="AG11" s="132">
        <v>0</v>
      </c>
      <c r="AH11" s="132">
        <v>0</v>
      </c>
      <c r="AI11" s="132">
        <v>0</v>
      </c>
      <c r="AJ11" s="132">
        <v>0</v>
      </c>
      <c r="AK11" s="133">
        <f t="shared" si="3"/>
        <v>0</v>
      </c>
      <c r="AL11" s="134">
        <v>1</v>
      </c>
      <c r="AM11" s="132">
        <v>2</v>
      </c>
      <c r="AN11" s="132">
        <v>2</v>
      </c>
      <c r="AO11" s="132">
        <v>3</v>
      </c>
      <c r="AP11" s="132">
        <v>2</v>
      </c>
      <c r="AQ11" s="132">
        <v>3</v>
      </c>
      <c r="AR11" s="132">
        <v>2</v>
      </c>
      <c r="AS11" s="132">
        <v>2</v>
      </c>
      <c r="AT11" s="132">
        <v>2</v>
      </c>
      <c r="AU11" s="132">
        <v>2</v>
      </c>
      <c r="AV11" s="133">
        <v>2</v>
      </c>
      <c r="AW11" s="134">
        <v>1</v>
      </c>
      <c r="AX11" s="132">
        <v>1</v>
      </c>
      <c r="AY11" s="132">
        <v>1</v>
      </c>
      <c r="AZ11" s="132">
        <v>2</v>
      </c>
      <c r="BA11" s="133">
        <v>2</v>
      </c>
      <c r="BB11" s="134">
        <v>3</v>
      </c>
      <c r="BC11" s="133">
        <v>2</v>
      </c>
    </row>
    <row r="12" spans="1:55">
      <c r="A12" s="138">
        <v>7</v>
      </c>
      <c r="B12" s="138" t="s">
        <v>10</v>
      </c>
      <c r="C12" s="187" t="s">
        <v>11300</v>
      </c>
      <c r="D12" s="134">
        <v>0</v>
      </c>
      <c r="E12" s="132">
        <v>0</v>
      </c>
      <c r="F12" s="132">
        <v>0</v>
      </c>
      <c r="G12" s="132">
        <v>1</v>
      </c>
      <c r="H12" s="133">
        <f>AVERAGE(D12:G12)</f>
        <v>0.25</v>
      </c>
      <c r="I12" s="134">
        <v>0</v>
      </c>
      <c r="J12" s="132">
        <v>0</v>
      </c>
      <c r="K12" s="132">
        <v>0</v>
      </c>
      <c r="L12" s="132">
        <v>0</v>
      </c>
      <c r="M12" s="133">
        <f t="shared" si="0"/>
        <v>0</v>
      </c>
      <c r="N12" s="134">
        <v>0</v>
      </c>
      <c r="O12" s="132">
        <v>0</v>
      </c>
      <c r="P12" s="132">
        <v>0</v>
      </c>
      <c r="Q12" s="132">
        <v>0</v>
      </c>
      <c r="R12" s="132">
        <v>0</v>
      </c>
      <c r="S12" s="132">
        <v>0</v>
      </c>
      <c r="T12" s="135">
        <f t="shared" si="1"/>
        <v>0</v>
      </c>
      <c r="U12" s="134">
        <v>0</v>
      </c>
      <c r="V12" s="132">
        <v>0</v>
      </c>
      <c r="W12" s="132">
        <v>0</v>
      </c>
      <c r="X12" s="132">
        <v>0</v>
      </c>
      <c r="Y12" s="132">
        <v>0</v>
      </c>
      <c r="Z12" s="132">
        <v>0</v>
      </c>
      <c r="AA12" s="132">
        <v>0</v>
      </c>
      <c r="AB12" s="132">
        <v>0</v>
      </c>
      <c r="AC12" s="133">
        <f t="shared" si="2"/>
        <v>0</v>
      </c>
      <c r="AD12" s="134">
        <v>0</v>
      </c>
      <c r="AE12" s="132">
        <v>0</v>
      </c>
      <c r="AF12" s="132">
        <v>0</v>
      </c>
      <c r="AG12" s="132">
        <v>0</v>
      </c>
      <c r="AH12" s="132">
        <v>0</v>
      </c>
      <c r="AI12" s="132">
        <v>0</v>
      </c>
      <c r="AJ12" s="132">
        <v>0</v>
      </c>
      <c r="AK12" s="133">
        <f t="shared" si="3"/>
        <v>0</v>
      </c>
      <c r="AL12" s="134">
        <v>2</v>
      </c>
      <c r="AM12" s="132">
        <v>2</v>
      </c>
      <c r="AN12" s="132">
        <v>2</v>
      </c>
      <c r="AO12" s="132">
        <v>2</v>
      </c>
      <c r="AP12" s="132">
        <v>2</v>
      </c>
      <c r="AQ12" s="132">
        <v>3</v>
      </c>
      <c r="AR12" s="132">
        <v>3</v>
      </c>
      <c r="AS12" s="132">
        <v>2</v>
      </c>
      <c r="AT12" s="132">
        <v>2</v>
      </c>
      <c r="AU12" s="132">
        <v>2</v>
      </c>
      <c r="AV12" s="133">
        <v>2</v>
      </c>
      <c r="AW12" s="134">
        <v>1</v>
      </c>
      <c r="AX12" s="132">
        <v>3</v>
      </c>
      <c r="AY12" s="132">
        <v>1</v>
      </c>
      <c r="AZ12" s="132">
        <v>2</v>
      </c>
      <c r="BA12" s="133">
        <v>1</v>
      </c>
      <c r="BB12" s="134">
        <v>2</v>
      </c>
      <c r="BC12" s="133">
        <v>2</v>
      </c>
    </row>
    <row r="13" spans="1:55" ht="75">
      <c r="A13" s="138">
        <v>8</v>
      </c>
      <c r="B13" s="138" t="s">
        <v>11</v>
      </c>
      <c r="C13" s="187" t="s">
        <v>11301</v>
      </c>
      <c r="D13" s="134">
        <v>1</v>
      </c>
      <c r="E13" s="132">
        <v>2</v>
      </c>
      <c r="F13" s="132">
        <v>3</v>
      </c>
      <c r="G13" s="132">
        <v>0</v>
      </c>
      <c r="H13" s="133">
        <f>AVERAGE(D13:G13)</f>
        <v>1.5</v>
      </c>
      <c r="I13" s="134">
        <v>0</v>
      </c>
      <c r="J13" s="132">
        <v>0</v>
      </c>
      <c r="K13" s="132">
        <v>0</v>
      </c>
      <c r="L13" s="132">
        <v>0</v>
      </c>
      <c r="M13" s="133">
        <f t="shared" si="0"/>
        <v>0</v>
      </c>
      <c r="N13" s="134">
        <v>0</v>
      </c>
      <c r="O13" s="132">
        <v>0</v>
      </c>
      <c r="P13" s="132">
        <v>0</v>
      </c>
      <c r="Q13" s="132">
        <v>0</v>
      </c>
      <c r="R13" s="132">
        <v>0</v>
      </c>
      <c r="S13" s="132">
        <v>0</v>
      </c>
      <c r="T13" s="135">
        <f t="shared" si="1"/>
        <v>0</v>
      </c>
      <c r="U13" s="134">
        <v>0</v>
      </c>
      <c r="V13" s="132">
        <v>0</v>
      </c>
      <c r="W13" s="132">
        <v>0</v>
      </c>
      <c r="X13" s="132">
        <v>0</v>
      </c>
      <c r="Y13" s="132">
        <v>0</v>
      </c>
      <c r="Z13" s="132">
        <v>0</v>
      </c>
      <c r="AA13" s="132">
        <v>0</v>
      </c>
      <c r="AB13" s="132">
        <v>0</v>
      </c>
      <c r="AC13" s="133">
        <f t="shared" si="2"/>
        <v>0</v>
      </c>
      <c r="AD13" s="134">
        <v>0</v>
      </c>
      <c r="AE13" s="132">
        <v>0</v>
      </c>
      <c r="AF13" s="132">
        <v>0</v>
      </c>
      <c r="AG13" s="132">
        <v>0</v>
      </c>
      <c r="AH13" s="132">
        <v>0</v>
      </c>
      <c r="AI13" s="132">
        <v>0</v>
      </c>
      <c r="AJ13" s="132">
        <v>0</v>
      </c>
      <c r="AK13" s="133">
        <f t="shared" si="3"/>
        <v>0</v>
      </c>
      <c r="AL13" s="134">
        <v>2</v>
      </c>
      <c r="AM13" s="132">
        <v>2</v>
      </c>
      <c r="AN13" s="132">
        <v>2</v>
      </c>
      <c r="AO13" s="132">
        <v>2</v>
      </c>
      <c r="AP13" s="132">
        <v>2</v>
      </c>
      <c r="AQ13" s="132">
        <v>1</v>
      </c>
      <c r="AR13" s="132">
        <v>3</v>
      </c>
      <c r="AS13" s="132">
        <v>1</v>
      </c>
      <c r="AT13" s="132">
        <v>3</v>
      </c>
      <c r="AU13" s="132">
        <v>2</v>
      </c>
      <c r="AV13" s="133">
        <v>3</v>
      </c>
      <c r="AW13" s="134">
        <v>3</v>
      </c>
      <c r="AX13" s="132">
        <v>3</v>
      </c>
      <c r="AY13" s="132">
        <v>3</v>
      </c>
      <c r="AZ13" s="132">
        <v>2</v>
      </c>
      <c r="BA13" s="133">
        <v>1</v>
      </c>
      <c r="BB13" s="134">
        <v>2</v>
      </c>
      <c r="BC13" s="133">
        <v>2</v>
      </c>
    </row>
    <row r="14" spans="1:55" ht="45">
      <c r="A14" s="138">
        <v>9</v>
      </c>
      <c r="B14" s="138" t="s">
        <v>12</v>
      </c>
      <c r="C14" s="187" t="s">
        <v>11302</v>
      </c>
      <c r="D14" s="134">
        <v>0</v>
      </c>
      <c r="E14" s="132">
        <v>0</v>
      </c>
      <c r="F14" s="132">
        <v>0</v>
      </c>
      <c r="G14" s="132">
        <v>0</v>
      </c>
      <c r="H14" s="133">
        <f>AVERAGE(D14:G14)</f>
        <v>0</v>
      </c>
      <c r="I14" s="134">
        <v>1</v>
      </c>
      <c r="J14" s="132">
        <v>1</v>
      </c>
      <c r="K14" s="132">
        <v>1</v>
      </c>
      <c r="L14" s="132">
        <v>1</v>
      </c>
      <c r="M14" s="133">
        <f t="shared" si="0"/>
        <v>1</v>
      </c>
      <c r="N14" s="134">
        <v>1</v>
      </c>
      <c r="O14" s="132">
        <v>1</v>
      </c>
      <c r="P14" s="132">
        <v>1</v>
      </c>
      <c r="Q14" s="132">
        <v>1</v>
      </c>
      <c r="R14" s="132">
        <v>1</v>
      </c>
      <c r="S14" s="132">
        <v>1</v>
      </c>
      <c r="T14" s="135">
        <f t="shared" si="1"/>
        <v>1</v>
      </c>
      <c r="U14" s="134">
        <v>0</v>
      </c>
      <c r="V14" s="132">
        <v>0</v>
      </c>
      <c r="W14" s="132">
        <v>0</v>
      </c>
      <c r="X14" s="132">
        <v>0</v>
      </c>
      <c r="Y14" s="132">
        <v>0</v>
      </c>
      <c r="Z14" s="132">
        <v>0</v>
      </c>
      <c r="AA14" s="132">
        <v>0</v>
      </c>
      <c r="AB14" s="132">
        <v>0</v>
      </c>
      <c r="AC14" s="133">
        <f t="shared" si="2"/>
        <v>0</v>
      </c>
      <c r="AD14" s="134">
        <v>0</v>
      </c>
      <c r="AE14" s="132">
        <v>0</v>
      </c>
      <c r="AF14" s="132">
        <v>0</v>
      </c>
      <c r="AG14" s="132">
        <v>0</v>
      </c>
      <c r="AH14" s="132">
        <v>0</v>
      </c>
      <c r="AI14" s="132">
        <v>0</v>
      </c>
      <c r="AJ14" s="132">
        <v>0</v>
      </c>
      <c r="AK14" s="133">
        <f t="shared" si="3"/>
        <v>0</v>
      </c>
      <c r="AL14" s="134">
        <v>2</v>
      </c>
      <c r="AM14" s="132">
        <v>2</v>
      </c>
      <c r="AN14" s="132">
        <v>2</v>
      </c>
      <c r="AO14" s="132">
        <v>2</v>
      </c>
      <c r="AP14" s="132">
        <v>2</v>
      </c>
      <c r="AQ14" s="132">
        <v>1</v>
      </c>
      <c r="AR14" s="132">
        <v>3</v>
      </c>
      <c r="AS14" s="132">
        <v>1</v>
      </c>
      <c r="AT14" s="132">
        <v>3</v>
      </c>
      <c r="AU14" s="132">
        <v>2</v>
      </c>
      <c r="AV14" s="133">
        <v>3</v>
      </c>
      <c r="AW14" s="134">
        <v>3</v>
      </c>
      <c r="AX14" s="132">
        <v>3</v>
      </c>
      <c r="AY14" s="132">
        <v>3</v>
      </c>
      <c r="AZ14" s="132">
        <v>2</v>
      </c>
      <c r="BA14" s="133">
        <v>1</v>
      </c>
      <c r="BB14" s="134">
        <v>2</v>
      </c>
      <c r="BC14" s="133">
        <v>2</v>
      </c>
    </row>
    <row r="15" spans="1:55" ht="45">
      <c r="A15" s="138">
        <v>10</v>
      </c>
      <c r="B15" s="138" t="s">
        <v>13</v>
      </c>
      <c r="C15" s="187" t="s">
        <v>11303</v>
      </c>
      <c r="D15" s="134">
        <v>0</v>
      </c>
      <c r="E15" s="132">
        <v>0</v>
      </c>
      <c r="F15" s="132">
        <v>0</v>
      </c>
      <c r="G15" s="132">
        <v>0</v>
      </c>
      <c r="H15" s="133">
        <f>AVERAGE(D15:G15)</f>
        <v>0</v>
      </c>
      <c r="I15" s="134">
        <v>0</v>
      </c>
      <c r="J15" s="132">
        <v>0</v>
      </c>
      <c r="K15" s="132">
        <v>0</v>
      </c>
      <c r="L15" s="132">
        <v>0</v>
      </c>
      <c r="M15" s="133">
        <f t="shared" si="0"/>
        <v>0</v>
      </c>
      <c r="N15" s="134">
        <v>0</v>
      </c>
      <c r="O15" s="132">
        <v>0</v>
      </c>
      <c r="P15" s="132">
        <v>0</v>
      </c>
      <c r="Q15" s="132">
        <v>0</v>
      </c>
      <c r="R15" s="132">
        <v>0</v>
      </c>
      <c r="S15" s="132">
        <v>0</v>
      </c>
      <c r="T15" s="135">
        <f t="shared" si="1"/>
        <v>0</v>
      </c>
      <c r="U15" s="134">
        <v>0</v>
      </c>
      <c r="V15" s="132">
        <v>0</v>
      </c>
      <c r="W15" s="132">
        <v>0</v>
      </c>
      <c r="X15" s="132">
        <v>0</v>
      </c>
      <c r="Y15" s="132">
        <v>0</v>
      </c>
      <c r="Z15" s="132">
        <v>0</v>
      </c>
      <c r="AA15" s="132">
        <v>0</v>
      </c>
      <c r="AB15" s="132">
        <v>0</v>
      </c>
      <c r="AC15" s="133">
        <f t="shared" si="2"/>
        <v>0</v>
      </c>
      <c r="AD15" s="134">
        <v>2</v>
      </c>
      <c r="AE15" s="132">
        <v>2</v>
      </c>
      <c r="AF15" s="132">
        <v>2</v>
      </c>
      <c r="AG15" s="132">
        <v>2</v>
      </c>
      <c r="AH15" s="132">
        <v>2</v>
      </c>
      <c r="AI15" s="132">
        <v>2</v>
      </c>
      <c r="AJ15" s="132">
        <v>2</v>
      </c>
      <c r="AK15" s="133">
        <f t="shared" si="3"/>
        <v>2</v>
      </c>
      <c r="AL15" s="134">
        <v>2</v>
      </c>
      <c r="AM15" s="132">
        <v>1</v>
      </c>
      <c r="AN15" s="132">
        <v>1</v>
      </c>
      <c r="AO15" s="132">
        <v>2</v>
      </c>
      <c r="AP15" s="132">
        <v>2</v>
      </c>
      <c r="AQ15" s="132">
        <v>3</v>
      </c>
      <c r="AR15" s="132">
        <v>3</v>
      </c>
      <c r="AS15" s="132">
        <v>2</v>
      </c>
      <c r="AT15" s="132">
        <v>2</v>
      </c>
      <c r="AU15" s="132">
        <v>2</v>
      </c>
      <c r="AV15" s="133">
        <v>3</v>
      </c>
      <c r="AW15" s="134">
        <v>3</v>
      </c>
      <c r="AX15" s="132">
        <v>3</v>
      </c>
      <c r="AY15" s="132">
        <v>2</v>
      </c>
      <c r="AZ15" s="132">
        <v>2</v>
      </c>
      <c r="BA15" s="133">
        <v>1</v>
      </c>
      <c r="BB15" s="134">
        <v>2</v>
      </c>
      <c r="BC15" s="133">
        <v>2</v>
      </c>
    </row>
    <row r="16" spans="1:55" ht="60">
      <c r="A16" s="138">
        <v>11</v>
      </c>
      <c r="B16" s="138" t="s">
        <v>14</v>
      </c>
      <c r="C16" s="187" t="s">
        <v>11304</v>
      </c>
      <c r="D16" s="134">
        <v>3</v>
      </c>
      <c r="E16" s="132">
        <v>2</v>
      </c>
      <c r="F16" s="132">
        <v>2</v>
      </c>
      <c r="G16" s="132">
        <v>2</v>
      </c>
      <c r="H16" s="133">
        <f>AVERAGE(D16:G16)</f>
        <v>2.25</v>
      </c>
      <c r="I16" s="134">
        <v>0</v>
      </c>
      <c r="J16" s="132">
        <v>0</v>
      </c>
      <c r="K16" s="132">
        <v>0</v>
      </c>
      <c r="L16" s="132">
        <v>0</v>
      </c>
      <c r="M16" s="133">
        <f t="shared" si="0"/>
        <v>0</v>
      </c>
      <c r="N16" s="134">
        <v>0</v>
      </c>
      <c r="O16" s="132">
        <v>0</v>
      </c>
      <c r="P16" s="132">
        <v>0</v>
      </c>
      <c r="Q16" s="132">
        <v>0</v>
      </c>
      <c r="R16" s="132">
        <v>0</v>
      </c>
      <c r="S16" s="132">
        <v>0</v>
      </c>
      <c r="T16" s="135">
        <f t="shared" si="1"/>
        <v>0</v>
      </c>
      <c r="U16" s="134">
        <v>0</v>
      </c>
      <c r="V16" s="132">
        <v>0</v>
      </c>
      <c r="W16" s="132">
        <v>0</v>
      </c>
      <c r="X16" s="132">
        <v>0</v>
      </c>
      <c r="Y16" s="132">
        <v>0</v>
      </c>
      <c r="Z16" s="132">
        <v>0</v>
      </c>
      <c r="AA16" s="132">
        <v>0</v>
      </c>
      <c r="AB16" s="132">
        <v>0</v>
      </c>
      <c r="AC16" s="133">
        <f t="shared" si="2"/>
        <v>0</v>
      </c>
      <c r="AD16" s="134">
        <v>0</v>
      </c>
      <c r="AE16" s="132">
        <v>0</v>
      </c>
      <c r="AF16" s="132">
        <v>0</v>
      </c>
      <c r="AG16" s="132">
        <v>0</v>
      </c>
      <c r="AH16" s="132">
        <v>0</v>
      </c>
      <c r="AI16" s="132">
        <v>0</v>
      </c>
      <c r="AJ16" s="132">
        <v>0</v>
      </c>
      <c r="AK16" s="133">
        <f t="shared" si="3"/>
        <v>0</v>
      </c>
      <c r="AL16" s="134">
        <v>2</v>
      </c>
      <c r="AM16" s="132">
        <v>2</v>
      </c>
      <c r="AN16" s="132">
        <v>2</v>
      </c>
      <c r="AO16" s="132">
        <v>2</v>
      </c>
      <c r="AP16" s="132">
        <v>2</v>
      </c>
      <c r="AQ16" s="132">
        <v>3</v>
      </c>
      <c r="AR16" s="132">
        <v>3</v>
      </c>
      <c r="AS16" s="132">
        <v>2</v>
      </c>
      <c r="AT16" s="132">
        <v>2</v>
      </c>
      <c r="AU16" s="132">
        <v>2</v>
      </c>
      <c r="AV16" s="133">
        <v>3</v>
      </c>
      <c r="AW16" s="134">
        <v>3</v>
      </c>
      <c r="AX16" s="132">
        <v>3</v>
      </c>
      <c r="AY16" s="132">
        <v>2</v>
      </c>
      <c r="AZ16" s="132">
        <v>2</v>
      </c>
      <c r="BA16" s="133">
        <v>1</v>
      </c>
      <c r="BB16" s="134">
        <v>2</v>
      </c>
      <c r="BC16" s="133">
        <v>2</v>
      </c>
    </row>
    <row r="17" spans="1:55" ht="30">
      <c r="A17" s="138">
        <v>12</v>
      </c>
      <c r="B17" s="138" t="s">
        <v>15</v>
      </c>
      <c r="C17" s="187" t="s">
        <v>11311</v>
      </c>
      <c r="D17" s="134">
        <v>0</v>
      </c>
      <c r="E17" s="132">
        <v>0</v>
      </c>
      <c r="F17" s="132">
        <v>0</v>
      </c>
      <c r="G17" s="132">
        <v>0</v>
      </c>
      <c r="H17" s="133">
        <f>AVERAGE(D17:G17)</f>
        <v>0</v>
      </c>
      <c r="I17" s="134">
        <v>0</v>
      </c>
      <c r="J17" s="132">
        <v>0</v>
      </c>
      <c r="K17" s="132">
        <v>0</v>
      </c>
      <c r="L17" s="132">
        <v>0</v>
      </c>
      <c r="M17" s="133">
        <f t="shared" si="0"/>
        <v>0</v>
      </c>
      <c r="N17" s="134">
        <v>0</v>
      </c>
      <c r="O17" s="132">
        <v>0</v>
      </c>
      <c r="P17" s="132">
        <v>0</v>
      </c>
      <c r="Q17" s="132">
        <v>0</v>
      </c>
      <c r="R17" s="132">
        <v>0</v>
      </c>
      <c r="S17" s="132">
        <v>0</v>
      </c>
      <c r="T17" s="135">
        <f t="shared" si="1"/>
        <v>0</v>
      </c>
      <c r="U17" s="134">
        <v>0</v>
      </c>
      <c r="V17" s="132">
        <v>0</v>
      </c>
      <c r="W17" s="132">
        <v>0</v>
      </c>
      <c r="X17" s="132">
        <v>0</v>
      </c>
      <c r="Y17" s="132">
        <v>0</v>
      </c>
      <c r="Z17" s="132">
        <v>0</v>
      </c>
      <c r="AA17" s="132">
        <v>0</v>
      </c>
      <c r="AB17" s="132">
        <v>0</v>
      </c>
      <c r="AC17" s="133">
        <f t="shared" si="2"/>
        <v>0</v>
      </c>
      <c r="AD17" s="134">
        <v>0</v>
      </c>
      <c r="AE17" s="132">
        <v>0</v>
      </c>
      <c r="AF17" s="132">
        <v>0</v>
      </c>
      <c r="AG17" s="132">
        <v>0</v>
      </c>
      <c r="AH17" s="132">
        <v>0</v>
      </c>
      <c r="AI17" s="132">
        <v>0</v>
      </c>
      <c r="AJ17" s="132">
        <v>0</v>
      </c>
      <c r="AK17" s="133">
        <f t="shared" si="3"/>
        <v>0</v>
      </c>
      <c r="AL17" s="134">
        <v>2</v>
      </c>
      <c r="AM17" s="132">
        <v>2</v>
      </c>
      <c r="AN17" s="132">
        <v>2</v>
      </c>
      <c r="AO17" s="132">
        <v>2</v>
      </c>
      <c r="AP17" s="132">
        <v>2</v>
      </c>
      <c r="AQ17" s="132">
        <v>3</v>
      </c>
      <c r="AR17" s="132">
        <v>3</v>
      </c>
      <c r="AS17" s="132">
        <v>2</v>
      </c>
      <c r="AT17" s="132">
        <v>2</v>
      </c>
      <c r="AU17" s="132">
        <v>2</v>
      </c>
      <c r="AV17" s="133">
        <v>3</v>
      </c>
      <c r="AW17" s="134">
        <v>3</v>
      </c>
      <c r="AX17" s="132">
        <v>3</v>
      </c>
      <c r="AY17" s="132">
        <v>2</v>
      </c>
      <c r="AZ17" s="132">
        <v>2</v>
      </c>
      <c r="BA17" s="133">
        <v>1</v>
      </c>
      <c r="BB17" s="134">
        <v>2</v>
      </c>
      <c r="BC17" s="133">
        <v>2</v>
      </c>
    </row>
    <row r="18" spans="1:55" ht="30">
      <c r="A18" s="138">
        <v>13</v>
      </c>
      <c r="B18" s="138" t="s">
        <v>16</v>
      </c>
      <c r="C18" s="187" t="s">
        <v>11310</v>
      </c>
      <c r="D18" s="134">
        <v>0</v>
      </c>
      <c r="E18" s="132">
        <v>0</v>
      </c>
      <c r="F18" s="132">
        <v>0</v>
      </c>
      <c r="G18" s="132">
        <v>0</v>
      </c>
      <c r="H18" s="133">
        <f>AVERAGE(D18:G18)</f>
        <v>0</v>
      </c>
      <c r="I18" s="134">
        <v>0</v>
      </c>
      <c r="J18" s="132">
        <v>0</v>
      </c>
      <c r="K18" s="132">
        <v>0</v>
      </c>
      <c r="L18" s="132">
        <v>0</v>
      </c>
      <c r="M18" s="133">
        <f t="shared" si="0"/>
        <v>0</v>
      </c>
      <c r="N18" s="134"/>
      <c r="O18" s="132">
        <v>0</v>
      </c>
      <c r="P18" s="132">
        <v>0</v>
      </c>
      <c r="Q18" s="132">
        <v>0</v>
      </c>
      <c r="R18" s="132">
        <v>0</v>
      </c>
      <c r="S18" s="132">
        <v>0</v>
      </c>
      <c r="T18" s="135">
        <f t="shared" si="1"/>
        <v>0</v>
      </c>
      <c r="U18" s="134">
        <v>0</v>
      </c>
      <c r="V18" s="132">
        <v>0</v>
      </c>
      <c r="W18" s="132">
        <v>0</v>
      </c>
      <c r="X18" s="132">
        <v>1</v>
      </c>
      <c r="Y18" s="132">
        <v>0</v>
      </c>
      <c r="Z18" s="132">
        <v>0</v>
      </c>
      <c r="AA18" s="132">
        <v>0</v>
      </c>
      <c r="AB18" s="132">
        <v>0</v>
      </c>
      <c r="AC18" s="133">
        <f t="shared" si="2"/>
        <v>0.125</v>
      </c>
      <c r="AD18" s="134">
        <v>0</v>
      </c>
      <c r="AE18" s="132">
        <v>0</v>
      </c>
      <c r="AF18" s="132">
        <v>0</v>
      </c>
      <c r="AG18" s="132">
        <v>0</v>
      </c>
      <c r="AH18" s="132">
        <v>0</v>
      </c>
      <c r="AI18" s="132">
        <v>0</v>
      </c>
      <c r="AJ18" s="132">
        <v>0</v>
      </c>
      <c r="AK18" s="133">
        <f t="shared" si="3"/>
        <v>0</v>
      </c>
      <c r="AL18" s="134">
        <v>2</v>
      </c>
      <c r="AM18" s="132">
        <v>2</v>
      </c>
      <c r="AN18" s="132">
        <v>3</v>
      </c>
      <c r="AO18" s="132">
        <v>2</v>
      </c>
      <c r="AP18" s="132">
        <v>2</v>
      </c>
      <c r="AQ18" s="132">
        <v>3</v>
      </c>
      <c r="AR18" s="132">
        <v>3</v>
      </c>
      <c r="AS18" s="132">
        <v>2</v>
      </c>
      <c r="AT18" s="132">
        <v>2</v>
      </c>
      <c r="AU18" s="132">
        <v>2</v>
      </c>
      <c r="AV18" s="133">
        <v>3</v>
      </c>
      <c r="AW18" s="134">
        <v>2</v>
      </c>
      <c r="AX18" s="132">
        <v>3</v>
      </c>
      <c r="AY18" s="132">
        <v>2</v>
      </c>
      <c r="AZ18" s="132">
        <v>2</v>
      </c>
      <c r="BA18" s="133">
        <v>1</v>
      </c>
      <c r="BB18" s="134">
        <v>2</v>
      </c>
      <c r="BC18" s="133">
        <v>2</v>
      </c>
    </row>
    <row r="19" spans="1:55" ht="30">
      <c r="A19" s="138">
        <v>14</v>
      </c>
      <c r="B19" s="138" t="s">
        <v>17</v>
      </c>
      <c r="C19" s="187" t="s">
        <v>11312</v>
      </c>
      <c r="D19" s="134">
        <v>0</v>
      </c>
      <c r="E19" s="132">
        <v>0</v>
      </c>
      <c r="F19" s="132">
        <v>0</v>
      </c>
      <c r="G19" s="132">
        <v>0</v>
      </c>
      <c r="H19" s="133">
        <f>AVERAGE(D19:G19)</f>
        <v>0</v>
      </c>
      <c r="I19" s="134">
        <v>0</v>
      </c>
      <c r="J19" s="132">
        <v>0</v>
      </c>
      <c r="K19" s="132">
        <v>0</v>
      </c>
      <c r="L19" s="132">
        <v>0</v>
      </c>
      <c r="M19" s="133">
        <f t="shared" si="0"/>
        <v>0</v>
      </c>
      <c r="N19" s="134">
        <v>0</v>
      </c>
      <c r="O19" s="132">
        <v>0</v>
      </c>
      <c r="P19" s="132">
        <v>0</v>
      </c>
      <c r="Q19" s="132">
        <v>0</v>
      </c>
      <c r="R19" s="132">
        <v>0</v>
      </c>
      <c r="S19" s="132">
        <v>0</v>
      </c>
      <c r="T19" s="135">
        <f t="shared" si="1"/>
        <v>0</v>
      </c>
      <c r="U19" s="134">
        <v>0</v>
      </c>
      <c r="V19" s="132">
        <v>0</v>
      </c>
      <c r="W19" s="132">
        <v>0</v>
      </c>
      <c r="X19" s="132">
        <v>0</v>
      </c>
      <c r="Y19" s="132">
        <v>0</v>
      </c>
      <c r="Z19" s="132">
        <v>0</v>
      </c>
      <c r="AA19" s="132">
        <v>1</v>
      </c>
      <c r="AB19" s="132">
        <v>0</v>
      </c>
      <c r="AC19" s="133">
        <f t="shared" si="2"/>
        <v>0.125</v>
      </c>
      <c r="AD19" s="134">
        <v>0</v>
      </c>
      <c r="AE19" s="132">
        <v>0</v>
      </c>
      <c r="AF19" s="132">
        <v>0</v>
      </c>
      <c r="AG19" s="132">
        <v>0</v>
      </c>
      <c r="AH19" s="132">
        <v>0</v>
      </c>
      <c r="AI19" s="132">
        <v>0</v>
      </c>
      <c r="AJ19" s="132">
        <v>0</v>
      </c>
      <c r="AK19" s="133">
        <f t="shared" si="3"/>
        <v>0</v>
      </c>
      <c r="AL19" s="134">
        <v>2</v>
      </c>
      <c r="AM19" s="132">
        <v>2</v>
      </c>
      <c r="AN19" s="132">
        <v>3</v>
      </c>
      <c r="AO19" s="132">
        <v>2</v>
      </c>
      <c r="AP19" s="132">
        <v>2</v>
      </c>
      <c r="AQ19" s="132">
        <v>3</v>
      </c>
      <c r="AR19" s="132">
        <v>3</v>
      </c>
      <c r="AS19" s="132">
        <v>2</v>
      </c>
      <c r="AT19" s="132">
        <v>2</v>
      </c>
      <c r="AU19" s="132">
        <v>2</v>
      </c>
      <c r="AV19" s="133">
        <v>3</v>
      </c>
      <c r="AW19" s="134">
        <v>2</v>
      </c>
      <c r="AX19" s="132">
        <v>3</v>
      </c>
      <c r="AY19" s="132">
        <v>2</v>
      </c>
      <c r="AZ19" s="132">
        <v>2</v>
      </c>
      <c r="BA19" s="133">
        <v>1</v>
      </c>
      <c r="BB19" s="134">
        <v>2</v>
      </c>
      <c r="BC19" s="133">
        <v>2</v>
      </c>
    </row>
    <row r="20" spans="1:55" ht="30">
      <c r="A20" s="138">
        <v>15</v>
      </c>
      <c r="B20" s="138" t="s">
        <v>18</v>
      </c>
      <c r="C20" s="187" t="s">
        <v>11330</v>
      </c>
      <c r="D20" s="134">
        <v>0</v>
      </c>
      <c r="E20" s="132">
        <v>0</v>
      </c>
      <c r="F20" s="132">
        <v>0</v>
      </c>
      <c r="G20" s="132">
        <v>0</v>
      </c>
      <c r="H20" s="133">
        <f>AVERAGE(D20:G20)</f>
        <v>0</v>
      </c>
      <c r="I20" s="134">
        <v>0</v>
      </c>
      <c r="J20" s="132">
        <v>0</v>
      </c>
      <c r="K20" s="132">
        <v>0</v>
      </c>
      <c r="L20" s="132">
        <v>0</v>
      </c>
      <c r="M20" s="133">
        <f t="shared" si="0"/>
        <v>0</v>
      </c>
      <c r="N20" s="134">
        <v>0</v>
      </c>
      <c r="O20" s="132">
        <v>0</v>
      </c>
      <c r="P20" s="132">
        <v>0</v>
      </c>
      <c r="Q20" s="132">
        <v>0</v>
      </c>
      <c r="R20" s="132">
        <v>0</v>
      </c>
      <c r="S20" s="132">
        <v>0</v>
      </c>
      <c r="T20" s="135">
        <f t="shared" si="1"/>
        <v>0</v>
      </c>
      <c r="U20" s="134">
        <v>0</v>
      </c>
      <c r="V20" s="132">
        <v>0</v>
      </c>
      <c r="W20" s="132">
        <v>0</v>
      </c>
      <c r="X20" s="132">
        <v>0</v>
      </c>
      <c r="Y20" s="132">
        <v>0</v>
      </c>
      <c r="Z20" s="132">
        <v>0</v>
      </c>
      <c r="AA20" s="132">
        <v>0</v>
      </c>
      <c r="AB20" s="132">
        <v>0</v>
      </c>
      <c r="AC20" s="133">
        <f t="shared" si="2"/>
        <v>0</v>
      </c>
      <c r="AD20" s="134">
        <v>0</v>
      </c>
      <c r="AE20" s="132">
        <v>0</v>
      </c>
      <c r="AF20" s="132">
        <v>0</v>
      </c>
      <c r="AG20" s="132">
        <v>0</v>
      </c>
      <c r="AH20" s="132">
        <v>0</v>
      </c>
      <c r="AI20" s="132">
        <v>0</v>
      </c>
      <c r="AJ20" s="132">
        <v>0</v>
      </c>
      <c r="AK20" s="133">
        <f t="shared" si="3"/>
        <v>0</v>
      </c>
      <c r="AL20" s="134">
        <v>2</v>
      </c>
      <c r="AM20" s="132">
        <v>2</v>
      </c>
      <c r="AN20" s="132">
        <v>3</v>
      </c>
      <c r="AO20" s="132">
        <v>2</v>
      </c>
      <c r="AP20" s="132">
        <v>2</v>
      </c>
      <c r="AQ20" s="132">
        <v>3</v>
      </c>
      <c r="AR20" s="132">
        <v>3</v>
      </c>
      <c r="AS20" s="132">
        <v>2</v>
      </c>
      <c r="AT20" s="132">
        <v>2</v>
      </c>
      <c r="AU20" s="132">
        <v>2</v>
      </c>
      <c r="AV20" s="133">
        <v>3</v>
      </c>
      <c r="AW20" s="134">
        <v>2</v>
      </c>
      <c r="AX20" s="132">
        <v>3</v>
      </c>
      <c r="AY20" s="132">
        <v>2</v>
      </c>
      <c r="AZ20" s="132">
        <v>2</v>
      </c>
      <c r="BA20" s="133">
        <v>1</v>
      </c>
      <c r="BB20" s="134">
        <v>2</v>
      </c>
      <c r="BC20" s="133">
        <v>2</v>
      </c>
    </row>
    <row r="21" spans="1:55" ht="30">
      <c r="A21" s="138">
        <v>16</v>
      </c>
      <c r="B21" s="138" t="s">
        <v>19</v>
      </c>
      <c r="C21" s="187" t="s">
        <v>11332</v>
      </c>
      <c r="D21" s="134">
        <v>0</v>
      </c>
      <c r="E21" s="132">
        <v>0</v>
      </c>
      <c r="F21" s="132">
        <v>0</v>
      </c>
      <c r="G21" s="132">
        <v>0</v>
      </c>
      <c r="H21" s="133">
        <f>AVERAGE(D21:G21)</f>
        <v>0</v>
      </c>
      <c r="I21" s="134">
        <v>0</v>
      </c>
      <c r="J21" s="132">
        <v>0</v>
      </c>
      <c r="K21" s="132">
        <v>0</v>
      </c>
      <c r="L21" s="132">
        <v>0</v>
      </c>
      <c r="M21" s="133">
        <f t="shared" si="0"/>
        <v>0</v>
      </c>
      <c r="N21" s="134">
        <v>0</v>
      </c>
      <c r="O21" s="132">
        <v>0</v>
      </c>
      <c r="P21" s="132">
        <v>0</v>
      </c>
      <c r="Q21" s="132">
        <v>0</v>
      </c>
      <c r="R21" s="132">
        <v>0</v>
      </c>
      <c r="S21" s="132">
        <v>0</v>
      </c>
      <c r="T21" s="135">
        <f t="shared" si="1"/>
        <v>0</v>
      </c>
      <c r="U21" s="134">
        <v>0</v>
      </c>
      <c r="V21" s="132">
        <v>0</v>
      </c>
      <c r="W21" s="132">
        <v>0</v>
      </c>
      <c r="X21" s="132">
        <v>0</v>
      </c>
      <c r="Y21" s="132">
        <v>0</v>
      </c>
      <c r="Z21" s="132">
        <v>0</v>
      </c>
      <c r="AA21" s="132">
        <v>0</v>
      </c>
      <c r="AB21" s="132">
        <v>0</v>
      </c>
      <c r="AC21" s="133">
        <f t="shared" si="2"/>
        <v>0</v>
      </c>
      <c r="AD21" s="134">
        <v>0</v>
      </c>
      <c r="AE21" s="132">
        <v>0</v>
      </c>
      <c r="AF21" s="132">
        <v>0</v>
      </c>
      <c r="AG21" s="132">
        <v>0</v>
      </c>
      <c r="AH21" s="132">
        <v>0</v>
      </c>
      <c r="AI21" s="132">
        <v>0</v>
      </c>
      <c r="AJ21" s="132">
        <v>0</v>
      </c>
      <c r="AK21" s="133">
        <f t="shared" si="3"/>
        <v>0</v>
      </c>
      <c r="AL21" s="134">
        <v>2</v>
      </c>
      <c r="AM21" s="132">
        <v>2</v>
      </c>
      <c r="AN21" s="132">
        <v>3</v>
      </c>
      <c r="AO21" s="132">
        <v>2</v>
      </c>
      <c r="AP21" s="132">
        <v>2</v>
      </c>
      <c r="AQ21" s="132">
        <v>3</v>
      </c>
      <c r="AR21" s="132">
        <v>1</v>
      </c>
      <c r="AS21" s="132">
        <v>3</v>
      </c>
      <c r="AT21" s="132">
        <v>2</v>
      </c>
      <c r="AU21" s="132">
        <v>2</v>
      </c>
      <c r="AV21" s="133">
        <v>3</v>
      </c>
      <c r="AW21" s="134">
        <v>2</v>
      </c>
      <c r="AX21" s="132">
        <v>3</v>
      </c>
      <c r="AY21" s="132">
        <v>2</v>
      </c>
      <c r="AZ21" s="132">
        <v>2</v>
      </c>
      <c r="BA21" s="133">
        <v>1</v>
      </c>
      <c r="BB21" s="134">
        <v>2</v>
      </c>
      <c r="BC21" s="133">
        <v>2</v>
      </c>
    </row>
    <row r="22" spans="1:55" ht="30">
      <c r="A22" s="138">
        <v>17</v>
      </c>
      <c r="B22" s="138" t="s">
        <v>20</v>
      </c>
      <c r="C22" s="187" t="s">
        <v>51</v>
      </c>
      <c r="D22" s="134">
        <v>1</v>
      </c>
      <c r="E22" s="132">
        <v>2</v>
      </c>
      <c r="F22" s="132">
        <v>1</v>
      </c>
      <c r="G22" s="132">
        <v>1</v>
      </c>
      <c r="H22" s="133">
        <f>AVERAGE(D22:G22)</f>
        <v>1.25</v>
      </c>
      <c r="I22" s="134">
        <v>0</v>
      </c>
      <c r="J22" s="132">
        <v>0</v>
      </c>
      <c r="K22" s="132">
        <v>0</v>
      </c>
      <c r="L22" s="132">
        <v>0</v>
      </c>
      <c r="M22" s="133">
        <f t="shared" si="0"/>
        <v>0</v>
      </c>
      <c r="N22" s="134">
        <v>0</v>
      </c>
      <c r="O22" s="132">
        <v>0</v>
      </c>
      <c r="P22" s="132">
        <v>0</v>
      </c>
      <c r="Q22" s="132">
        <v>0</v>
      </c>
      <c r="R22" s="132">
        <v>0</v>
      </c>
      <c r="S22" s="132">
        <v>0</v>
      </c>
      <c r="T22" s="135">
        <f t="shared" si="1"/>
        <v>0</v>
      </c>
      <c r="U22" s="134">
        <v>0</v>
      </c>
      <c r="V22" s="132">
        <v>0</v>
      </c>
      <c r="W22" s="132">
        <v>0</v>
      </c>
      <c r="X22" s="132">
        <v>0</v>
      </c>
      <c r="Y22" s="132">
        <v>0</v>
      </c>
      <c r="Z22" s="132">
        <v>0</v>
      </c>
      <c r="AA22" s="132">
        <v>0</v>
      </c>
      <c r="AB22" s="132">
        <v>0</v>
      </c>
      <c r="AC22" s="133">
        <f t="shared" si="2"/>
        <v>0</v>
      </c>
      <c r="AD22" s="134">
        <v>0</v>
      </c>
      <c r="AE22" s="132">
        <v>0</v>
      </c>
      <c r="AF22" s="132">
        <v>0</v>
      </c>
      <c r="AG22" s="132">
        <v>0</v>
      </c>
      <c r="AH22" s="132">
        <v>0</v>
      </c>
      <c r="AI22" s="132">
        <v>0</v>
      </c>
      <c r="AJ22" s="132">
        <v>0</v>
      </c>
      <c r="AK22" s="133">
        <f t="shared" si="3"/>
        <v>0</v>
      </c>
      <c r="AL22" s="134">
        <v>2</v>
      </c>
      <c r="AM22" s="132">
        <v>2</v>
      </c>
      <c r="AN22" s="132">
        <v>2</v>
      </c>
      <c r="AO22" s="132">
        <v>2</v>
      </c>
      <c r="AP22" s="132">
        <v>2</v>
      </c>
      <c r="AQ22" s="132">
        <v>3</v>
      </c>
      <c r="AR22" s="132">
        <v>3</v>
      </c>
      <c r="AS22" s="132">
        <v>1</v>
      </c>
      <c r="AT22" s="132">
        <v>2</v>
      </c>
      <c r="AU22" s="132">
        <v>2</v>
      </c>
      <c r="AV22" s="133">
        <v>3</v>
      </c>
      <c r="AW22" s="134">
        <v>2</v>
      </c>
      <c r="AX22" s="132">
        <v>3</v>
      </c>
      <c r="AY22" s="132">
        <v>2</v>
      </c>
      <c r="AZ22" s="132">
        <v>2</v>
      </c>
      <c r="BA22" s="133">
        <v>1</v>
      </c>
      <c r="BB22" s="134">
        <v>2</v>
      </c>
      <c r="BC22" s="133">
        <v>2</v>
      </c>
    </row>
    <row r="23" spans="1:55" ht="45">
      <c r="A23" s="138">
        <v>18</v>
      </c>
      <c r="B23" s="138" t="s">
        <v>129</v>
      </c>
      <c r="C23" s="187" t="s">
        <v>130</v>
      </c>
      <c r="D23" s="134">
        <v>0</v>
      </c>
      <c r="E23" s="132">
        <v>0</v>
      </c>
      <c r="F23" s="132">
        <v>0</v>
      </c>
      <c r="G23" s="132">
        <v>3</v>
      </c>
      <c r="H23" s="133">
        <f>AVERAGE(D23:G23)</f>
        <v>0.75</v>
      </c>
      <c r="I23" s="134">
        <v>0</v>
      </c>
      <c r="J23" s="132">
        <v>0</v>
      </c>
      <c r="K23" s="132">
        <v>0</v>
      </c>
      <c r="L23" s="132">
        <v>0</v>
      </c>
      <c r="M23" s="133">
        <f t="shared" si="0"/>
        <v>0</v>
      </c>
      <c r="N23" s="134">
        <v>0</v>
      </c>
      <c r="O23" s="132">
        <v>0</v>
      </c>
      <c r="P23" s="132">
        <v>0</v>
      </c>
      <c r="Q23" s="132">
        <v>0</v>
      </c>
      <c r="R23" s="132">
        <v>0</v>
      </c>
      <c r="S23" s="132">
        <v>0</v>
      </c>
      <c r="T23" s="135">
        <f t="shared" si="1"/>
        <v>0</v>
      </c>
      <c r="U23" s="134">
        <v>0</v>
      </c>
      <c r="V23" s="132">
        <v>0</v>
      </c>
      <c r="W23" s="132">
        <v>0</v>
      </c>
      <c r="X23" s="132">
        <v>0</v>
      </c>
      <c r="Y23" s="132">
        <v>0</v>
      </c>
      <c r="Z23" s="132">
        <v>0</v>
      </c>
      <c r="AA23" s="132">
        <v>0</v>
      </c>
      <c r="AB23" s="132">
        <v>0</v>
      </c>
      <c r="AC23" s="133">
        <f t="shared" si="2"/>
        <v>0</v>
      </c>
      <c r="AD23" s="134">
        <v>0</v>
      </c>
      <c r="AE23" s="132">
        <v>0</v>
      </c>
      <c r="AF23" s="132">
        <v>0</v>
      </c>
      <c r="AG23" s="132">
        <v>0</v>
      </c>
      <c r="AH23" s="132">
        <v>0</v>
      </c>
      <c r="AI23" s="132">
        <v>0</v>
      </c>
      <c r="AJ23" s="132">
        <v>0</v>
      </c>
      <c r="AK23" s="133">
        <f t="shared" si="3"/>
        <v>0</v>
      </c>
      <c r="AL23" s="134">
        <v>2</v>
      </c>
      <c r="AM23" s="132">
        <v>2</v>
      </c>
      <c r="AN23" s="132">
        <v>2</v>
      </c>
      <c r="AO23" s="132">
        <v>2</v>
      </c>
      <c r="AP23" s="132">
        <v>2</v>
      </c>
      <c r="AQ23" s="132">
        <v>3</v>
      </c>
      <c r="AR23" s="132">
        <v>3</v>
      </c>
      <c r="AS23" s="132">
        <v>1</v>
      </c>
      <c r="AT23" s="132">
        <v>2</v>
      </c>
      <c r="AU23" s="132">
        <v>1</v>
      </c>
      <c r="AV23" s="133">
        <v>2</v>
      </c>
      <c r="AW23" s="134">
        <v>2</v>
      </c>
      <c r="AX23" s="132">
        <v>3</v>
      </c>
      <c r="AY23" s="132">
        <v>2</v>
      </c>
      <c r="AZ23" s="132">
        <v>2</v>
      </c>
      <c r="BA23" s="133">
        <v>1</v>
      </c>
      <c r="BB23" s="134">
        <v>2</v>
      </c>
      <c r="BC23" s="133">
        <v>2</v>
      </c>
    </row>
    <row r="24" spans="1:55" ht="75">
      <c r="A24" s="138">
        <v>19</v>
      </c>
      <c r="B24" s="138" t="s">
        <v>21</v>
      </c>
      <c r="C24" s="187" t="s">
        <v>11331</v>
      </c>
      <c r="D24" s="134">
        <v>0</v>
      </c>
      <c r="E24" s="132">
        <v>0</v>
      </c>
      <c r="F24" s="132">
        <v>0</v>
      </c>
      <c r="G24" s="132">
        <v>0</v>
      </c>
      <c r="H24" s="133">
        <f>AVERAGE(D24:G24)</f>
        <v>0</v>
      </c>
      <c r="I24" s="134">
        <v>0</v>
      </c>
      <c r="J24" s="132">
        <v>0</v>
      </c>
      <c r="K24" s="132">
        <v>0</v>
      </c>
      <c r="L24" s="132">
        <v>0</v>
      </c>
      <c r="M24" s="133">
        <f t="shared" si="0"/>
        <v>0</v>
      </c>
      <c r="N24" s="134">
        <v>0</v>
      </c>
      <c r="O24" s="132">
        <v>0</v>
      </c>
      <c r="P24" s="132">
        <v>0</v>
      </c>
      <c r="Q24" s="132">
        <v>0</v>
      </c>
      <c r="R24" s="132">
        <v>0</v>
      </c>
      <c r="S24" s="132">
        <v>0</v>
      </c>
      <c r="T24" s="135">
        <f t="shared" si="1"/>
        <v>0</v>
      </c>
      <c r="U24" s="134">
        <v>0</v>
      </c>
      <c r="V24" s="132">
        <v>0</v>
      </c>
      <c r="W24" s="132">
        <v>0</v>
      </c>
      <c r="X24" s="132">
        <v>0</v>
      </c>
      <c r="Y24" s="132">
        <v>0</v>
      </c>
      <c r="Z24" s="132">
        <v>0</v>
      </c>
      <c r="AA24" s="132">
        <v>0</v>
      </c>
      <c r="AB24" s="132">
        <v>0</v>
      </c>
      <c r="AC24" s="133">
        <f t="shared" si="2"/>
        <v>0</v>
      </c>
      <c r="AD24" s="134">
        <v>0</v>
      </c>
      <c r="AE24" s="132">
        <v>0</v>
      </c>
      <c r="AF24" s="132">
        <v>0</v>
      </c>
      <c r="AG24" s="132">
        <v>0</v>
      </c>
      <c r="AH24" s="132">
        <v>0</v>
      </c>
      <c r="AI24" s="132">
        <v>0</v>
      </c>
      <c r="AJ24" s="132">
        <v>0</v>
      </c>
      <c r="AK24" s="133">
        <f t="shared" si="3"/>
        <v>0</v>
      </c>
      <c r="AL24" s="134">
        <v>2</v>
      </c>
      <c r="AM24" s="132">
        <v>2</v>
      </c>
      <c r="AN24" s="132">
        <v>2</v>
      </c>
      <c r="AO24" s="132">
        <v>2</v>
      </c>
      <c r="AP24" s="132">
        <v>2</v>
      </c>
      <c r="AQ24" s="132">
        <v>3</v>
      </c>
      <c r="AR24" s="132">
        <v>3</v>
      </c>
      <c r="AS24" s="132">
        <v>2</v>
      </c>
      <c r="AT24" s="132">
        <v>2</v>
      </c>
      <c r="AU24" s="132">
        <v>1</v>
      </c>
      <c r="AV24" s="133">
        <v>2</v>
      </c>
      <c r="AW24" s="134">
        <v>2</v>
      </c>
      <c r="AX24" s="132">
        <v>3</v>
      </c>
      <c r="AY24" s="132">
        <v>2</v>
      </c>
      <c r="AZ24" s="132">
        <v>2</v>
      </c>
      <c r="BA24" s="133">
        <v>1</v>
      </c>
      <c r="BB24" s="134">
        <v>2</v>
      </c>
      <c r="BC24" s="133">
        <v>2</v>
      </c>
    </row>
    <row r="25" spans="1:55" ht="30">
      <c r="A25" s="138">
        <v>20</v>
      </c>
      <c r="B25" s="138" t="s">
        <v>22</v>
      </c>
      <c r="C25" s="187" t="s">
        <v>11336</v>
      </c>
      <c r="D25" s="134">
        <v>0</v>
      </c>
      <c r="E25" s="132">
        <v>0</v>
      </c>
      <c r="F25" s="132">
        <v>0</v>
      </c>
      <c r="G25" s="132">
        <v>0</v>
      </c>
      <c r="H25" s="133">
        <f>AVERAGE(D25:G25)</f>
        <v>0</v>
      </c>
      <c r="I25" s="134">
        <v>0</v>
      </c>
      <c r="J25" s="132">
        <v>0</v>
      </c>
      <c r="K25" s="132">
        <v>0</v>
      </c>
      <c r="L25" s="132">
        <v>0</v>
      </c>
      <c r="M25" s="133">
        <f t="shared" si="0"/>
        <v>0</v>
      </c>
      <c r="N25" s="134">
        <v>0</v>
      </c>
      <c r="O25" s="132">
        <v>0</v>
      </c>
      <c r="P25" s="132">
        <v>0</v>
      </c>
      <c r="Q25" s="132">
        <v>0</v>
      </c>
      <c r="R25" s="132">
        <v>0</v>
      </c>
      <c r="S25" s="132">
        <v>0</v>
      </c>
      <c r="T25" s="135">
        <f t="shared" si="1"/>
        <v>0</v>
      </c>
      <c r="U25" s="134">
        <v>0</v>
      </c>
      <c r="V25" s="132">
        <v>0</v>
      </c>
      <c r="W25" s="132">
        <v>0</v>
      </c>
      <c r="X25" s="132">
        <v>0</v>
      </c>
      <c r="Y25" s="132">
        <v>0</v>
      </c>
      <c r="Z25" s="132">
        <v>0</v>
      </c>
      <c r="AA25" s="132">
        <v>0</v>
      </c>
      <c r="AB25" s="132">
        <v>0</v>
      </c>
      <c r="AC25" s="133">
        <f t="shared" si="2"/>
        <v>0</v>
      </c>
      <c r="AD25" s="134">
        <v>0</v>
      </c>
      <c r="AE25" s="132">
        <v>0</v>
      </c>
      <c r="AF25" s="132">
        <v>0</v>
      </c>
      <c r="AG25" s="132">
        <v>0</v>
      </c>
      <c r="AH25" s="132">
        <v>0</v>
      </c>
      <c r="AI25" s="132">
        <v>0</v>
      </c>
      <c r="AJ25" s="132">
        <v>0</v>
      </c>
      <c r="AK25" s="133">
        <f t="shared" si="3"/>
        <v>0</v>
      </c>
      <c r="AL25" s="134">
        <v>2</v>
      </c>
      <c r="AM25" s="132">
        <v>2</v>
      </c>
      <c r="AN25" s="132">
        <v>3</v>
      </c>
      <c r="AO25" s="132">
        <v>2</v>
      </c>
      <c r="AP25" s="132">
        <v>2</v>
      </c>
      <c r="AQ25" s="132">
        <v>3</v>
      </c>
      <c r="AR25" s="132">
        <v>3</v>
      </c>
      <c r="AS25" s="132">
        <v>2</v>
      </c>
      <c r="AT25" s="132">
        <v>2</v>
      </c>
      <c r="AU25" s="132">
        <v>1</v>
      </c>
      <c r="AV25" s="133">
        <v>2</v>
      </c>
      <c r="AW25" s="134">
        <v>2</v>
      </c>
      <c r="AX25" s="132">
        <v>3</v>
      </c>
      <c r="AY25" s="132">
        <v>2</v>
      </c>
      <c r="AZ25" s="132">
        <v>2</v>
      </c>
      <c r="BA25" s="133">
        <v>1</v>
      </c>
      <c r="BB25" s="134">
        <v>2</v>
      </c>
      <c r="BC25" s="133">
        <v>2</v>
      </c>
    </row>
    <row r="26" spans="1:55" ht="30">
      <c r="A26" s="138">
        <v>21</v>
      </c>
      <c r="B26" s="138" t="s">
        <v>23</v>
      </c>
      <c r="C26" s="187" t="s">
        <v>11337</v>
      </c>
      <c r="D26" s="134">
        <v>0</v>
      </c>
      <c r="E26" s="132">
        <v>0</v>
      </c>
      <c r="F26" s="132">
        <v>0</v>
      </c>
      <c r="G26" s="132">
        <v>0</v>
      </c>
      <c r="H26" s="133">
        <f>AVERAGE(D26:G26)</f>
        <v>0</v>
      </c>
      <c r="I26" s="134">
        <v>0</v>
      </c>
      <c r="J26" s="132">
        <v>0</v>
      </c>
      <c r="K26" s="132">
        <v>0</v>
      </c>
      <c r="L26" s="132">
        <v>0</v>
      </c>
      <c r="M26" s="133">
        <f t="shared" si="0"/>
        <v>0</v>
      </c>
      <c r="N26" s="134">
        <v>0</v>
      </c>
      <c r="O26" s="132">
        <v>0</v>
      </c>
      <c r="P26" s="132">
        <v>0</v>
      </c>
      <c r="Q26" s="132">
        <v>0</v>
      </c>
      <c r="R26" s="132">
        <v>0</v>
      </c>
      <c r="S26" s="132">
        <v>0</v>
      </c>
      <c r="T26" s="135">
        <f t="shared" si="1"/>
        <v>0</v>
      </c>
      <c r="U26" s="134">
        <v>0</v>
      </c>
      <c r="V26" s="132">
        <v>0</v>
      </c>
      <c r="W26" s="132">
        <v>0</v>
      </c>
      <c r="X26" s="132">
        <v>0</v>
      </c>
      <c r="Y26" s="132">
        <v>0</v>
      </c>
      <c r="Z26" s="132">
        <v>0</v>
      </c>
      <c r="AA26" s="132">
        <v>0</v>
      </c>
      <c r="AB26" s="132">
        <v>0</v>
      </c>
      <c r="AC26" s="133">
        <f t="shared" si="2"/>
        <v>0</v>
      </c>
      <c r="AD26" s="134">
        <v>0</v>
      </c>
      <c r="AE26" s="132">
        <v>0</v>
      </c>
      <c r="AF26" s="132">
        <v>0</v>
      </c>
      <c r="AG26" s="132">
        <v>0</v>
      </c>
      <c r="AH26" s="132">
        <v>0</v>
      </c>
      <c r="AI26" s="132">
        <v>0</v>
      </c>
      <c r="AJ26" s="132">
        <v>0</v>
      </c>
      <c r="AK26" s="133">
        <f t="shared" si="3"/>
        <v>0</v>
      </c>
      <c r="AL26" s="134">
        <v>2</v>
      </c>
      <c r="AM26" s="132">
        <v>2</v>
      </c>
      <c r="AN26" s="132">
        <v>3</v>
      </c>
      <c r="AO26" s="132">
        <v>2</v>
      </c>
      <c r="AP26" s="132">
        <v>2</v>
      </c>
      <c r="AQ26" s="132">
        <v>3</v>
      </c>
      <c r="AR26" s="132">
        <v>3</v>
      </c>
      <c r="AS26" s="132">
        <v>2</v>
      </c>
      <c r="AT26" s="132">
        <v>2</v>
      </c>
      <c r="AU26" s="132">
        <v>1</v>
      </c>
      <c r="AV26" s="133">
        <v>2</v>
      </c>
      <c r="AW26" s="134">
        <v>2</v>
      </c>
      <c r="AX26" s="132">
        <v>3</v>
      </c>
      <c r="AY26" s="132">
        <v>2</v>
      </c>
      <c r="AZ26" s="132">
        <v>2</v>
      </c>
      <c r="BA26" s="133">
        <v>1</v>
      </c>
      <c r="BB26" s="134">
        <v>2</v>
      </c>
      <c r="BC26" s="133">
        <v>2</v>
      </c>
    </row>
    <row r="27" spans="1:55" ht="45">
      <c r="A27" s="138">
        <v>22</v>
      </c>
      <c r="B27" s="138" t="s">
        <v>24</v>
      </c>
      <c r="C27" s="187" t="s">
        <v>11313</v>
      </c>
      <c r="D27" s="134">
        <v>0</v>
      </c>
      <c r="E27" s="132">
        <v>0</v>
      </c>
      <c r="F27" s="132">
        <v>0</v>
      </c>
      <c r="G27" s="132">
        <v>0</v>
      </c>
      <c r="H27" s="133">
        <f>AVERAGE(D27:G27)</f>
        <v>0</v>
      </c>
      <c r="I27" s="134">
        <v>0</v>
      </c>
      <c r="J27" s="132">
        <v>0</v>
      </c>
      <c r="K27" s="132">
        <v>0</v>
      </c>
      <c r="L27" s="132">
        <v>0</v>
      </c>
      <c r="M27" s="133">
        <f t="shared" si="0"/>
        <v>0</v>
      </c>
      <c r="N27" s="134">
        <v>0</v>
      </c>
      <c r="O27" s="132">
        <v>0</v>
      </c>
      <c r="P27" s="132">
        <v>0</v>
      </c>
      <c r="Q27" s="132">
        <v>0</v>
      </c>
      <c r="R27" s="132">
        <v>0</v>
      </c>
      <c r="S27" s="132">
        <v>0</v>
      </c>
      <c r="T27" s="135">
        <f t="shared" si="1"/>
        <v>0</v>
      </c>
      <c r="U27" s="134">
        <v>0</v>
      </c>
      <c r="V27" s="132">
        <v>0</v>
      </c>
      <c r="W27" s="132">
        <v>0</v>
      </c>
      <c r="X27" s="132">
        <v>0</v>
      </c>
      <c r="Y27" s="132">
        <v>0</v>
      </c>
      <c r="Z27" s="132">
        <v>0</v>
      </c>
      <c r="AA27" s="132">
        <v>0</v>
      </c>
      <c r="AB27" s="132">
        <v>0</v>
      </c>
      <c r="AC27" s="133">
        <f t="shared" si="2"/>
        <v>0</v>
      </c>
      <c r="AD27" s="134">
        <v>0</v>
      </c>
      <c r="AE27" s="132">
        <v>0</v>
      </c>
      <c r="AF27" s="132">
        <v>0</v>
      </c>
      <c r="AG27" s="132">
        <v>0</v>
      </c>
      <c r="AH27" s="132">
        <v>0</v>
      </c>
      <c r="AI27" s="132">
        <v>0</v>
      </c>
      <c r="AJ27" s="132">
        <v>0</v>
      </c>
      <c r="AK27" s="133">
        <f t="shared" si="3"/>
        <v>0</v>
      </c>
      <c r="AL27" s="134">
        <v>2</v>
      </c>
      <c r="AM27" s="132">
        <v>2</v>
      </c>
      <c r="AN27" s="132">
        <v>1</v>
      </c>
      <c r="AO27" s="132">
        <v>2</v>
      </c>
      <c r="AP27" s="132">
        <v>2</v>
      </c>
      <c r="AQ27" s="132">
        <v>3</v>
      </c>
      <c r="AR27" s="132">
        <v>3</v>
      </c>
      <c r="AS27" s="132">
        <v>1</v>
      </c>
      <c r="AT27" s="132">
        <v>2</v>
      </c>
      <c r="AU27" s="132">
        <v>1</v>
      </c>
      <c r="AV27" s="133">
        <v>1</v>
      </c>
      <c r="AW27" s="134">
        <v>2</v>
      </c>
      <c r="AX27" s="132">
        <v>3</v>
      </c>
      <c r="AY27" s="132">
        <v>2</v>
      </c>
      <c r="AZ27" s="132">
        <v>2</v>
      </c>
      <c r="BA27" s="133">
        <v>1</v>
      </c>
      <c r="BB27" s="134">
        <v>2</v>
      </c>
      <c r="BC27" s="133">
        <v>2</v>
      </c>
    </row>
    <row r="28" spans="1:55" ht="30">
      <c r="A28" s="138">
        <v>23</v>
      </c>
      <c r="B28" s="138" t="s">
        <v>25</v>
      </c>
      <c r="C28" s="187" t="s">
        <v>49</v>
      </c>
      <c r="D28" s="134">
        <v>3</v>
      </c>
      <c r="E28" s="132">
        <v>3</v>
      </c>
      <c r="F28" s="132">
        <v>3</v>
      </c>
      <c r="G28" s="132">
        <v>0</v>
      </c>
      <c r="H28" s="133">
        <f>AVERAGE(D28:G28)</f>
        <v>2.25</v>
      </c>
      <c r="I28" s="134">
        <v>0</v>
      </c>
      <c r="J28" s="132">
        <v>0</v>
      </c>
      <c r="K28" s="132">
        <v>0</v>
      </c>
      <c r="L28" s="132">
        <v>0</v>
      </c>
      <c r="M28" s="133">
        <f t="shared" si="0"/>
        <v>0</v>
      </c>
      <c r="N28" s="134">
        <v>0</v>
      </c>
      <c r="O28" s="132">
        <v>0</v>
      </c>
      <c r="P28" s="132">
        <v>0</v>
      </c>
      <c r="Q28" s="132">
        <v>0</v>
      </c>
      <c r="R28" s="132">
        <v>0</v>
      </c>
      <c r="S28" s="132">
        <v>0</v>
      </c>
      <c r="T28" s="135">
        <f t="shared" si="1"/>
        <v>0</v>
      </c>
      <c r="U28" s="134">
        <v>0</v>
      </c>
      <c r="V28" s="132">
        <v>0</v>
      </c>
      <c r="W28" s="132">
        <v>0</v>
      </c>
      <c r="X28" s="132">
        <v>0</v>
      </c>
      <c r="Y28" s="132">
        <v>0</v>
      </c>
      <c r="Z28" s="132">
        <v>0</v>
      </c>
      <c r="AA28" s="132">
        <v>0</v>
      </c>
      <c r="AB28" s="132">
        <v>0</v>
      </c>
      <c r="AC28" s="133">
        <f t="shared" si="2"/>
        <v>0</v>
      </c>
      <c r="AD28" s="134">
        <v>0</v>
      </c>
      <c r="AE28" s="132">
        <v>0</v>
      </c>
      <c r="AF28" s="132">
        <v>0</v>
      </c>
      <c r="AG28" s="132">
        <v>0</v>
      </c>
      <c r="AH28" s="132">
        <v>0</v>
      </c>
      <c r="AI28" s="132">
        <v>0</v>
      </c>
      <c r="AJ28" s="132">
        <v>0</v>
      </c>
      <c r="AK28" s="133">
        <f t="shared" si="3"/>
        <v>0</v>
      </c>
      <c r="AL28" s="134">
        <v>2</v>
      </c>
      <c r="AM28" s="132">
        <v>2</v>
      </c>
      <c r="AN28" s="132">
        <v>1</v>
      </c>
      <c r="AO28" s="132">
        <v>2</v>
      </c>
      <c r="AP28" s="132">
        <v>2</v>
      </c>
      <c r="AQ28" s="132">
        <v>3</v>
      </c>
      <c r="AR28" s="132">
        <v>3</v>
      </c>
      <c r="AS28" s="132">
        <v>1</v>
      </c>
      <c r="AT28" s="132">
        <v>2</v>
      </c>
      <c r="AU28" s="132">
        <v>2</v>
      </c>
      <c r="AV28" s="133">
        <v>1</v>
      </c>
      <c r="AW28" s="134">
        <v>2</v>
      </c>
      <c r="AX28" s="132">
        <v>3</v>
      </c>
      <c r="AY28" s="132">
        <v>2</v>
      </c>
      <c r="AZ28" s="132">
        <v>2</v>
      </c>
      <c r="BA28" s="133">
        <v>1</v>
      </c>
      <c r="BB28" s="134">
        <v>2</v>
      </c>
      <c r="BC28" s="133">
        <v>2</v>
      </c>
    </row>
    <row r="29" spans="1:55" ht="30">
      <c r="A29" s="138">
        <v>24</v>
      </c>
      <c r="B29" s="138" t="s">
        <v>26</v>
      </c>
      <c r="C29" s="187" t="s">
        <v>11314</v>
      </c>
      <c r="D29" s="134">
        <v>1</v>
      </c>
      <c r="E29" s="132">
        <v>3</v>
      </c>
      <c r="F29" s="132">
        <v>0</v>
      </c>
      <c r="G29" s="132">
        <v>0</v>
      </c>
      <c r="H29" s="133">
        <f>AVERAGE(D29:G29)</f>
        <v>1</v>
      </c>
      <c r="I29" s="134">
        <v>0</v>
      </c>
      <c r="J29" s="132">
        <v>0</v>
      </c>
      <c r="K29" s="132">
        <v>0</v>
      </c>
      <c r="L29" s="132">
        <v>0</v>
      </c>
      <c r="M29" s="133">
        <f t="shared" si="0"/>
        <v>0</v>
      </c>
      <c r="N29" s="134">
        <v>0</v>
      </c>
      <c r="O29" s="132">
        <v>0</v>
      </c>
      <c r="P29" s="132">
        <v>0</v>
      </c>
      <c r="Q29" s="132">
        <v>0</v>
      </c>
      <c r="R29" s="132">
        <v>0</v>
      </c>
      <c r="S29" s="132">
        <v>0</v>
      </c>
      <c r="T29" s="135">
        <f t="shared" si="1"/>
        <v>0</v>
      </c>
      <c r="U29" s="134">
        <v>0</v>
      </c>
      <c r="V29" s="132">
        <v>0</v>
      </c>
      <c r="W29" s="132">
        <v>0</v>
      </c>
      <c r="X29" s="132">
        <v>0</v>
      </c>
      <c r="Y29" s="132">
        <v>0</v>
      </c>
      <c r="Z29" s="132">
        <v>0</v>
      </c>
      <c r="AA29" s="132">
        <v>0</v>
      </c>
      <c r="AB29" s="132">
        <v>0</v>
      </c>
      <c r="AC29" s="133">
        <f t="shared" si="2"/>
        <v>0</v>
      </c>
      <c r="AD29" s="134">
        <v>0</v>
      </c>
      <c r="AE29" s="132">
        <v>0</v>
      </c>
      <c r="AF29" s="132">
        <v>0</v>
      </c>
      <c r="AG29" s="132">
        <v>0</v>
      </c>
      <c r="AH29" s="132">
        <v>0</v>
      </c>
      <c r="AI29" s="132">
        <v>0</v>
      </c>
      <c r="AJ29" s="132">
        <v>0</v>
      </c>
      <c r="AK29" s="133">
        <f t="shared" si="3"/>
        <v>0</v>
      </c>
      <c r="AL29" s="134">
        <v>2</v>
      </c>
      <c r="AM29" s="132">
        <v>2</v>
      </c>
      <c r="AN29" s="132">
        <v>1</v>
      </c>
      <c r="AO29" s="132">
        <v>2</v>
      </c>
      <c r="AP29" s="132">
        <v>2</v>
      </c>
      <c r="AQ29" s="132">
        <v>3</v>
      </c>
      <c r="AR29" s="132">
        <v>3</v>
      </c>
      <c r="AS29" s="132">
        <v>1</v>
      </c>
      <c r="AT29" s="132">
        <v>2</v>
      </c>
      <c r="AU29" s="132">
        <v>2</v>
      </c>
      <c r="AV29" s="133">
        <v>1</v>
      </c>
      <c r="AW29" s="134">
        <v>2</v>
      </c>
      <c r="AX29" s="132">
        <v>3</v>
      </c>
      <c r="AY29" s="132">
        <v>2</v>
      </c>
      <c r="AZ29" s="132">
        <v>2</v>
      </c>
      <c r="BA29" s="133">
        <v>1</v>
      </c>
      <c r="BB29" s="134">
        <v>2</v>
      </c>
      <c r="BC29" s="133">
        <v>2</v>
      </c>
    </row>
    <row r="30" spans="1:55" ht="30">
      <c r="A30" s="138">
        <v>25</v>
      </c>
      <c r="B30" s="138" t="s">
        <v>27</v>
      </c>
      <c r="C30" s="187" t="s">
        <v>11315</v>
      </c>
      <c r="D30" s="134">
        <v>0</v>
      </c>
      <c r="E30" s="132">
        <v>3</v>
      </c>
      <c r="F30" s="132">
        <v>0</v>
      </c>
      <c r="G30" s="132">
        <v>0</v>
      </c>
      <c r="H30" s="133">
        <f>AVERAGE(D30:G30)</f>
        <v>0.75</v>
      </c>
      <c r="I30" s="134">
        <v>0</v>
      </c>
      <c r="J30" s="132">
        <v>0</v>
      </c>
      <c r="K30" s="132">
        <v>0</v>
      </c>
      <c r="L30" s="132">
        <v>0</v>
      </c>
      <c r="M30" s="133">
        <f t="shared" si="0"/>
        <v>0</v>
      </c>
      <c r="N30" s="134">
        <v>0</v>
      </c>
      <c r="O30" s="132">
        <v>0</v>
      </c>
      <c r="P30" s="132">
        <v>0</v>
      </c>
      <c r="Q30" s="132">
        <v>0</v>
      </c>
      <c r="R30" s="132">
        <v>0</v>
      </c>
      <c r="S30" s="132">
        <v>0</v>
      </c>
      <c r="T30" s="135">
        <f t="shared" si="1"/>
        <v>0</v>
      </c>
      <c r="U30" s="134">
        <v>0</v>
      </c>
      <c r="V30" s="132">
        <v>0</v>
      </c>
      <c r="W30" s="132">
        <v>0</v>
      </c>
      <c r="X30" s="132">
        <v>0</v>
      </c>
      <c r="Y30" s="132">
        <v>0</v>
      </c>
      <c r="Z30" s="132">
        <v>0</v>
      </c>
      <c r="AA30" s="132">
        <v>0</v>
      </c>
      <c r="AB30" s="132">
        <v>0</v>
      </c>
      <c r="AC30" s="133">
        <f t="shared" si="2"/>
        <v>0</v>
      </c>
      <c r="AD30" s="134">
        <v>0</v>
      </c>
      <c r="AE30" s="132">
        <v>0</v>
      </c>
      <c r="AF30" s="132">
        <v>0</v>
      </c>
      <c r="AG30" s="132">
        <v>0</v>
      </c>
      <c r="AH30" s="132">
        <v>0</v>
      </c>
      <c r="AI30" s="132">
        <v>0</v>
      </c>
      <c r="AJ30" s="132">
        <v>0</v>
      </c>
      <c r="AK30" s="133">
        <f t="shared" si="3"/>
        <v>0</v>
      </c>
      <c r="AL30" s="134">
        <v>2</v>
      </c>
      <c r="AM30" s="132">
        <v>2</v>
      </c>
      <c r="AN30" s="132">
        <v>1</v>
      </c>
      <c r="AO30" s="132">
        <v>2</v>
      </c>
      <c r="AP30" s="132">
        <v>2</v>
      </c>
      <c r="AQ30" s="132">
        <v>3</v>
      </c>
      <c r="AR30" s="132">
        <v>3</v>
      </c>
      <c r="AS30" s="132">
        <v>1</v>
      </c>
      <c r="AT30" s="132">
        <v>2</v>
      </c>
      <c r="AU30" s="132">
        <v>2</v>
      </c>
      <c r="AV30" s="133">
        <v>1</v>
      </c>
      <c r="AW30" s="134">
        <v>2</v>
      </c>
      <c r="AX30" s="132">
        <v>3</v>
      </c>
      <c r="AY30" s="132">
        <v>2</v>
      </c>
      <c r="AZ30" s="132">
        <v>2</v>
      </c>
      <c r="BA30" s="133">
        <v>1</v>
      </c>
      <c r="BB30" s="134">
        <v>2</v>
      </c>
      <c r="BC30" s="133">
        <v>2</v>
      </c>
    </row>
    <row r="31" spans="1:55" ht="45">
      <c r="A31" s="138">
        <v>26</v>
      </c>
      <c r="B31" s="138" t="s">
        <v>28</v>
      </c>
      <c r="C31" s="187" t="s">
        <v>11333</v>
      </c>
      <c r="D31" s="134">
        <v>0</v>
      </c>
      <c r="E31" s="132">
        <v>2</v>
      </c>
      <c r="F31" s="132">
        <v>0</v>
      </c>
      <c r="G31" s="132">
        <v>0</v>
      </c>
      <c r="H31" s="133">
        <f>AVERAGE(D31:G31)</f>
        <v>0.5</v>
      </c>
      <c r="I31" s="134">
        <v>0</v>
      </c>
      <c r="J31" s="132">
        <v>0</v>
      </c>
      <c r="K31" s="132">
        <v>0</v>
      </c>
      <c r="L31" s="132">
        <v>0</v>
      </c>
      <c r="M31" s="133">
        <f t="shared" si="0"/>
        <v>0</v>
      </c>
      <c r="N31" s="134">
        <v>0</v>
      </c>
      <c r="O31" s="132">
        <v>0</v>
      </c>
      <c r="P31" s="132">
        <v>0</v>
      </c>
      <c r="Q31" s="132">
        <v>0</v>
      </c>
      <c r="R31" s="132">
        <v>0</v>
      </c>
      <c r="S31" s="132">
        <v>0</v>
      </c>
      <c r="T31" s="135">
        <f t="shared" si="1"/>
        <v>0</v>
      </c>
      <c r="U31" s="134">
        <v>0</v>
      </c>
      <c r="V31" s="132">
        <v>0</v>
      </c>
      <c r="W31" s="132">
        <v>0</v>
      </c>
      <c r="X31" s="132">
        <v>0</v>
      </c>
      <c r="Y31" s="132">
        <v>0</v>
      </c>
      <c r="Z31" s="132">
        <v>0</v>
      </c>
      <c r="AA31" s="132">
        <v>0</v>
      </c>
      <c r="AB31" s="132">
        <v>0</v>
      </c>
      <c r="AC31" s="133">
        <f t="shared" si="2"/>
        <v>0</v>
      </c>
      <c r="AD31" s="134">
        <v>0</v>
      </c>
      <c r="AE31" s="132">
        <v>0</v>
      </c>
      <c r="AF31" s="132">
        <v>0</v>
      </c>
      <c r="AG31" s="132">
        <v>0</v>
      </c>
      <c r="AH31" s="132">
        <v>0</v>
      </c>
      <c r="AI31" s="132">
        <v>0</v>
      </c>
      <c r="AJ31" s="132">
        <v>0</v>
      </c>
      <c r="AK31" s="133">
        <f t="shared" si="3"/>
        <v>0</v>
      </c>
      <c r="AL31" s="134">
        <v>2</v>
      </c>
      <c r="AM31" s="132">
        <v>2</v>
      </c>
      <c r="AN31" s="132">
        <v>1</v>
      </c>
      <c r="AO31" s="132">
        <v>2</v>
      </c>
      <c r="AP31" s="132">
        <v>2</v>
      </c>
      <c r="AQ31" s="132">
        <v>3</v>
      </c>
      <c r="AR31" s="132">
        <v>3</v>
      </c>
      <c r="AS31" s="132">
        <v>1</v>
      </c>
      <c r="AT31" s="132">
        <v>2</v>
      </c>
      <c r="AU31" s="132">
        <v>2</v>
      </c>
      <c r="AV31" s="133">
        <v>1</v>
      </c>
      <c r="AW31" s="134">
        <v>2</v>
      </c>
      <c r="AX31" s="132">
        <v>3</v>
      </c>
      <c r="AY31" s="132">
        <v>2</v>
      </c>
      <c r="AZ31" s="132">
        <v>2</v>
      </c>
      <c r="BA31" s="133">
        <v>1</v>
      </c>
      <c r="BB31" s="134">
        <v>2</v>
      </c>
      <c r="BC31" s="133">
        <v>2</v>
      </c>
    </row>
    <row r="32" spans="1:55" ht="30">
      <c r="A32" s="138">
        <v>27</v>
      </c>
      <c r="B32" s="138" t="s">
        <v>29</v>
      </c>
      <c r="C32" s="187" t="s">
        <v>11316</v>
      </c>
      <c r="D32" s="134">
        <v>0</v>
      </c>
      <c r="E32" s="132">
        <v>0</v>
      </c>
      <c r="F32" s="132">
        <v>0</v>
      </c>
      <c r="G32" s="132">
        <v>0</v>
      </c>
      <c r="H32" s="133">
        <f>AVERAGE(D32:G32)</f>
        <v>0</v>
      </c>
      <c r="I32" s="134">
        <v>0</v>
      </c>
      <c r="J32" s="132">
        <v>0</v>
      </c>
      <c r="K32" s="132">
        <v>0</v>
      </c>
      <c r="L32" s="132">
        <v>0</v>
      </c>
      <c r="M32" s="133">
        <f t="shared" si="0"/>
        <v>0</v>
      </c>
      <c r="N32" s="134">
        <v>0</v>
      </c>
      <c r="O32" s="132">
        <v>0</v>
      </c>
      <c r="P32" s="132">
        <v>0</v>
      </c>
      <c r="Q32" s="132">
        <v>0</v>
      </c>
      <c r="R32" s="132">
        <v>0</v>
      </c>
      <c r="S32" s="132">
        <v>0</v>
      </c>
      <c r="T32" s="135">
        <f t="shared" si="1"/>
        <v>0</v>
      </c>
      <c r="U32" s="134">
        <v>0</v>
      </c>
      <c r="V32" s="132">
        <v>0</v>
      </c>
      <c r="W32" s="132">
        <v>0</v>
      </c>
      <c r="X32" s="132">
        <v>0</v>
      </c>
      <c r="Y32" s="132">
        <v>0</v>
      </c>
      <c r="Z32" s="132">
        <v>0</v>
      </c>
      <c r="AA32" s="132">
        <v>0</v>
      </c>
      <c r="AB32" s="132">
        <v>0</v>
      </c>
      <c r="AC32" s="133">
        <f t="shared" si="2"/>
        <v>0</v>
      </c>
      <c r="AD32" s="134">
        <v>0</v>
      </c>
      <c r="AE32" s="132">
        <v>0</v>
      </c>
      <c r="AF32" s="132">
        <v>0</v>
      </c>
      <c r="AG32" s="132">
        <v>0</v>
      </c>
      <c r="AH32" s="132">
        <v>0</v>
      </c>
      <c r="AI32" s="132">
        <v>0</v>
      </c>
      <c r="AJ32" s="132">
        <v>0</v>
      </c>
      <c r="AK32" s="133">
        <f t="shared" si="3"/>
        <v>0</v>
      </c>
      <c r="AL32" s="134">
        <v>2</v>
      </c>
      <c r="AM32" s="132">
        <v>2</v>
      </c>
      <c r="AN32" s="132">
        <v>2</v>
      </c>
      <c r="AO32" s="132">
        <v>2</v>
      </c>
      <c r="AP32" s="132">
        <v>2</v>
      </c>
      <c r="AQ32" s="132">
        <v>3</v>
      </c>
      <c r="AR32" s="132">
        <v>3</v>
      </c>
      <c r="AS32" s="132">
        <v>1</v>
      </c>
      <c r="AT32" s="132">
        <v>2</v>
      </c>
      <c r="AU32" s="132">
        <v>2</v>
      </c>
      <c r="AV32" s="133">
        <v>1</v>
      </c>
      <c r="AW32" s="134">
        <v>2</v>
      </c>
      <c r="AX32" s="132">
        <v>3</v>
      </c>
      <c r="AY32" s="132">
        <v>2</v>
      </c>
      <c r="AZ32" s="132">
        <v>2</v>
      </c>
      <c r="BA32" s="133">
        <v>1</v>
      </c>
      <c r="BB32" s="134">
        <v>2</v>
      </c>
      <c r="BC32" s="133">
        <v>2</v>
      </c>
    </row>
    <row r="33" spans="1:55" ht="30">
      <c r="A33" s="138">
        <v>28</v>
      </c>
      <c r="B33" s="138" t="s">
        <v>30</v>
      </c>
      <c r="C33" s="187" t="s">
        <v>11317</v>
      </c>
      <c r="D33" s="134">
        <v>0</v>
      </c>
      <c r="E33" s="132">
        <v>0</v>
      </c>
      <c r="F33" s="132">
        <v>0</v>
      </c>
      <c r="G33" s="132">
        <v>0</v>
      </c>
      <c r="H33" s="133">
        <f>AVERAGE(D33:G33)</f>
        <v>0</v>
      </c>
      <c r="I33" s="134">
        <v>0</v>
      </c>
      <c r="J33" s="132">
        <v>0</v>
      </c>
      <c r="K33" s="132">
        <v>0</v>
      </c>
      <c r="L33" s="132">
        <v>0</v>
      </c>
      <c r="M33" s="133">
        <f t="shared" si="0"/>
        <v>0</v>
      </c>
      <c r="N33" s="134">
        <v>0</v>
      </c>
      <c r="O33" s="132">
        <v>0</v>
      </c>
      <c r="P33" s="132">
        <v>0</v>
      </c>
      <c r="Q33" s="132">
        <v>0</v>
      </c>
      <c r="R33" s="132">
        <v>0</v>
      </c>
      <c r="S33" s="132">
        <v>0</v>
      </c>
      <c r="T33" s="135">
        <f t="shared" si="1"/>
        <v>0</v>
      </c>
      <c r="U33" s="134">
        <v>0</v>
      </c>
      <c r="V33" s="132">
        <v>0</v>
      </c>
      <c r="W33" s="132">
        <v>0</v>
      </c>
      <c r="X33" s="132">
        <v>0</v>
      </c>
      <c r="Y33" s="132">
        <v>0</v>
      </c>
      <c r="Z33" s="132">
        <v>0</v>
      </c>
      <c r="AA33" s="132">
        <v>0</v>
      </c>
      <c r="AB33" s="132">
        <v>0</v>
      </c>
      <c r="AC33" s="133">
        <f t="shared" si="2"/>
        <v>0</v>
      </c>
      <c r="AD33" s="134">
        <v>0</v>
      </c>
      <c r="AE33" s="132">
        <v>0</v>
      </c>
      <c r="AF33" s="132">
        <v>0</v>
      </c>
      <c r="AG33" s="132">
        <v>0</v>
      </c>
      <c r="AH33" s="132">
        <v>0</v>
      </c>
      <c r="AI33" s="132">
        <v>0</v>
      </c>
      <c r="AJ33" s="132">
        <v>0</v>
      </c>
      <c r="AK33" s="133">
        <f t="shared" si="3"/>
        <v>0</v>
      </c>
      <c r="AL33" s="134">
        <v>2</v>
      </c>
      <c r="AM33" s="132">
        <v>1</v>
      </c>
      <c r="AN33" s="132">
        <v>2</v>
      </c>
      <c r="AO33" s="132">
        <v>2</v>
      </c>
      <c r="AP33" s="132">
        <v>2</v>
      </c>
      <c r="AQ33" s="132">
        <v>3</v>
      </c>
      <c r="AR33" s="132">
        <v>3</v>
      </c>
      <c r="AS33" s="132">
        <v>2</v>
      </c>
      <c r="AT33" s="132">
        <v>3</v>
      </c>
      <c r="AU33" s="132">
        <v>2</v>
      </c>
      <c r="AV33" s="133">
        <v>1</v>
      </c>
      <c r="AW33" s="134">
        <v>1</v>
      </c>
      <c r="AX33" s="132">
        <v>3</v>
      </c>
      <c r="AY33" s="132">
        <v>3</v>
      </c>
      <c r="AZ33" s="132">
        <v>2</v>
      </c>
      <c r="BA33" s="133">
        <v>1</v>
      </c>
      <c r="BB33" s="134">
        <v>2</v>
      </c>
      <c r="BC33" s="133">
        <v>2</v>
      </c>
    </row>
    <row r="34" spans="1:55" ht="30">
      <c r="A34" s="138">
        <v>29</v>
      </c>
      <c r="B34" s="138" t="s">
        <v>31</v>
      </c>
      <c r="C34" s="187" t="s">
        <v>11318</v>
      </c>
      <c r="D34" s="134">
        <v>0</v>
      </c>
      <c r="E34" s="132">
        <v>0</v>
      </c>
      <c r="F34" s="132">
        <v>0</v>
      </c>
      <c r="G34" s="132">
        <v>0</v>
      </c>
      <c r="H34" s="133">
        <f>AVERAGE(D34:G34)</f>
        <v>0</v>
      </c>
      <c r="I34" s="134">
        <v>0</v>
      </c>
      <c r="J34" s="132">
        <v>0</v>
      </c>
      <c r="K34" s="132">
        <v>0</v>
      </c>
      <c r="L34" s="132">
        <v>0</v>
      </c>
      <c r="M34" s="133">
        <f t="shared" si="0"/>
        <v>0</v>
      </c>
      <c r="N34" s="134">
        <v>2</v>
      </c>
      <c r="O34" s="132">
        <v>2</v>
      </c>
      <c r="P34" s="132">
        <v>2</v>
      </c>
      <c r="Q34" s="132">
        <v>2</v>
      </c>
      <c r="R34" s="132">
        <v>2</v>
      </c>
      <c r="S34" s="132">
        <v>2</v>
      </c>
      <c r="T34" s="135">
        <f t="shared" si="1"/>
        <v>2</v>
      </c>
      <c r="U34" s="134">
        <v>0</v>
      </c>
      <c r="V34" s="132">
        <v>0</v>
      </c>
      <c r="W34" s="132">
        <v>1</v>
      </c>
      <c r="X34" s="132">
        <v>0</v>
      </c>
      <c r="Y34" s="132">
        <v>0</v>
      </c>
      <c r="Z34" s="132">
        <v>0</v>
      </c>
      <c r="AA34" s="132">
        <v>0</v>
      </c>
      <c r="AB34" s="132">
        <v>0</v>
      </c>
      <c r="AC34" s="133">
        <f t="shared" si="2"/>
        <v>0.125</v>
      </c>
      <c r="AD34" s="134">
        <v>2</v>
      </c>
      <c r="AE34" s="132">
        <v>2</v>
      </c>
      <c r="AF34" s="132">
        <v>2</v>
      </c>
      <c r="AG34" s="132">
        <v>2</v>
      </c>
      <c r="AH34" s="132">
        <v>2</v>
      </c>
      <c r="AI34" s="132">
        <v>2</v>
      </c>
      <c r="AJ34" s="132">
        <v>2</v>
      </c>
      <c r="AK34" s="133">
        <f t="shared" si="3"/>
        <v>2</v>
      </c>
      <c r="AL34" s="134">
        <v>2</v>
      </c>
      <c r="AM34" s="132">
        <v>1</v>
      </c>
      <c r="AN34" s="132">
        <v>2</v>
      </c>
      <c r="AO34" s="132">
        <v>2</v>
      </c>
      <c r="AP34" s="132">
        <v>2</v>
      </c>
      <c r="AQ34" s="132">
        <v>3</v>
      </c>
      <c r="AR34" s="132">
        <v>3</v>
      </c>
      <c r="AS34" s="132">
        <v>1</v>
      </c>
      <c r="AT34" s="132">
        <v>3</v>
      </c>
      <c r="AU34" s="132">
        <v>2</v>
      </c>
      <c r="AV34" s="133">
        <v>1</v>
      </c>
      <c r="AW34" s="134">
        <v>1</v>
      </c>
      <c r="AX34" s="132">
        <v>3</v>
      </c>
      <c r="AY34" s="132">
        <v>3</v>
      </c>
      <c r="AZ34" s="132">
        <v>2</v>
      </c>
      <c r="BA34" s="133">
        <v>1</v>
      </c>
      <c r="BB34" s="134">
        <v>2</v>
      </c>
      <c r="BC34" s="133">
        <v>2</v>
      </c>
    </row>
    <row r="35" spans="1:55" ht="30">
      <c r="A35" s="138">
        <v>30</v>
      </c>
      <c r="B35" s="138" t="s">
        <v>32</v>
      </c>
      <c r="C35" s="187" t="s">
        <v>11319</v>
      </c>
      <c r="D35" s="134">
        <v>0</v>
      </c>
      <c r="E35" s="132">
        <v>0</v>
      </c>
      <c r="F35" s="132">
        <v>0</v>
      </c>
      <c r="G35" s="132">
        <v>0</v>
      </c>
      <c r="H35" s="133">
        <f>AVERAGE(D35:G35)</f>
        <v>0</v>
      </c>
      <c r="I35" s="134">
        <v>0</v>
      </c>
      <c r="J35" s="132">
        <v>0</v>
      </c>
      <c r="K35" s="132">
        <v>0</v>
      </c>
      <c r="L35" s="132">
        <v>0</v>
      </c>
      <c r="M35" s="133">
        <f t="shared" si="0"/>
        <v>0</v>
      </c>
      <c r="N35" s="134">
        <v>0</v>
      </c>
      <c r="O35" s="132">
        <v>0</v>
      </c>
      <c r="P35" s="132">
        <v>0</v>
      </c>
      <c r="Q35" s="132">
        <v>0</v>
      </c>
      <c r="R35" s="132">
        <v>0</v>
      </c>
      <c r="S35" s="132">
        <v>0</v>
      </c>
      <c r="T35" s="135">
        <f t="shared" si="1"/>
        <v>0</v>
      </c>
      <c r="U35" s="134">
        <v>0</v>
      </c>
      <c r="V35" s="132">
        <v>0</v>
      </c>
      <c r="W35" s="132">
        <v>0</v>
      </c>
      <c r="X35" s="132">
        <v>0</v>
      </c>
      <c r="Y35" s="132">
        <v>0</v>
      </c>
      <c r="Z35" s="132">
        <v>0</v>
      </c>
      <c r="AA35" s="132">
        <v>0</v>
      </c>
      <c r="AB35" s="132">
        <v>0</v>
      </c>
      <c r="AC35" s="133">
        <f t="shared" si="2"/>
        <v>0</v>
      </c>
      <c r="AD35" s="134">
        <v>0</v>
      </c>
      <c r="AE35" s="132">
        <v>0</v>
      </c>
      <c r="AF35" s="132">
        <v>0</v>
      </c>
      <c r="AG35" s="132">
        <v>0</v>
      </c>
      <c r="AH35" s="132">
        <v>0</v>
      </c>
      <c r="AI35" s="132">
        <v>0</v>
      </c>
      <c r="AJ35" s="132">
        <v>0</v>
      </c>
      <c r="AK35" s="133">
        <f t="shared" si="3"/>
        <v>0</v>
      </c>
      <c r="AL35" s="134">
        <v>2</v>
      </c>
      <c r="AM35" s="132">
        <v>2</v>
      </c>
      <c r="AN35" s="132">
        <v>2</v>
      </c>
      <c r="AO35" s="132">
        <v>2</v>
      </c>
      <c r="AP35" s="132">
        <v>2</v>
      </c>
      <c r="AQ35" s="132">
        <v>3</v>
      </c>
      <c r="AR35" s="132">
        <v>3</v>
      </c>
      <c r="AS35" s="132">
        <v>1</v>
      </c>
      <c r="AT35" s="132">
        <v>2</v>
      </c>
      <c r="AU35" s="132">
        <v>2</v>
      </c>
      <c r="AV35" s="133">
        <v>1</v>
      </c>
      <c r="AW35" s="134">
        <v>1</v>
      </c>
      <c r="AX35" s="132">
        <v>3</v>
      </c>
      <c r="AY35" s="132">
        <v>3</v>
      </c>
      <c r="AZ35" s="132">
        <v>2</v>
      </c>
      <c r="BA35" s="133">
        <v>1</v>
      </c>
      <c r="BB35" s="134">
        <v>2</v>
      </c>
      <c r="BC35" s="133">
        <v>2</v>
      </c>
    </row>
    <row r="36" spans="1:55" ht="30">
      <c r="A36" s="138">
        <v>31</v>
      </c>
      <c r="B36" s="138" t="s">
        <v>33</v>
      </c>
      <c r="C36" s="187" t="s">
        <v>11320</v>
      </c>
      <c r="D36" s="134">
        <v>0</v>
      </c>
      <c r="E36" s="132">
        <v>0</v>
      </c>
      <c r="F36" s="132">
        <v>0</v>
      </c>
      <c r="G36" s="132">
        <v>0</v>
      </c>
      <c r="H36" s="133">
        <f>AVERAGE(D36:G36)</f>
        <v>0</v>
      </c>
      <c r="I36" s="134">
        <v>0</v>
      </c>
      <c r="J36" s="132">
        <v>0</v>
      </c>
      <c r="K36" s="132">
        <v>0</v>
      </c>
      <c r="L36" s="132">
        <v>0</v>
      </c>
      <c r="M36" s="133">
        <f t="shared" si="0"/>
        <v>0</v>
      </c>
      <c r="N36" s="134">
        <v>0</v>
      </c>
      <c r="O36" s="132">
        <v>0</v>
      </c>
      <c r="P36" s="132">
        <v>0</v>
      </c>
      <c r="Q36" s="132">
        <v>0</v>
      </c>
      <c r="R36" s="132">
        <v>0</v>
      </c>
      <c r="S36" s="132">
        <v>0</v>
      </c>
      <c r="T36" s="135">
        <f t="shared" si="1"/>
        <v>0</v>
      </c>
      <c r="U36" s="134">
        <v>0</v>
      </c>
      <c r="V36" s="132">
        <v>0</v>
      </c>
      <c r="W36" s="132">
        <v>0</v>
      </c>
      <c r="X36" s="132">
        <v>0</v>
      </c>
      <c r="Y36" s="132">
        <v>0</v>
      </c>
      <c r="Z36" s="132">
        <v>0</v>
      </c>
      <c r="AA36" s="132">
        <v>0</v>
      </c>
      <c r="AB36" s="132">
        <v>0</v>
      </c>
      <c r="AC36" s="133">
        <f t="shared" si="2"/>
        <v>0</v>
      </c>
      <c r="AD36" s="134">
        <v>0</v>
      </c>
      <c r="AE36" s="132">
        <v>0</v>
      </c>
      <c r="AF36" s="132">
        <v>0</v>
      </c>
      <c r="AG36" s="132">
        <v>0</v>
      </c>
      <c r="AH36" s="132">
        <v>0</v>
      </c>
      <c r="AI36" s="132">
        <v>0</v>
      </c>
      <c r="AJ36" s="132">
        <v>0</v>
      </c>
      <c r="AK36" s="133">
        <f t="shared" si="3"/>
        <v>0</v>
      </c>
      <c r="AL36" s="134">
        <v>2</v>
      </c>
      <c r="AM36" s="132">
        <v>2</v>
      </c>
      <c r="AN36" s="132">
        <v>3</v>
      </c>
      <c r="AO36" s="132">
        <v>2</v>
      </c>
      <c r="AP36" s="132">
        <v>2</v>
      </c>
      <c r="AQ36" s="132">
        <v>3</v>
      </c>
      <c r="AR36" s="132">
        <v>3</v>
      </c>
      <c r="AS36" s="132">
        <v>1</v>
      </c>
      <c r="AT36" s="132">
        <v>2</v>
      </c>
      <c r="AU36" s="132">
        <v>2</v>
      </c>
      <c r="AV36" s="133">
        <v>1</v>
      </c>
      <c r="AW36" s="134">
        <v>2</v>
      </c>
      <c r="AX36" s="132">
        <v>3</v>
      </c>
      <c r="AY36" s="132">
        <v>3</v>
      </c>
      <c r="AZ36" s="132">
        <v>2</v>
      </c>
      <c r="BA36" s="133">
        <v>1</v>
      </c>
      <c r="BB36" s="134">
        <v>2</v>
      </c>
      <c r="BC36" s="133">
        <v>2</v>
      </c>
    </row>
    <row r="37" spans="1:55">
      <c r="A37" s="138">
        <v>32</v>
      </c>
      <c r="B37" s="138" t="s">
        <v>131</v>
      </c>
      <c r="C37" s="187" t="s">
        <v>11321</v>
      </c>
      <c r="D37" s="134">
        <v>0</v>
      </c>
      <c r="E37" s="132">
        <v>0</v>
      </c>
      <c r="F37" s="132">
        <v>3</v>
      </c>
      <c r="G37" s="132">
        <v>0</v>
      </c>
      <c r="H37" s="133">
        <f>AVERAGE(D37:G37)</f>
        <v>0.75</v>
      </c>
      <c r="I37" s="134">
        <v>0</v>
      </c>
      <c r="J37" s="132">
        <v>0</v>
      </c>
      <c r="K37" s="132">
        <v>0</v>
      </c>
      <c r="L37" s="132">
        <v>0</v>
      </c>
      <c r="M37" s="133">
        <f t="shared" si="0"/>
        <v>0</v>
      </c>
      <c r="N37" s="134">
        <v>0</v>
      </c>
      <c r="O37" s="132">
        <v>0</v>
      </c>
      <c r="P37" s="132">
        <v>0</v>
      </c>
      <c r="Q37" s="132">
        <v>0</v>
      </c>
      <c r="R37" s="132">
        <v>0</v>
      </c>
      <c r="S37" s="132">
        <v>0</v>
      </c>
      <c r="T37" s="135">
        <f t="shared" si="1"/>
        <v>0</v>
      </c>
      <c r="U37" s="134">
        <v>0</v>
      </c>
      <c r="V37" s="132">
        <v>0</v>
      </c>
      <c r="W37" s="132">
        <v>0</v>
      </c>
      <c r="X37" s="132">
        <v>0</v>
      </c>
      <c r="Y37" s="132">
        <v>0</v>
      </c>
      <c r="Z37" s="132">
        <v>0</v>
      </c>
      <c r="AA37" s="132">
        <v>0</v>
      </c>
      <c r="AB37" s="132">
        <v>0</v>
      </c>
      <c r="AC37" s="133">
        <f t="shared" si="2"/>
        <v>0</v>
      </c>
      <c r="AD37" s="134">
        <v>0</v>
      </c>
      <c r="AE37" s="132">
        <v>0</v>
      </c>
      <c r="AF37" s="132">
        <v>0</v>
      </c>
      <c r="AG37" s="132">
        <v>0</v>
      </c>
      <c r="AH37" s="132">
        <v>0</v>
      </c>
      <c r="AI37" s="132">
        <v>0</v>
      </c>
      <c r="AJ37" s="132">
        <v>0</v>
      </c>
      <c r="AK37" s="133">
        <f t="shared" si="3"/>
        <v>0</v>
      </c>
      <c r="AL37" s="134">
        <v>2</v>
      </c>
      <c r="AM37" s="132">
        <v>2</v>
      </c>
      <c r="AN37" s="132">
        <v>2</v>
      </c>
      <c r="AO37" s="132">
        <v>2</v>
      </c>
      <c r="AP37" s="132">
        <v>2</v>
      </c>
      <c r="AQ37" s="132">
        <v>3</v>
      </c>
      <c r="AR37" s="132">
        <v>3</v>
      </c>
      <c r="AS37" s="132">
        <v>1</v>
      </c>
      <c r="AT37" s="132">
        <v>3</v>
      </c>
      <c r="AU37" s="132">
        <v>2</v>
      </c>
      <c r="AV37" s="133">
        <v>1</v>
      </c>
      <c r="AW37" s="134">
        <v>2</v>
      </c>
      <c r="AX37" s="132">
        <v>3</v>
      </c>
      <c r="AY37" s="132">
        <v>3</v>
      </c>
      <c r="AZ37" s="132">
        <v>2</v>
      </c>
      <c r="BA37" s="133">
        <v>1</v>
      </c>
      <c r="BB37" s="134">
        <v>2</v>
      </c>
      <c r="BC37" s="133">
        <v>2</v>
      </c>
    </row>
    <row r="38" spans="1:55" ht="45">
      <c r="A38" s="138">
        <v>33</v>
      </c>
      <c r="B38" s="138" t="s">
        <v>34</v>
      </c>
      <c r="C38" s="187" t="s">
        <v>11334</v>
      </c>
      <c r="D38" s="134">
        <v>0</v>
      </c>
      <c r="E38" s="132">
        <v>0</v>
      </c>
      <c r="F38" s="132">
        <v>0</v>
      </c>
      <c r="G38" s="132">
        <v>0</v>
      </c>
      <c r="H38" s="133">
        <f>AVERAGE(D38:G38)</f>
        <v>0</v>
      </c>
      <c r="I38" s="134">
        <v>0</v>
      </c>
      <c r="J38" s="132">
        <v>0</v>
      </c>
      <c r="K38" s="132">
        <v>0</v>
      </c>
      <c r="L38" s="132">
        <v>0</v>
      </c>
      <c r="M38" s="133">
        <f t="shared" si="0"/>
        <v>0</v>
      </c>
      <c r="N38" s="134">
        <v>0</v>
      </c>
      <c r="O38" s="132">
        <v>0</v>
      </c>
      <c r="P38" s="132">
        <v>0</v>
      </c>
      <c r="Q38" s="132">
        <v>0</v>
      </c>
      <c r="R38" s="132">
        <v>0</v>
      </c>
      <c r="S38" s="132">
        <v>0</v>
      </c>
      <c r="T38" s="135">
        <f t="shared" si="1"/>
        <v>0</v>
      </c>
      <c r="U38" s="134">
        <v>0</v>
      </c>
      <c r="V38" s="132">
        <v>0</v>
      </c>
      <c r="W38" s="132">
        <v>0</v>
      </c>
      <c r="X38" s="132">
        <v>0</v>
      </c>
      <c r="Y38" s="132">
        <v>0</v>
      </c>
      <c r="Z38" s="132">
        <v>0</v>
      </c>
      <c r="AA38" s="132">
        <v>0</v>
      </c>
      <c r="AB38" s="132">
        <v>0</v>
      </c>
      <c r="AC38" s="133">
        <f t="shared" si="2"/>
        <v>0</v>
      </c>
      <c r="AD38" s="134">
        <v>0</v>
      </c>
      <c r="AE38" s="132">
        <v>0</v>
      </c>
      <c r="AF38" s="132">
        <v>0</v>
      </c>
      <c r="AG38" s="132">
        <v>0</v>
      </c>
      <c r="AH38" s="132">
        <v>0</v>
      </c>
      <c r="AI38" s="132">
        <v>0</v>
      </c>
      <c r="AJ38" s="132">
        <v>0</v>
      </c>
      <c r="AK38" s="133">
        <f t="shared" si="3"/>
        <v>0</v>
      </c>
      <c r="AL38" s="134">
        <v>2</v>
      </c>
      <c r="AM38" s="132">
        <v>2</v>
      </c>
      <c r="AN38" s="132">
        <v>2</v>
      </c>
      <c r="AO38" s="132">
        <v>2</v>
      </c>
      <c r="AP38" s="132">
        <v>2</v>
      </c>
      <c r="AQ38" s="132">
        <v>3</v>
      </c>
      <c r="AR38" s="132">
        <v>3</v>
      </c>
      <c r="AS38" s="132">
        <v>1</v>
      </c>
      <c r="AT38" s="132">
        <v>2</v>
      </c>
      <c r="AU38" s="132">
        <v>2</v>
      </c>
      <c r="AV38" s="133">
        <v>1</v>
      </c>
      <c r="AW38" s="134">
        <v>2</v>
      </c>
      <c r="AX38" s="132">
        <v>3</v>
      </c>
      <c r="AY38" s="132">
        <v>2</v>
      </c>
      <c r="AZ38" s="132">
        <v>2</v>
      </c>
      <c r="BA38" s="133">
        <v>1</v>
      </c>
      <c r="BB38" s="134">
        <v>2</v>
      </c>
      <c r="BC38" s="133">
        <v>2</v>
      </c>
    </row>
    <row r="39" spans="1:55" ht="30">
      <c r="A39" s="138">
        <v>34</v>
      </c>
      <c r="B39" s="138" t="s">
        <v>11322</v>
      </c>
      <c r="C39" s="187" t="s">
        <v>48</v>
      </c>
      <c r="D39" s="134">
        <v>0</v>
      </c>
      <c r="E39" s="132">
        <v>0</v>
      </c>
      <c r="F39" s="132">
        <v>0</v>
      </c>
      <c r="G39" s="132">
        <v>0</v>
      </c>
      <c r="H39" s="133">
        <f>AVERAGE(D39:G39)</f>
        <v>0</v>
      </c>
      <c r="I39" s="134">
        <v>0</v>
      </c>
      <c r="J39" s="132">
        <v>0</v>
      </c>
      <c r="K39" s="132">
        <v>0</v>
      </c>
      <c r="L39" s="132">
        <v>0</v>
      </c>
      <c r="M39" s="133">
        <f t="shared" si="0"/>
        <v>0</v>
      </c>
      <c r="N39" s="134">
        <v>0</v>
      </c>
      <c r="O39" s="132">
        <v>0</v>
      </c>
      <c r="P39" s="132">
        <v>0</v>
      </c>
      <c r="Q39" s="132">
        <v>0</v>
      </c>
      <c r="R39" s="132">
        <v>0</v>
      </c>
      <c r="S39" s="132">
        <v>0</v>
      </c>
      <c r="T39" s="135">
        <f t="shared" si="1"/>
        <v>0</v>
      </c>
      <c r="U39" s="134">
        <v>0</v>
      </c>
      <c r="V39" s="132">
        <v>0</v>
      </c>
      <c r="W39" s="132">
        <v>0</v>
      </c>
      <c r="X39" s="132">
        <v>0</v>
      </c>
      <c r="Y39" s="132">
        <v>0</v>
      </c>
      <c r="Z39" s="132">
        <v>0</v>
      </c>
      <c r="AA39" s="132">
        <v>0</v>
      </c>
      <c r="AB39" s="132">
        <v>0</v>
      </c>
      <c r="AC39" s="133">
        <f t="shared" si="2"/>
        <v>0</v>
      </c>
      <c r="AD39" s="134">
        <v>0</v>
      </c>
      <c r="AE39" s="132">
        <v>0</v>
      </c>
      <c r="AF39" s="132">
        <v>0</v>
      </c>
      <c r="AG39" s="132">
        <v>0</v>
      </c>
      <c r="AH39" s="132">
        <v>0</v>
      </c>
      <c r="AI39" s="132">
        <v>0</v>
      </c>
      <c r="AJ39" s="132">
        <v>0</v>
      </c>
      <c r="AK39" s="133">
        <f t="shared" si="3"/>
        <v>0</v>
      </c>
      <c r="AL39" s="134">
        <v>2</v>
      </c>
      <c r="AM39" s="132">
        <v>2</v>
      </c>
      <c r="AN39" s="132">
        <v>2</v>
      </c>
      <c r="AO39" s="132">
        <v>2</v>
      </c>
      <c r="AP39" s="132">
        <v>1</v>
      </c>
      <c r="AQ39" s="132">
        <v>1</v>
      </c>
      <c r="AR39" s="132">
        <v>1</v>
      </c>
      <c r="AS39" s="132">
        <v>2</v>
      </c>
      <c r="AT39" s="132">
        <v>2</v>
      </c>
      <c r="AU39" s="132">
        <v>2</v>
      </c>
      <c r="AV39" s="133">
        <v>2</v>
      </c>
      <c r="AW39" s="134">
        <v>3</v>
      </c>
      <c r="AX39" s="132">
        <v>3</v>
      </c>
      <c r="AY39" s="132">
        <v>2</v>
      </c>
      <c r="AZ39" s="132">
        <v>2</v>
      </c>
      <c r="BA39" s="133">
        <v>1</v>
      </c>
      <c r="BB39" s="134">
        <v>2</v>
      </c>
      <c r="BC39" s="133">
        <v>2</v>
      </c>
    </row>
    <row r="40" spans="1:55" ht="30">
      <c r="A40" s="138">
        <v>35</v>
      </c>
      <c r="B40" s="138" t="s">
        <v>35</v>
      </c>
      <c r="C40" s="187" t="s">
        <v>11338</v>
      </c>
      <c r="D40" s="134">
        <v>0</v>
      </c>
      <c r="E40" s="132">
        <v>0</v>
      </c>
      <c r="F40" s="132">
        <v>0</v>
      </c>
      <c r="G40" s="132">
        <v>0</v>
      </c>
      <c r="H40" s="133">
        <f>AVERAGE(D40:G40)</f>
        <v>0</v>
      </c>
      <c r="I40" s="134">
        <v>0</v>
      </c>
      <c r="J40" s="132">
        <v>0</v>
      </c>
      <c r="K40" s="132">
        <v>0</v>
      </c>
      <c r="L40" s="132">
        <v>0</v>
      </c>
      <c r="M40" s="133">
        <f t="shared" si="0"/>
        <v>0</v>
      </c>
      <c r="N40" s="134">
        <v>0</v>
      </c>
      <c r="O40" s="132">
        <v>0</v>
      </c>
      <c r="P40" s="132">
        <v>0</v>
      </c>
      <c r="Q40" s="132">
        <v>0</v>
      </c>
      <c r="R40" s="132">
        <v>0</v>
      </c>
      <c r="S40" s="132">
        <v>0</v>
      </c>
      <c r="T40" s="135">
        <f t="shared" si="1"/>
        <v>0</v>
      </c>
      <c r="U40" s="134">
        <v>0</v>
      </c>
      <c r="V40" s="132">
        <v>0</v>
      </c>
      <c r="W40" s="132">
        <v>0</v>
      </c>
      <c r="X40" s="132">
        <v>0</v>
      </c>
      <c r="Y40" s="132">
        <v>0</v>
      </c>
      <c r="Z40" s="132">
        <v>0</v>
      </c>
      <c r="AA40" s="132">
        <v>1</v>
      </c>
      <c r="AB40" s="132">
        <v>0</v>
      </c>
      <c r="AC40" s="133">
        <f t="shared" si="2"/>
        <v>0.125</v>
      </c>
      <c r="AD40" s="134">
        <v>0</v>
      </c>
      <c r="AE40" s="132">
        <v>0</v>
      </c>
      <c r="AF40" s="132">
        <v>0</v>
      </c>
      <c r="AG40" s="132">
        <v>0</v>
      </c>
      <c r="AH40" s="132">
        <v>0</v>
      </c>
      <c r="AI40" s="132">
        <v>0</v>
      </c>
      <c r="AJ40" s="132">
        <v>0</v>
      </c>
      <c r="AK40" s="133">
        <f t="shared" si="3"/>
        <v>0</v>
      </c>
      <c r="AL40" s="134">
        <v>2</v>
      </c>
      <c r="AM40" s="132">
        <v>1</v>
      </c>
      <c r="AN40" s="132">
        <v>3</v>
      </c>
      <c r="AO40" s="132">
        <v>2</v>
      </c>
      <c r="AP40" s="132">
        <v>2</v>
      </c>
      <c r="AQ40" s="132">
        <v>3</v>
      </c>
      <c r="AR40" s="132">
        <v>3</v>
      </c>
      <c r="AS40" s="132">
        <v>1</v>
      </c>
      <c r="AT40" s="132">
        <v>2</v>
      </c>
      <c r="AU40" s="132">
        <v>2</v>
      </c>
      <c r="AV40" s="133">
        <v>1</v>
      </c>
      <c r="AW40" s="134">
        <v>2</v>
      </c>
      <c r="AX40" s="132">
        <v>3</v>
      </c>
      <c r="AY40" s="132">
        <v>2</v>
      </c>
      <c r="AZ40" s="132">
        <v>2</v>
      </c>
      <c r="BA40" s="133">
        <v>2</v>
      </c>
      <c r="BB40" s="134">
        <v>2</v>
      </c>
      <c r="BC40" s="133">
        <v>2</v>
      </c>
    </row>
    <row r="41" spans="1:55" ht="30">
      <c r="A41" s="138">
        <v>36</v>
      </c>
      <c r="B41" s="138" t="s">
        <v>36</v>
      </c>
      <c r="C41" s="187" t="s">
        <v>11339</v>
      </c>
      <c r="D41" s="134">
        <v>0</v>
      </c>
      <c r="E41" s="132">
        <v>0</v>
      </c>
      <c r="F41" s="132">
        <v>0</v>
      </c>
      <c r="G41" s="132">
        <v>0</v>
      </c>
      <c r="H41" s="133">
        <f>AVERAGE(D41:G41)</f>
        <v>0</v>
      </c>
      <c r="I41" s="134">
        <v>0</v>
      </c>
      <c r="J41" s="132">
        <v>0</v>
      </c>
      <c r="K41" s="132">
        <v>0</v>
      </c>
      <c r="L41" s="132">
        <v>0</v>
      </c>
      <c r="M41" s="133">
        <f t="shared" si="0"/>
        <v>0</v>
      </c>
      <c r="N41" s="134">
        <v>0</v>
      </c>
      <c r="O41" s="132">
        <v>0</v>
      </c>
      <c r="P41" s="132">
        <v>0</v>
      </c>
      <c r="Q41" s="132">
        <v>0</v>
      </c>
      <c r="R41" s="132">
        <v>0</v>
      </c>
      <c r="S41" s="132">
        <v>0</v>
      </c>
      <c r="T41" s="135">
        <f t="shared" si="1"/>
        <v>0</v>
      </c>
      <c r="U41" s="134">
        <v>0</v>
      </c>
      <c r="V41" s="132">
        <v>0</v>
      </c>
      <c r="W41" s="132">
        <v>0</v>
      </c>
      <c r="X41" s="132">
        <v>0</v>
      </c>
      <c r="Y41" s="132">
        <v>0</v>
      </c>
      <c r="Z41" s="132">
        <v>0</v>
      </c>
      <c r="AA41" s="132">
        <v>0</v>
      </c>
      <c r="AB41" s="132">
        <v>0</v>
      </c>
      <c r="AC41" s="133">
        <f t="shared" si="2"/>
        <v>0</v>
      </c>
      <c r="AD41" s="134">
        <v>0</v>
      </c>
      <c r="AE41" s="132">
        <v>0</v>
      </c>
      <c r="AF41" s="132">
        <v>0</v>
      </c>
      <c r="AG41" s="132">
        <v>0</v>
      </c>
      <c r="AH41" s="132">
        <v>0</v>
      </c>
      <c r="AI41" s="132">
        <v>0</v>
      </c>
      <c r="AJ41" s="132">
        <v>0</v>
      </c>
      <c r="AK41" s="133">
        <f t="shared" si="3"/>
        <v>0</v>
      </c>
      <c r="AL41" s="134">
        <v>2</v>
      </c>
      <c r="AM41" s="132">
        <v>1</v>
      </c>
      <c r="AN41" s="132">
        <v>2</v>
      </c>
      <c r="AO41" s="132">
        <v>2</v>
      </c>
      <c r="AP41" s="132">
        <v>2</v>
      </c>
      <c r="AQ41" s="132">
        <v>1</v>
      </c>
      <c r="AR41" s="132">
        <v>3</v>
      </c>
      <c r="AS41" s="132">
        <v>1</v>
      </c>
      <c r="AT41" s="132">
        <v>2</v>
      </c>
      <c r="AU41" s="132">
        <v>2</v>
      </c>
      <c r="AV41" s="133">
        <v>1</v>
      </c>
      <c r="AW41" s="134">
        <v>2</v>
      </c>
      <c r="AX41" s="132">
        <v>3</v>
      </c>
      <c r="AY41" s="132">
        <v>2</v>
      </c>
      <c r="AZ41" s="132">
        <v>2</v>
      </c>
      <c r="BA41" s="133">
        <v>2</v>
      </c>
      <c r="BB41" s="134">
        <v>2</v>
      </c>
      <c r="BC41" s="133">
        <v>2</v>
      </c>
    </row>
    <row r="42" spans="1:55" ht="30">
      <c r="A42" s="138">
        <v>37</v>
      </c>
      <c r="B42" s="138" t="s">
        <v>37</v>
      </c>
      <c r="C42" s="187" t="s">
        <v>11323</v>
      </c>
      <c r="D42" s="134">
        <v>1</v>
      </c>
      <c r="E42" s="132">
        <v>0</v>
      </c>
      <c r="F42" s="132">
        <v>0</v>
      </c>
      <c r="G42" s="132">
        <v>0</v>
      </c>
      <c r="H42" s="133">
        <f>AVERAGE(D42:G42)</f>
        <v>0.25</v>
      </c>
      <c r="I42" s="134">
        <v>0</v>
      </c>
      <c r="J42" s="132">
        <v>0</v>
      </c>
      <c r="K42" s="132">
        <v>0</v>
      </c>
      <c r="L42" s="132">
        <v>0</v>
      </c>
      <c r="M42" s="133">
        <f t="shared" si="0"/>
        <v>0</v>
      </c>
      <c r="N42" s="134">
        <v>0</v>
      </c>
      <c r="O42" s="132">
        <v>0</v>
      </c>
      <c r="P42" s="132">
        <v>0</v>
      </c>
      <c r="Q42" s="132">
        <v>0</v>
      </c>
      <c r="R42" s="132">
        <v>0</v>
      </c>
      <c r="S42" s="132">
        <v>0</v>
      </c>
      <c r="T42" s="135">
        <f t="shared" si="1"/>
        <v>0</v>
      </c>
      <c r="U42" s="134">
        <v>3</v>
      </c>
      <c r="V42" s="132">
        <v>0</v>
      </c>
      <c r="W42" s="132">
        <v>0</v>
      </c>
      <c r="X42" s="132">
        <v>1</v>
      </c>
      <c r="Y42" s="132">
        <v>0</v>
      </c>
      <c r="Z42" s="132">
        <v>0</v>
      </c>
      <c r="AA42" s="132">
        <v>0</v>
      </c>
      <c r="AB42" s="132">
        <v>0</v>
      </c>
      <c r="AC42" s="133">
        <f t="shared" si="2"/>
        <v>0.5</v>
      </c>
      <c r="AD42" s="134">
        <v>0</v>
      </c>
      <c r="AE42" s="132">
        <v>0</v>
      </c>
      <c r="AF42" s="132">
        <v>0</v>
      </c>
      <c r="AG42" s="132">
        <v>0</v>
      </c>
      <c r="AH42" s="132">
        <v>0</v>
      </c>
      <c r="AI42" s="132">
        <v>0</v>
      </c>
      <c r="AJ42" s="132">
        <v>0</v>
      </c>
      <c r="AK42" s="133">
        <f t="shared" si="3"/>
        <v>0</v>
      </c>
      <c r="AL42" s="134">
        <v>1</v>
      </c>
      <c r="AM42" s="132">
        <v>1</v>
      </c>
      <c r="AN42" s="132">
        <v>2</v>
      </c>
      <c r="AO42" s="132">
        <v>2</v>
      </c>
      <c r="AP42" s="132">
        <v>3</v>
      </c>
      <c r="AQ42" s="132">
        <v>3</v>
      </c>
      <c r="AR42" s="132">
        <v>3</v>
      </c>
      <c r="AS42" s="132">
        <v>3</v>
      </c>
      <c r="AT42" s="132">
        <v>2</v>
      </c>
      <c r="AU42" s="132">
        <v>2</v>
      </c>
      <c r="AV42" s="133">
        <v>1</v>
      </c>
      <c r="AW42" s="134">
        <v>2</v>
      </c>
      <c r="AX42" s="132">
        <v>3</v>
      </c>
      <c r="AY42" s="132">
        <v>3</v>
      </c>
      <c r="AZ42" s="132">
        <v>2</v>
      </c>
      <c r="BA42" s="133">
        <v>1</v>
      </c>
      <c r="BB42" s="134">
        <v>1</v>
      </c>
      <c r="BC42" s="133">
        <v>2</v>
      </c>
    </row>
    <row r="43" spans="1:55" ht="45">
      <c r="A43" s="138">
        <v>38</v>
      </c>
      <c r="B43" s="138" t="s">
        <v>38</v>
      </c>
      <c r="C43" s="187" t="s">
        <v>11325</v>
      </c>
      <c r="D43" s="134">
        <v>0</v>
      </c>
      <c r="E43" s="132">
        <v>0</v>
      </c>
      <c r="F43" s="132">
        <v>0</v>
      </c>
      <c r="G43" s="132">
        <v>0</v>
      </c>
      <c r="H43" s="133">
        <f>AVERAGE(D43:G43)</f>
        <v>0</v>
      </c>
      <c r="I43" s="134">
        <v>0</v>
      </c>
      <c r="J43" s="132">
        <v>0</v>
      </c>
      <c r="K43" s="132">
        <v>0</v>
      </c>
      <c r="L43" s="132">
        <v>0</v>
      </c>
      <c r="M43" s="133">
        <f t="shared" si="0"/>
        <v>0</v>
      </c>
      <c r="N43" s="134">
        <v>0</v>
      </c>
      <c r="O43" s="132">
        <v>0</v>
      </c>
      <c r="P43" s="132">
        <v>0</v>
      </c>
      <c r="Q43" s="132">
        <v>0</v>
      </c>
      <c r="R43" s="132">
        <v>0</v>
      </c>
      <c r="S43" s="132">
        <v>2</v>
      </c>
      <c r="T43" s="135">
        <f t="shared" si="1"/>
        <v>0.33333333333333331</v>
      </c>
      <c r="U43" s="134">
        <v>1</v>
      </c>
      <c r="V43" s="132">
        <v>0</v>
      </c>
      <c r="W43" s="132">
        <v>0</v>
      </c>
      <c r="X43" s="132">
        <v>0</v>
      </c>
      <c r="Y43" s="132">
        <v>0</v>
      </c>
      <c r="Z43" s="132">
        <v>0</v>
      </c>
      <c r="AA43" s="132">
        <v>0</v>
      </c>
      <c r="AB43" s="132">
        <v>0</v>
      </c>
      <c r="AC43" s="133">
        <f t="shared" si="2"/>
        <v>0.125</v>
      </c>
      <c r="AD43" s="134">
        <v>0</v>
      </c>
      <c r="AE43" s="132">
        <v>0</v>
      </c>
      <c r="AF43" s="132">
        <v>0</v>
      </c>
      <c r="AG43" s="132">
        <v>0</v>
      </c>
      <c r="AH43" s="132">
        <v>0</v>
      </c>
      <c r="AI43" s="132">
        <v>0</v>
      </c>
      <c r="AJ43" s="132">
        <v>0</v>
      </c>
      <c r="AK43" s="133">
        <f t="shared" si="3"/>
        <v>0</v>
      </c>
      <c r="AL43" s="134">
        <v>1</v>
      </c>
      <c r="AM43" s="132">
        <v>1</v>
      </c>
      <c r="AN43" s="132">
        <v>2</v>
      </c>
      <c r="AO43" s="132">
        <v>2</v>
      </c>
      <c r="AP43" s="132">
        <v>2</v>
      </c>
      <c r="AQ43" s="132">
        <v>3</v>
      </c>
      <c r="AR43" s="132">
        <v>3</v>
      </c>
      <c r="AS43" s="132">
        <v>3</v>
      </c>
      <c r="AT43" s="132">
        <v>2</v>
      </c>
      <c r="AU43" s="132">
        <v>3</v>
      </c>
      <c r="AV43" s="133">
        <v>1</v>
      </c>
      <c r="AW43" s="134">
        <v>2</v>
      </c>
      <c r="AX43" s="132">
        <v>3</v>
      </c>
      <c r="AY43" s="132">
        <v>3</v>
      </c>
      <c r="AZ43" s="132">
        <v>2</v>
      </c>
      <c r="BA43" s="133">
        <v>1</v>
      </c>
      <c r="BB43" s="134">
        <v>1</v>
      </c>
      <c r="BC43" s="133">
        <v>2</v>
      </c>
    </row>
    <row r="44" spans="1:55" ht="45">
      <c r="A44" s="138">
        <v>39</v>
      </c>
      <c r="B44" s="138" t="s">
        <v>39</v>
      </c>
      <c r="C44" s="187" t="s">
        <v>11324</v>
      </c>
      <c r="D44" s="134">
        <v>1</v>
      </c>
      <c r="E44" s="132">
        <v>0</v>
      </c>
      <c r="F44" s="132">
        <v>1</v>
      </c>
      <c r="G44" s="132">
        <v>0</v>
      </c>
      <c r="H44" s="133">
        <f>AVERAGE(D44:G44)</f>
        <v>0.5</v>
      </c>
      <c r="I44" s="134">
        <v>1</v>
      </c>
      <c r="J44" s="132">
        <v>1</v>
      </c>
      <c r="K44" s="132">
        <v>1</v>
      </c>
      <c r="L44" s="132">
        <v>1</v>
      </c>
      <c r="M44" s="133">
        <f t="shared" si="0"/>
        <v>1</v>
      </c>
      <c r="N44" s="134">
        <v>1</v>
      </c>
      <c r="O44" s="132">
        <v>1</v>
      </c>
      <c r="P44" s="132">
        <v>1</v>
      </c>
      <c r="Q44" s="132">
        <v>1</v>
      </c>
      <c r="R44" s="132">
        <v>1</v>
      </c>
      <c r="S44" s="132">
        <v>1</v>
      </c>
      <c r="T44" s="135">
        <f t="shared" si="1"/>
        <v>1</v>
      </c>
      <c r="U44" s="134">
        <v>2</v>
      </c>
      <c r="V44" s="132">
        <v>1</v>
      </c>
      <c r="W44" s="132">
        <v>3</v>
      </c>
      <c r="X44" s="132">
        <v>0</v>
      </c>
      <c r="Y44" s="132">
        <v>0</v>
      </c>
      <c r="Z44" s="132">
        <v>0</v>
      </c>
      <c r="AA44" s="132">
        <v>0</v>
      </c>
      <c r="AB44" s="132">
        <v>0</v>
      </c>
      <c r="AC44" s="133">
        <f t="shared" si="2"/>
        <v>0.75</v>
      </c>
      <c r="AD44" s="134">
        <v>0</v>
      </c>
      <c r="AE44" s="132">
        <v>0</v>
      </c>
      <c r="AF44" s="132">
        <v>1</v>
      </c>
      <c r="AG44" s="132">
        <v>0</v>
      </c>
      <c r="AH44" s="132">
        <v>0</v>
      </c>
      <c r="AI44" s="132">
        <v>0</v>
      </c>
      <c r="AJ44" s="132">
        <v>0</v>
      </c>
      <c r="AK44" s="133">
        <f t="shared" si="3"/>
        <v>0.14285714285714285</v>
      </c>
      <c r="AL44" s="134">
        <v>1</v>
      </c>
      <c r="AM44" s="132">
        <v>1</v>
      </c>
      <c r="AN44" s="132">
        <v>2</v>
      </c>
      <c r="AO44" s="132">
        <v>2</v>
      </c>
      <c r="AP44" s="132">
        <v>3</v>
      </c>
      <c r="AQ44" s="132">
        <v>3</v>
      </c>
      <c r="AR44" s="132">
        <v>3</v>
      </c>
      <c r="AS44" s="132">
        <v>3</v>
      </c>
      <c r="AT44" s="132">
        <v>2</v>
      </c>
      <c r="AU44" s="132">
        <v>3</v>
      </c>
      <c r="AV44" s="133">
        <v>1</v>
      </c>
      <c r="AW44" s="134">
        <v>2</v>
      </c>
      <c r="AX44" s="132">
        <v>3</v>
      </c>
      <c r="AY44" s="132">
        <v>3</v>
      </c>
      <c r="AZ44" s="132">
        <v>2</v>
      </c>
      <c r="BA44" s="133">
        <v>1</v>
      </c>
      <c r="BB44" s="134">
        <v>1</v>
      </c>
      <c r="BC44" s="133">
        <v>2</v>
      </c>
    </row>
    <row r="45" spans="1:55" ht="30">
      <c r="A45" s="138">
        <v>40</v>
      </c>
      <c r="B45" s="138" t="s">
        <v>40</v>
      </c>
      <c r="C45" s="187" t="s">
        <v>11308</v>
      </c>
      <c r="D45" s="134">
        <v>2</v>
      </c>
      <c r="E45" s="132">
        <v>0</v>
      </c>
      <c r="F45" s="132">
        <v>0</v>
      </c>
      <c r="G45" s="132">
        <v>1</v>
      </c>
      <c r="H45" s="133">
        <f>AVERAGE(D45:G45)</f>
        <v>0.75</v>
      </c>
      <c r="I45" s="134">
        <v>1</v>
      </c>
      <c r="J45" s="132">
        <v>1</v>
      </c>
      <c r="K45" s="132">
        <v>1</v>
      </c>
      <c r="L45" s="132">
        <v>1</v>
      </c>
      <c r="M45" s="133">
        <f t="shared" si="0"/>
        <v>1</v>
      </c>
      <c r="N45" s="134">
        <v>1</v>
      </c>
      <c r="O45" s="132">
        <v>1</v>
      </c>
      <c r="P45" s="132">
        <v>1</v>
      </c>
      <c r="Q45" s="132">
        <v>1</v>
      </c>
      <c r="R45" s="132">
        <v>1</v>
      </c>
      <c r="S45" s="132">
        <v>1</v>
      </c>
      <c r="T45" s="135">
        <f t="shared" si="1"/>
        <v>1</v>
      </c>
      <c r="U45" s="134">
        <v>2</v>
      </c>
      <c r="V45" s="132">
        <v>1</v>
      </c>
      <c r="W45" s="132">
        <v>2</v>
      </c>
      <c r="X45" s="132">
        <v>0</v>
      </c>
      <c r="Y45" s="132">
        <v>0</v>
      </c>
      <c r="Z45" s="132">
        <v>0</v>
      </c>
      <c r="AA45" s="132">
        <v>0</v>
      </c>
      <c r="AB45" s="132">
        <v>0</v>
      </c>
      <c r="AC45" s="133">
        <f t="shared" si="2"/>
        <v>0.625</v>
      </c>
      <c r="AD45" s="134">
        <v>0</v>
      </c>
      <c r="AE45" s="132">
        <v>0</v>
      </c>
      <c r="AF45" s="132">
        <v>1</v>
      </c>
      <c r="AG45" s="132">
        <v>0</v>
      </c>
      <c r="AH45" s="132">
        <v>0</v>
      </c>
      <c r="AI45" s="132">
        <v>0</v>
      </c>
      <c r="AJ45" s="132">
        <v>0</v>
      </c>
      <c r="AK45" s="133">
        <f t="shared" si="3"/>
        <v>0.14285714285714285</v>
      </c>
      <c r="AL45" s="134">
        <v>1</v>
      </c>
      <c r="AM45" s="132">
        <v>1</v>
      </c>
      <c r="AN45" s="132">
        <v>3</v>
      </c>
      <c r="AO45" s="132">
        <v>2</v>
      </c>
      <c r="AP45" s="132">
        <v>3</v>
      </c>
      <c r="AQ45" s="132">
        <v>3</v>
      </c>
      <c r="AR45" s="132">
        <v>3</v>
      </c>
      <c r="AS45" s="132">
        <v>2</v>
      </c>
      <c r="AT45" s="132">
        <v>3</v>
      </c>
      <c r="AU45" s="132">
        <v>3</v>
      </c>
      <c r="AV45" s="133">
        <v>1</v>
      </c>
      <c r="AW45" s="134">
        <v>3</v>
      </c>
      <c r="AX45" s="132">
        <v>3</v>
      </c>
      <c r="AY45" s="132">
        <v>3</v>
      </c>
      <c r="AZ45" s="132">
        <v>3</v>
      </c>
      <c r="BA45" s="133">
        <v>1</v>
      </c>
      <c r="BB45" s="134">
        <v>1</v>
      </c>
      <c r="BC45" s="133">
        <v>2</v>
      </c>
    </row>
    <row r="46" spans="1:55" ht="30">
      <c r="A46" s="138">
        <v>41</v>
      </c>
      <c r="B46" s="138" t="s">
        <v>41</v>
      </c>
      <c r="C46" s="187" t="s">
        <v>11309</v>
      </c>
      <c r="D46" s="134">
        <v>2</v>
      </c>
      <c r="E46" s="132">
        <v>1</v>
      </c>
      <c r="F46" s="132">
        <v>1</v>
      </c>
      <c r="G46" s="132">
        <v>1</v>
      </c>
      <c r="H46" s="133">
        <f>AVERAGE(D46:G46)</f>
        <v>1.25</v>
      </c>
      <c r="I46" s="134">
        <v>1</v>
      </c>
      <c r="J46" s="132">
        <v>1</v>
      </c>
      <c r="K46" s="132">
        <v>1</v>
      </c>
      <c r="L46" s="132">
        <v>1</v>
      </c>
      <c r="M46" s="133">
        <f t="shared" si="0"/>
        <v>1</v>
      </c>
      <c r="N46" s="134">
        <v>1</v>
      </c>
      <c r="O46" s="132">
        <v>1</v>
      </c>
      <c r="P46" s="132">
        <v>1</v>
      </c>
      <c r="Q46" s="132">
        <v>1</v>
      </c>
      <c r="R46" s="132">
        <v>1</v>
      </c>
      <c r="S46" s="132">
        <v>1</v>
      </c>
      <c r="T46" s="135">
        <f t="shared" si="1"/>
        <v>1</v>
      </c>
      <c r="U46" s="134">
        <v>2</v>
      </c>
      <c r="V46" s="132">
        <v>1</v>
      </c>
      <c r="W46" s="132">
        <v>2</v>
      </c>
      <c r="X46" s="132">
        <v>0</v>
      </c>
      <c r="Y46" s="132">
        <v>0</v>
      </c>
      <c r="Z46" s="132">
        <v>0</v>
      </c>
      <c r="AA46" s="132">
        <v>0</v>
      </c>
      <c r="AB46" s="132">
        <v>0</v>
      </c>
      <c r="AC46" s="133">
        <f t="shared" si="2"/>
        <v>0.625</v>
      </c>
      <c r="AD46" s="134">
        <v>0</v>
      </c>
      <c r="AE46" s="132">
        <v>0</v>
      </c>
      <c r="AF46" s="132">
        <v>1</v>
      </c>
      <c r="AG46" s="132">
        <v>0</v>
      </c>
      <c r="AH46" s="132">
        <v>0</v>
      </c>
      <c r="AI46" s="132">
        <v>0</v>
      </c>
      <c r="AJ46" s="132">
        <v>0</v>
      </c>
      <c r="AK46" s="133">
        <f t="shared" si="3"/>
        <v>0.14285714285714285</v>
      </c>
      <c r="AL46" s="134">
        <v>1</v>
      </c>
      <c r="AM46" s="132">
        <v>1</v>
      </c>
      <c r="AN46" s="132">
        <v>3</v>
      </c>
      <c r="AO46" s="132">
        <v>2</v>
      </c>
      <c r="AP46" s="132">
        <v>3</v>
      </c>
      <c r="AQ46" s="132">
        <v>3</v>
      </c>
      <c r="AR46" s="132">
        <v>3</v>
      </c>
      <c r="AS46" s="132">
        <v>3</v>
      </c>
      <c r="AT46" s="132">
        <v>3</v>
      </c>
      <c r="AU46" s="132">
        <v>3</v>
      </c>
      <c r="AV46" s="133">
        <v>1</v>
      </c>
      <c r="AW46" s="134">
        <v>3</v>
      </c>
      <c r="AX46" s="132">
        <v>3</v>
      </c>
      <c r="AY46" s="132">
        <v>3</v>
      </c>
      <c r="AZ46" s="132">
        <v>3</v>
      </c>
      <c r="BA46" s="133">
        <v>1</v>
      </c>
      <c r="BB46" s="134">
        <v>1</v>
      </c>
      <c r="BC46" s="133">
        <v>2</v>
      </c>
    </row>
    <row r="47" spans="1:55" ht="30">
      <c r="A47" s="138">
        <v>42</v>
      </c>
      <c r="B47" s="138" t="s">
        <v>11232</v>
      </c>
      <c r="C47" s="187" t="s">
        <v>11326</v>
      </c>
      <c r="D47" s="134">
        <v>2</v>
      </c>
      <c r="E47" s="132">
        <v>2</v>
      </c>
      <c r="F47" s="132">
        <v>2</v>
      </c>
      <c r="G47" s="132">
        <v>2</v>
      </c>
      <c r="H47" s="133">
        <f>AVERAGE(D47:G47)</f>
        <v>2</v>
      </c>
      <c r="I47" s="134">
        <v>0</v>
      </c>
      <c r="J47" s="132">
        <v>0</v>
      </c>
      <c r="K47" s="132">
        <v>0</v>
      </c>
      <c r="L47" s="132">
        <v>0</v>
      </c>
      <c r="M47" s="133">
        <f t="shared" si="0"/>
        <v>0</v>
      </c>
      <c r="N47" s="134">
        <v>0</v>
      </c>
      <c r="O47" s="132">
        <v>0</v>
      </c>
      <c r="P47" s="132">
        <v>0</v>
      </c>
      <c r="Q47" s="132">
        <v>0</v>
      </c>
      <c r="R47" s="132">
        <v>0</v>
      </c>
      <c r="S47" s="132">
        <v>0</v>
      </c>
      <c r="T47" s="135">
        <f t="shared" si="1"/>
        <v>0</v>
      </c>
      <c r="U47" s="134">
        <v>0</v>
      </c>
      <c r="V47" s="132">
        <v>0</v>
      </c>
      <c r="W47" s="132">
        <v>0</v>
      </c>
      <c r="X47" s="132">
        <v>0</v>
      </c>
      <c r="Y47" s="132">
        <v>0</v>
      </c>
      <c r="Z47" s="132">
        <v>0</v>
      </c>
      <c r="AA47" s="132">
        <v>0</v>
      </c>
      <c r="AB47" s="132">
        <v>0</v>
      </c>
      <c r="AC47" s="133">
        <f t="shared" si="2"/>
        <v>0</v>
      </c>
      <c r="AD47" s="134">
        <v>0</v>
      </c>
      <c r="AE47" s="132">
        <v>0</v>
      </c>
      <c r="AF47" s="132">
        <v>0</v>
      </c>
      <c r="AG47" s="132">
        <v>0</v>
      </c>
      <c r="AH47" s="132">
        <v>0</v>
      </c>
      <c r="AI47" s="132">
        <v>0</v>
      </c>
      <c r="AJ47" s="132">
        <v>0</v>
      </c>
      <c r="AK47" s="133">
        <f t="shared" si="3"/>
        <v>0</v>
      </c>
      <c r="AL47" s="134">
        <v>2</v>
      </c>
      <c r="AM47" s="132">
        <v>2</v>
      </c>
      <c r="AN47" s="132">
        <v>2</v>
      </c>
      <c r="AO47" s="132">
        <v>1</v>
      </c>
      <c r="AP47" s="132">
        <v>1</v>
      </c>
      <c r="AQ47" s="132">
        <v>1</v>
      </c>
      <c r="AR47" s="132">
        <v>3</v>
      </c>
      <c r="AS47" s="132">
        <v>1</v>
      </c>
      <c r="AT47" s="132">
        <v>2</v>
      </c>
      <c r="AU47" s="132">
        <v>3</v>
      </c>
      <c r="AV47" s="133">
        <v>2</v>
      </c>
      <c r="AW47" s="134">
        <v>3</v>
      </c>
      <c r="AX47" s="132">
        <v>3</v>
      </c>
      <c r="AY47" s="132">
        <v>3</v>
      </c>
      <c r="AZ47" s="132">
        <v>2</v>
      </c>
      <c r="BA47" s="133">
        <v>1</v>
      </c>
      <c r="BB47" s="134">
        <v>1</v>
      </c>
      <c r="BC47" s="133">
        <v>2</v>
      </c>
    </row>
    <row r="48" spans="1:55" ht="30">
      <c r="A48" s="138">
        <v>43</v>
      </c>
      <c r="B48" s="138" t="s">
        <v>42</v>
      </c>
      <c r="C48" s="187" t="s">
        <v>11327</v>
      </c>
      <c r="D48" s="134">
        <v>0</v>
      </c>
      <c r="E48" s="132">
        <v>0</v>
      </c>
      <c r="F48" s="132">
        <v>0</v>
      </c>
      <c r="G48" s="132">
        <v>0</v>
      </c>
      <c r="H48" s="133">
        <f>AVERAGE(D48:G48)</f>
        <v>0</v>
      </c>
      <c r="I48" s="134">
        <v>0</v>
      </c>
      <c r="J48" s="132">
        <v>0</v>
      </c>
      <c r="K48" s="132">
        <v>0</v>
      </c>
      <c r="L48" s="132">
        <v>0</v>
      </c>
      <c r="M48" s="133">
        <f t="shared" si="0"/>
        <v>0</v>
      </c>
      <c r="N48" s="134">
        <v>0</v>
      </c>
      <c r="O48" s="132">
        <v>0</v>
      </c>
      <c r="P48" s="132">
        <v>0</v>
      </c>
      <c r="Q48" s="132">
        <v>0</v>
      </c>
      <c r="R48" s="132">
        <v>0</v>
      </c>
      <c r="S48" s="132">
        <v>0</v>
      </c>
      <c r="T48" s="135">
        <f t="shared" si="1"/>
        <v>0</v>
      </c>
      <c r="U48" s="134">
        <v>0</v>
      </c>
      <c r="V48" s="132">
        <v>0</v>
      </c>
      <c r="W48" s="132">
        <v>0</v>
      </c>
      <c r="X48" s="132">
        <v>0</v>
      </c>
      <c r="Y48" s="132">
        <v>1</v>
      </c>
      <c r="Z48" s="132">
        <v>1</v>
      </c>
      <c r="AA48" s="132">
        <v>0</v>
      </c>
      <c r="AB48" s="132">
        <v>1</v>
      </c>
      <c r="AC48" s="133">
        <f t="shared" si="2"/>
        <v>0.375</v>
      </c>
      <c r="AD48" s="134">
        <v>0</v>
      </c>
      <c r="AE48" s="132">
        <v>0</v>
      </c>
      <c r="AF48" s="132">
        <v>0</v>
      </c>
      <c r="AG48" s="132">
        <v>0</v>
      </c>
      <c r="AH48" s="132">
        <v>0</v>
      </c>
      <c r="AI48" s="132">
        <v>0</v>
      </c>
      <c r="AJ48" s="132">
        <v>0</v>
      </c>
      <c r="AK48" s="133">
        <f t="shared" si="3"/>
        <v>0</v>
      </c>
      <c r="AL48" s="134">
        <v>2</v>
      </c>
      <c r="AM48" s="132">
        <v>1</v>
      </c>
      <c r="AN48" s="132">
        <v>3</v>
      </c>
      <c r="AO48" s="132">
        <v>1</v>
      </c>
      <c r="AP48" s="132">
        <v>2</v>
      </c>
      <c r="AQ48" s="132">
        <v>3</v>
      </c>
      <c r="AR48" s="132">
        <v>2</v>
      </c>
      <c r="AS48" s="132">
        <v>2</v>
      </c>
      <c r="AT48" s="132">
        <v>3</v>
      </c>
      <c r="AU48" s="132">
        <v>2</v>
      </c>
      <c r="AV48" s="133">
        <v>1</v>
      </c>
      <c r="AW48" s="134">
        <v>2</v>
      </c>
      <c r="AX48" s="132">
        <v>3</v>
      </c>
      <c r="AY48" s="132">
        <v>2</v>
      </c>
      <c r="AZ48" s="132">
        <v>2</v>
      </c>
      <c r="BA48" s="133">
        <v>3</v>
      </c>
      <c r="BB48" s="134">
        <v>2</v>
      </c>
      <c r="BC48" s="133">
        <v>2</v>
      </c>
    </row>
    <row r="49" spans="1:55">
      <c r="A49" s="138">
        <v>44</v>
      </c>
      <c r="B49" s="138" t="s">
        <v>43</v>
      </c>
      <c r="C49" s="187"/>
      <c r="D49" s="134">
        <v>0</v>
      </c>
      <c r="E49" s="132">
        <v>0</v>
      </c>
      <c r="F49" s="132">
        <v>0</v>
      </c>
      <c r="G49" s="132">
        <v>0</v>
      </c>
      <c r="H49" s="133">
        <f>AVERAGE(D49:G49)</f>
        <v>0</v>
      </c>
      <c r="I49" s="134">
        <v>0</v>
      </c>
      <c r="J49" s="132">
        <v>0</v>
      </c>
      <c r="K49" s="132">
        <v>0</v>
      </c>
      <c r="L49" s="132">
        <v>0</v>
      </c>
      <c r="M49" s="133">
        <f t="shared" si="0"/>
        <v>0</v>
      </c>
      <c r="N49" s="134">
        <v>0</v>
      </c>
      <c r="O49" s="132">
        <v>0</v>
      </c>
      <c r="P49" s="132">
        <v>0</v>
      </c>
      <c r="Q49" s="132">
        <v>0</v>
      </c>
      <c r="R49" s="132">
        <v>0</v>
      </c>
      <c r="S49" s="132">
        <v>0</v>
      </c>
      <c r="T49" s="135">
        <f t="shared" si="1"/>
        <v>0</v>
      </c>
      <c r="U49" s="134">
        <v>0</v>
      </c>
      <c r="V49" s="132">
        <v>0</v>
      </c>
      <c r="W49" s="132">
        <v>0</v>
      </c>
      <c r="X49" s="132">
        <v>0</v>
      </c>
      <c r="Y49" s="132">
        <v>0</v>
      </c>
      <c r="Z49" s="132">
        <v>0</v>
      </c>
      <c r="AA49" s="132">
        <v>0</v>
      </c>
      <c r="AB49" s="132">
        <v>0</v>
      </c>
      <c r="AC49" s="133">
        <f t="shared" si="2"/>
        <v>0</v>
      </c>
      <c r="AD49" s="134">
        <v>0</v>
      </c>
      <c r="AE49" s="132">
        <v>0</v>
      </c>
      <c r="AF49" s="132">
        <v>0</v>
      </c>
      <c r="AG49" s="132">
        <v>0</v>
      </c>
      <c r="AH49" s="132">
        <v>0</v>
      </c>
      <c r="AI49" s="132">
        <v>0</v>
      </c>
      <c r="AJ49" s="132">
        <v>0</v>
      </c>
      <c r="AK49" s="133">
        <f t="shared" si="3"/>
        <v>0</v>
      </c>
      <c r="AL49" s="134">
        <v>2</v>
      </c>
      <c r="AM49" s="132">
        <v>2</v>
      </c>
      <c r="AN49" s="132">
        <v>2</v>
      </c>
      <c r="AO49" s="132">
        <v>2</v>
      </c>
      <c r="AP49" s="132">
        <v>2</v>
      </c>
      <c r="AQ49" s="132">
        <v>3</v>
      </c>
      <c r="AR49" s="132">
        <v>2</v>
      </c>
      <c r="AS49" s="132">
        <v>2</v>
      </c>
      <c r="AT49" s="132">
        <v>2</v>
      </c>
      <c r="AU49" s="132">
        <v>2</v>
      </c>
      <c r="AV49" s="133">
        <v>2</v>
      </c>
      <c r="AW49" s="134">
        <v>2</v>
      </c>
      <c r="AX49" s="132">
        <v>3</v>
      </c>
      <c r="AY49" s="132">
        <v>2</v>
      </c>
      <c r="AZ49" s="132">
        <v>2</v>
      </c>
      <c r="BA49" s="133">
        <v>2</v>
      </c>
      <c r="BB49" s="134">
        <v>2</v>
      </c>
      <c r="BC49" s="133">
        <v>2</v>
      </c>
    </row>
    <row r="50" spans="1:55">
      <c r="C50" s="131"/>
    </row>
    <row r="51" spans="1:55">
      <c r="C51" s="131"/>
    </row>
    <row r="52" spans="1:55">
      <c r="C52" s="131"/>
    </row>
    <row r="53" spans="1:55">
      <c r="C53" s="131"/>
    </row>
    <row r="54" spans="1:55">
      <c r="C54" s="131"/>
    </row>
    <row r="55" spans="1:55">
      <c r="C55" s="131"/>
    </row>
    <row r="56" spans="1:55">
      <c r="C56" s="131"/>
    </row>
    <row r="57" spans="1:55">
      <c r="C57" s="131"/>
    </row>
    <row r="58" spans="1:55">
      <c r="C58" s="131"/>
    </row>
    <row r="59" spans="1:55">
      <c r="C59" s="131"/>
    </row>
    <row r="60" spans="1:55">
      <c r="C60" s="131"/>
    </row>
    <row r="61" spans="1:55">
      <c r="C61" s="131"/>
    </row>
  </sheetData>
  <sheetProtection algorithmName="SHA-512" hashValue="0Fd3RZQkvEh7SLoca7v2RAnD4YK8nhunLdsP4zP9khmdhOpdR7QhXTrABJulpdKFbpvDRSjZSrv2lNmubz6eZg==" saltValue="pHabsgY7vCTfiGJ8zbQPQg==" spinCount="100000" sheet="1" objects="1" scenarios="1"/>
  <autoFilter ref="B5:BC49" xr:uid="{6CFA0879-73BF-4553-821D-425DE7C2BC84}"/>
  <mergeCells count="17">
    <mergeCell ref="AL3:AV3"/>
    <mergeCell ref="AW3:BA3"/>
    <mergeCell ref="BB3:BC3"/>
    <mergeCell ref="AW4:AY4"/>
    <mergeCell ref="AT4:AV4"/>
    <mergeCell ref="AO4:AS4"/>
    <mergeCell ref="AZ4:BA4"/>
    <mergeCell ref="AL4:AN4"/>
    <mergeCell ref="A3:A4"/>
    <mergeCell ref="D4:H4"/>
    <mergeCell ref="D3:AK3"/>
    <mergeCell ref="I4:M4"/>
    <mergeCell ref="N4:T4"/>
    <mergeCell ref="U4:AC4"/>
    <mergeCell ref="AD4:AK4"/>
    <mergeCell ref="B3:B4"/>
    <mergeCell ref="C3:C4"/>
  </mergeCells>
  <phoneticPr fontId="3"/>
  <conditionalFormatting sqref="D6:D49">
    <cfRule type="cellIs" dxfId="7" priority="7" operator="equal">
      <formula>$D$51</formula>
    </cfRule>
    <cfRule type="cellIs" dxfId="6" priority="8" operator="equal">
      <formula>#REF!</formula>
    </cfRule>
  </conditionalFormatting>
  <conditionalFormatting sqref="D6:D49">
    <cfRule type="cellIs" dxfId="5" priority="9" operator="equal">
      <formula>#REF!</formula>
    </cfRule>
  </conditionalFormatting>
  <conditionalFormatting sqref="X6:X49">
    <cfRule type="cellIs" dxfId="4" priority="6" operator="equal">
      <formula>#REF!</formula>
    </cfRule>
  </conditionalFormatting>
  <conditionalFormatting sqref="Y6:Y49">
    <cfRule type="cellIs" dxfId="3" priority="5" operator="equal">
      <formula>#REF!</formula>
    </cfRule>
  </conditionalFormatting>
  <conditionalFormatting sqref="Z6:Z49">
    <cfRule type="cellIs" dxfId="2" priority="4" operator="equal">
      <formula>#REF!</formula>
    </cfRule>
  </conditionalFormatting>
  <conditionalFormatting sqref="AA6:AA49">
    <cfRule type="cellIs" dxfId="1" priority="3" operator="equal">
      <formula>#REF!</formula>
    </cfRule>
  </conditionalFormatting>
  <conditionalFormatting sqref="AB6:AB49">
    <cfRule type="cellIs" dxfId="0" priority="1" operator="equal">
      <formula>#REF!</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A3AB6-521D-4AB0-8484-BBC7101C510C}">
  <sheetPr codeName="Sheet9"/>
  <dimension ref="B1:N64"/>
  <sheetViews>
    <sheetView view="pageBreakPreview" topLeftCell="A29" zoomScale="98" zoomScaleNormal="140" zoomScaleSheetLayoutView="98" workbookViewId="0">
      <selection activeCell="I41" sqref="I41"/>
    </sheetView>
  </sheetViews>
  <sheetFormatPr defaultColWidth="10.90625" defaultRowHeight="16.5"/>
  <cols>
    <col min="1" max="1" width="1.7265625" style="1" customWidth="1"/>
    <col min="2" max="2" width="2.6328125" style="1" customWidth="1"/>
    <col min="3" max="3" width="10.90625" style="1"/>
    <col min="4" max="4" width="4.7265625" style="3" customWidth="1"/>
    <col min="5" max="5" width="30.453125" style="1" customWidth="1"/>
    <col min="6" max="6" width="6" style="1" customWidth="1"/>
    <col min="7" max="7" width="22" style="1" customWidth="1"/>
    <col min="8" max="8" width="18.7265625" style="1" customWidth="1"/>
    <col min="9" max="9" width="21.26953125" style="2" customWidth="1"/>
    <col min="10" max="10" width="8.36328125" style="3" customWidth="1"/>
    <col min="11" max="11" width="18.7265625" style="94" customWidth="1"/>
    <col min="12" max="12" width="28" style="1" customWidth="1"/>
    <col min="13" max="13" width="10.90625" style="3" customWidth="1"/>
    <col min="14" max="14" width="34.7265625" style="1" customWidth="1"/>
    <col min="15" max="16384" width="10.90625" style="1"/>
  </cols>
  <sheetData>
    <row r="1" spans="2:14" ht="17" thickBot="1"/>
    <row r="2" spans="2:14" s="3" customFormat="1" ht="17" customHeight="1">
      <c r="B2" s="354" t="s">
        <v>10742</v>
      </c>
      <c r="C2" s="355"/>
      <c r="D2" s="355"/>
      <c r="E2" s="355"/>
      <c r="F2" s="355"/>
      <c r="G2" s="356"/>
      <c r="H2" s="372" t="s">
        <v>124</v>
      </c>
      <c r="I2" s="373"/>
      <c r="J2" s="373"/>
      <c r="K2" s="373"/>
      <c r="L2" s="373"/>
      <c r="M2" s="374"/>
      <c r="N2" s="351" t="s">
        <v>10741</v>
      </c>
    </row>
    <row r="3" spans="2:14" s="3" customFormat="1" ht="18" customHeight="1">
      <c r="B3" s="357"/>
      <c r="C3" s="358"/>
      <c r="D3" s="358"/>
      <c r="E3" s="358"/>
      <c r="F3" s="358"/>
      <c r="G3" s="359"/>
      <c r="H3" s="367" t="s">
        <v>123</v>
      </c>
      <c r="I3" s="368"/>
      <c r="J3" s="369"/>
      <c r="K3" s="370" t="s">
        <v>122</v>
      </c>
      <c r="L3" s="368"/>
      <c r="M3" s="371"/>
      <c r="N3" s="352"/>
    </row>
    <row r="4" spans="2:14" s="3" customFormat="1" ht="18" customHeight="1" thickBot="1">
      <c r="B4" s="360"/>
      <c r="C4" s="361"/>
      <c r="D4" s="361"/>
      <c r="E4" s="361"/>
      <c r="F4" s="361"/>
      <c r="G4" s="362"/>
      <c r="H4" s="181" t="s">
        <v>121</v>
      </c>
      <c r="I4" s="179" t="s">
        <v>120</v>
      </c>
      <c r="J4" s="182" t="s">
        <v>50</v>
      </c>
      <c r="K4" s="178" t="s">
        <v>121</v>
      </c>
      <c r="L4" s="179" t="s">
        <v>120</v>
      </c>
      <c r="M4" s="180" t="s">
        <v>50</v>
      </c>
      <c r="N4" s="353"/>
    </row>
    <row r="5" spans="2:14" ht="17" thickTop="1">
      <c r="B5" s="295" t="s">
        <v>119</v>
      </c>
      <c r="C5" s="298" t="s">
        <v>118</v>
      </c>
      <c r="D5" s="363" t="s">
        <v>117</v>
      </c>
      <c r="E5" s="366" t="s">
        <v>116</v>
      </c>
      <c r="F5" s="336"/>
      <c r="G5" s="337"/>
      <c r="H5" s="344" t="s">
        <v>115</v>
      </c>
      <c r="I5" s="106" t="s">
        <v>11129</v>
      </c>
      <c r="J5" s="120">
        <v>3</v>
      </c>
      <c r="K5" s="349"/>
      <c r="L5" s="166"/>
      <c r="M5" s="152"/>
      <c r="N5" s="332" t="s">
        <v>11305</v>
      </c>
    </row>
    <row r="6" spans="2:14">
      <c r="B6" s="296"/>
      <c r="C6" s="293"/>
      <c r="D6" s="364"/>
      <c r="E6" s="326"/>
      <c r="F6" s="338"/>
      <c r="G6" s="339"/>
      <c r="H6" s="345"/>
      <c r="I6" s="177" t="s">
        <v>11273</v>
      </c>
      <c r="J6" s="96">
        <v>2</v>
      </c>
      <c r="K6" s="350"/>
      <c r="L6" s="102"/>
      <c r="M6" s="156"/>
      <c r="N6" s="333"/>
    </row>
    <row r="7" spans="2:14">
      <c r="B7" s="296"/>
      <c r="C7" s="293"/>
      <c r="D7" s="364"/>
      <c r="E7" s="326"/>
      <c r="F7" s="340"/>
      <c r="G7" s="341"/>
      <c r="H7" s="313"/>
      <c r="I7" s="104" t="s">
        <v>11134</v>
      </c>
      <c r="J7" s="99">
        <v>1</v>
      </c>
      <c r="K7" s="316"/>
      <c r="L7" s="103"/>
      <c r="M7" s="153"/>
      <c r="N7" s="334"/>
    </row>
    <row r="8" spans="2:14">
      <c r="B8" s="296"/>
      <c r="C8" s="293"/>
      <c r="D8" s="365"/>
      <c r="E8" s="327"/>
      <c r="F8" s="342"/>
      <c r="G8" s="343"/>
      <c r="H8" s="314"/>
      <c r="I8" s="107" t="s">
        <v>11138</v>
      </c>
      <c r="J8" s="98">
        <v>0</v>
      </c>
      <c r="K8" s="317"/>
      <c r="L8" s="101"/>
      <c r="M8" s="154"/>
      <c r="N8" s="335"/>
    </row>
    <row r="9" spans="2:14">
      <c r="B9" s="296"/>
      <c r="C9" s="293"/>
      <c r="D9" s="323" t="s">
        <v>114</v>
      </c>
      <c r="E9" s="325" t="s">
        <v>113</v>
      </c>
      <c r="F9" s="320"/>
      <c r="G9" s="309"/>
      <c r="H9" s="346" t="s">
        <v>112</v>
      </c>
      <c r="I9" s="116" t="s">
        <v>11130</v>
      </c>
      <c r="J9" s="121">
        <v>3</v>
      </c>
      <c r="K9" s="315" t="s">
        <v>11207</v>
      </c>
      <c r="L9" s="100" t="s">
        <v>11145</v>
      </c>
      <c r="M9" s="155">
        <v>3</v>
      </c>
      <c r="N9" s="247" t="s">
        <v>11306</v>
      </c>
    </row>
    <row r="10" spans="2:14">
      <c r="B10" s="296"/>
      <c r="C10" s="293"/>
      <c r="D10" s="323"/>
      <c r="E10" s="326"/>
      <c r="F10" s="321"/>
      <c r="G10" s="310"/>
      <c r="H10" s="347"/>
      <c r="I10" s="104" t="s">
        <v>11208</v>
      </c>
      <c r="J10" s="122">
        <v>2</v>
      </c>
      <c r="K10" s="316"/>
      <c r="L10" s="103" t="s">
        <v>11068</v>
      </c>
      <c r="M10" s="153">
        <v>2</v>
      </c>
      <c r="N10" s="248"/>
    </row>
    <row r="11" spans="2:14">
      <c r="B11" s="296"/>
      <c r="C11" s="293"/>
      <c r="D11" s="324"/>
      <c r="E11" s="327"/>
      <c r="F11" s="328"/>
      <c r="G11" s="311"/>
      <c r="H11" s="348"/>
      <c r="I11" s="107" t="s">
        <v>11139</v>
      </c>
      <c r="J11" s="123">
        <v>1</v>
      </c>
      <c r="K11" s="317"/>
      <c r="L11" s="101" t="s">
        <v>11161</v>
      </c>
      <c r="M11" s="154">
        <v>1</v>
      </c>
      <c r="N11" s="249"/>
    </row>
    <row r="12" spans="2:14">
      <c r="B12" s="296"/>
      <c r="C12" s="293"/>
      <c r="D12" s="322" t="s">
        <v>111</v>
      </c>
      <c r="E12" s="325" t="s">
        <v>110</v>
      </c>
      <c r="F12" s="320" t="s">
        <v>11104</v>
      </c>
      <c r="G12" s="309"/>
      <c r="H12" s="312" t="s">
        <v>11106</v>
      </c>
      <c r="I12" s="100" t="s">
        <v>11169</v>
      </c>
      <c r="J12" s="95">
        <v>1</v>
      </c>
      <c r="K12" s="315" t="s">
        <v>11107</v>
      </c>
      <c r="L12" s="100" t="s">
        <v>11146</v>
      </c>
      <c r="M12" s="155">
        <v>3</v>
      </c>
      <c r="N12" s="247" t="s">
        <v>11306</v>
      </c>
    </row>
    <row r="13" spans="2:14">
      <c r="B13" s="296"/>
      <c r="C13" s="293"/>
      <c r="D13" s="323"/>
      <c r="E13" s="326"/>
      <c r="F13" s="321"/>
      <c r="G13" s="310"/>
      <c r="H13" s="313"/>
      <c r="I13" s="103" t="s">
        <v>11170</v>
      </c>
      <c r="J13" s="99">
        <v>2</v>
      </c>
      <c r="K13" s="316"/>
      <c r="L13" s="103" t="s">
        <v>11156</v>
      </c>
      <c r="M13" s="153">
        <v>2</v>
      </c>
      <c r="N13" s="248"/>
    </row>
    <row r="14" spans="2:14">
      <c r="B14" s="296"/>
      <c r="C14" s="293"/>
      <c r="D14" s="323"/>
      <c r="E14" s="326"/>
      <c r="F14" s="328"/>
      <c r="G14" s="311"/>
      <c r="H14" s="314"/>
      <c r="I14" s="101" t="s">
        <v>11131</v>
      </c>
      <c r="J14" s="98">
        <v>3</v>
      </c>
      <c r="K14" s="317"/>
      <c r="L14" s="101" t="s">
        <v>11131</v>
      </c>
      <c r="M14" s="154">
        <v>1</v>
      </c>
      <c r="N14" s="249"/>
    </row>
    <row r="15" spans="2:14">
      <c r="B15" s="296"/>
      <c r="C15" s="293"/>
      <c r="D15" s="323"/>
      <c r="E15" s="326"/>
      <c r="F15" s="321" t="s">
        <v>11105</v>
      </c>
      <c r="G15" s="310"/>
      <c r="H15" s="329" t="s">
        <v>11109</v>
      </c>
      <c r="I15" s="102" t="s">
        <v>11176</v>
      </c>
      <c r="J15" s="124">
        <v>1</v>
      </c>
      <c r="K15" s="250" t="s">
        <v>11108</v>
      </c>
      <c r="L15" s="102" t="s">
        <v>11147</v>
      </c>
      <c r="M15" s="156">
        <v>3</v>
      </c>
      <c r="N15" s="247" t="s">
        <v>11306</v>
      </c>
    </row>
    <row r="16" spans="2:14">
      <c r="B16" s="296"/>
      <c r="C16" s="293"/>
      <c r="D16" s="323"/>
      <c r="E16" s="326"/>
      <c r="F16" s="321"/>
      <c r="G16" s="310"/>
      <c r="H16" s="330"/>
      <c r="I16" s="103" t="s">
        <v>11135</v>
      </c>
      <c r="J16" s="125">
        <v>2</v>
      </c>
      <c r="K16" s="251"/>
      <c r="L16" s="103" t="s">
        <v>11068</v>
      </c>
      <c r="M16" s="153">
        <v>2</v>
      </c>
      <c r="N16" s="248"/>
    </row>
    <row r="17" spans="2:14">
      <c r="B17" s="296"/>
      <c r="C17" s="293"/>
      <c r="D17" s="324"/>
      <c r="E17" s="327"/>
      <c r="F17" s="328"/>
      <c r="G17" s="311"/>
      <c r="H17" s="331"/>
      <c r="I17" s="101" t="s">
        <v>11140</v>
      </c>
      <c r="J17" s="126">
        <v>3</v>
      </c>
      <c r="K17" s="252"/>
      <c r="L17" s="101" t="s">
        <v>11162</v>
      </c>
      <c r="M17" s="154">
        <v>1</v>
      </c>
      <c r="N17" s="249"/>
    </row>
    <row r="18" spans="2:14" ht="31.75" customHeight="1">
      <c r="B18" s="296"/>
      <c r="C18" s="293"/>
      <c r="D18" s="274" t="s">
        <v>109</v>
      </c>
      <c r="E18" s="277" t="s">
        <v>108</v>
      </c>
      <c r="F18" s="306" t="s">
        <v>107</v>
      </c>
      <c r="G18" s="309" t="s">
        <v>106</v>
      </c>
      <c r="H18" s="312" t="s">
        <v>105</v>
      </c>
      <c r="I18" s="100" t="s">
        <v>11177</v>
      </c>
      <c r="J18" s="95">
        <v>1</v>
      </c>
      <c r="K18" s="315" t="s">
        <v>11110</v>
      </c>
      <c r="L18" s="100" t="s">
        <v>11145</v>
      </c>
      <c r="M18" s="155">
        <v>3</v>
      </c>
      <c r="N18" s="247" t="s">
        <v>11306</v>
      </c>
    </row>
    <row r="19" spans="2:14">
      <c r="B19" s="296"/>
      <c r="C19" s="293"/>
      <c r="D19" s="275"/>
      <c r="E19" s="278"/>
      <c r="F19" s="307"/>
      <c r="G19" s="310"/>
      <c r="H19" s="313"/>
      <c r="I19" s="104" t="s">
        <v>11136</v>
      </c>
      <c r="J19" s="99">
        <v>2</v>
      </c>
      <c r="K19" s="316"/>
      <c r="L19" s="103" t="s">
        <v>11068</v>
      </c>
      <c r="M19" s="153">
        <v>2</v>
      </c>
      <c r="N19" s="248"/>
    </row>
    <row r="20" spans="2:14">
      <c r="B20" s="296"/>
      <c r="C20" s="293"/>
      <c r="D20" s="275"/>
      <c r="E20" s="278"/>
      <c r="F20" s="308"/>
      <c r="G20" s="311"/>
      <c r="H20" s="314"/>
      <c r="I20" s="107" t="s">
        <v>11141</v>
      </c>
      <c r="J20" s="98">
        <v>3</v>
      </c>
      <c r="K20" s="317"/>
      <c r="L20" s="101" t="s">
        <v>11163</v>
      </c>
      <c r="M20" s="154">
        <v>1</v>
      </c>
      <c r="N20" s="249"/>
    </row>
    <row r="21" spans="2:14">
      <c r="B21" s="296"/>
      <c r="C21" s="293"/>
      <c r="D21" s="275"/>
      <c r="E21" s="278"/>
      <c r="F21" s="306" t="s">
        <v>104</v>
      </c>
      <c r="G21" s="309" t="s">
        <v>103</v>
      </c>
      <c r="H21" s="312" t="s">
        <v>102</v>
      </c>
      <c r="I21" s="100" t="s">
        <v>11178</v>
      </c>
      <c r="J21" s="95">
        <v>1</v>
      </c>
      <c r="K21" s="315" t="s">
        <v>101</v>
      </c>
      <c r="L21" s="100" t="s">
        <v>11145</v>
      </c>
      <c r="M21" s="155">
        <v>3</v>
      </c>
      <c r="N21" s="247" t="s">
        <v>11306</v>
      </c>
    </row>
    <row r="22" spans="2:14">
      <c r="B22" s="296"/>
      <c r="C22" s="293"/>
      <c r="D22" s="275"/>
      <c r="E22" s="278"/>
      <c r="F22" s="307"/>
      <c r="G22" s="310"/>
      <c r="H22" s="313"/>
      <c r="I22" s="104" t="s">
        <v>11179</v>
      </c>
      <c r="J22" s="99">
        <v>2</v>
      </c>
      <c r="K22" s="316"/>
      <c r="L22" s="103" t="s">
        <v>11068</v>
      </c>
      <c r="M22" s="153">
        <v>2</v>
      </c>
      <c r="N22" s="248"/>
    </row>
    <row r="23" spans="2:14">
      <c r="B23" s="296"/>
      <c r="C23" s="293"/>
      <c r="D23" s="275"/>
      <c r="E23" s="278"/>
      <c r="F23" s="308"/>
      <c r="G23" s="311"/>
      <c r="H23" s="314"/>
      <c r="I23" s="107" t="s">
        <v>11142</v>
      </c>
      <c r="J23" s="98">
        <v>3</v>
      </c>
      <c r="K23" s="317"/>
      <c r="L23" s="101" t="s">
        <v>11164</v>
      </c>
      <c r="M23" s="154">
        <v>1</v>
      </c>
      <c r="N23" s="249"/>
    </row>
    <row r="24" spans="2:14">
      <c r="B24" s="296"/>
      <c r="C24" s="293"/>
      <c r="D24" s="275"/>
      <c r="E24" s="278"/>
      <c r="F24" s="307" t="s">
        <v>100</v>
      </c>
      <c r="G24" s="320" t="s">
        <v>99</v>
      </c>
      <c r="H24" s="312" t="s">
        <v>98</v>
      </c>
      <c r="I24" s="100" t="s">
        <v>11132</v>
      </c>
      <c r="J24" s="95">
        <v>1</v>
      </c>
      <c r="K24" s="315" t="s">
        <v>97</v>
      </c>
      <c r="L24" s="100" t="s">
        <v>11148</v>
      </c>
      <c r="M24" s="155">
        <v>3</v>
      </c>
      <c r="N24" s="254" t="s">
        <v>11306</v>
      </c>
    </row>
    <row r="25" spans="2:14">
      <c r="B25" s="296"/>
      <c r="C25" s="293"/>
      <c r="D25" s="275"/>
      <c r="E25" s="278"/>
      <c r="F25" s="307"/>
      <c r="G25" s="321"/>
      <c r="H25" s="318"/>
      <c r="I25" s="105" t="s">
        <v>11143</v>
      </c>
      <c r="J25" s="97">
        <v>3</v>
      </c>
      <c r="K25" s="319"/>
      <c r="L25" s="167" t="s">
        <v>11157</v>
      </c>
      <c r="M25" s="157">
        <v>1</v>
      </c>
      <c r="N25" s="257"/>
    </row>
    <row r="26" spans="2:14" ht="30">
      <c r="B26" s="296"/>
      <c r="C26" s="293"/>
      <c r="D26" s="275"/>
      <c r="E26" s="278"/>
      <c r="F26" s="306" t="s">
        <v>96</v>
      </c>
      <c r="G26" s="309" t="s">
        <v>95</v>
      </c>
      <c r="H26" s="312" t="s">
        <v>94</v>
      </c>
      <c r="I26" s="100" t="s">
        <v>11133</v>
      </c>
      <c r="J26" s="95">
        <v>3</v>
      </c>
      <c r="K26" s="250" t="s">
        <v>11111</v>
      </c>
      <c r="L26" s="100" t="s">
        <v>11149</v>
      </c>
      <c r="M26" s="155">
        <v>3</v>
      </c>
      <c r="N26" s="247" t="s">
        <v>11306</v>
      </c>
    </row>
    <row r="27" spans="2:14">
      <c r="B27" s="296"/>
      <c r="C27" s="293"/>
      <c r="D27" s="275"/>
      <c r="E27" s="278"/>
      <c r="F27" s="307"/>
      <c r="G27" s="310"/>
      <c r="H27" s="313"/>
      <c r="I27" s="104" t="s">
        <v>11137</v>
      </c>
      <c r="J27" s="99">
        <v>2</v>
      </c>
      <c r="K27" s="251"/>
      <c r="L27" s="103" t="s">
        <v>11068</v>
      </c>
      <c r="M27" s="153">
        <v>2</v>
      </c>
      <c r="N27" s="248"/>
    </row>
    <row r="28" spans="2:14">
      <c r="B28" s="296"/>
      <c r="C28" s="293"/>
      <c r="D28" s="275"/>
      <c r="E28" s="278"/>
      <c r="F28" s="308"/>
      <c r="G28" s="311"/>
      <c r="H28" s="314"/>
      <c r="I28" s="107" t="s">
        <v>11144</v>
      </c>
      <c r="J28" s="98">
        <v>1</v>
      </c>
      <c r="K28" s="252"/>
      <c r="L28" s="101" t="s">
        <v>11165</v>
      </c>
      <c r="M28" s="154">
        <v>1</v>
      </c>
      <c r="N28" s="249"/>
    </row>
    <row r="29" spans="2:14">
      <c r="B29" s="296"/>
      <c r="C29" s="293"/>
      <c r="D29" s="275"/>
      <c r="E29" s="278"/>
      <c r="F29" s="306" t="s">
        <v>93</v>
      </c>
      <c r="G29" s="309" t="s">
        <v>92</v>
      </c>
      <c r="H29" s="312" t="s">
        <v>91</v>
      </c>
      <c r="I29" s="100" t="s">
        <v>11171</v>
      </c>
      <c r="J29" s="95">
        <v>1</v>
      </c>
      <c r="K29" s="315" t="s">
        <v>11112</v>
      </c>
      <c r="L29" s="100" t="s">
        <v>11150</v>
      </c>
      <c r="M29" s="155">
        <v>3</v>
      </c>
      <c r="N29" s="247" t="s">
        <v>11306</v>
      </c>
    </row>
    <row r="30" spans="2:14">
      <c r="B30" s="296"/>
      <c r="C30" s="293"/>
      <c r="D30" s="275"/>
      <c r="E30" s="278"/>
      <c r="F30" s="307"/>
      <c r="G30" s="310"/>
      <c r="H30" s="313"/>
      <c r="I30" s="103" t="s">
        <v>11172</v>
      </c>
      <c r="J30" s="99">
        <v>2</v>
      </c>
      <c r="K30" s="316"/>
      <c r="L30" s="103" t="s">
        <v>11158</v>
      </c>
      <c r="M30" s="153">
        <v>2</v>
      </c>
      <c r="N30" s="248"/>
    </row>
    <row r="31" spans="2:14">
      <c r="B31" s="296"/>
      <c r="C31" s="293"/>
      <c r="D31" s="276"/>
      <c r="E31" s="279"/>
      <c r="F31" s="308"/>
      <c r="G31" s="311"/>
      <c r="H31" s="314"/>
      <c r="I31" s="101" t="s">
        <v>11173</v>
      </c>
      <c r="J31" s="98">
        <v>3</v>
      </c>
      <c r="K31" s="317"/>
      <c r="L31" s="101" t="s">
        <v>11165</v>
      </c>
      <c r="M31" s="154">
        <v>1</v>
      </c>
      <c r="N31" s="249"/>
    </row>
    <row r="32" spans="2:14">
      <c r="B32" s="296"/>
      <c r="C32" s="293"/>
      <c r="D32" s="274" t="s">
        <v>90</v>
      </c>
      <c r="E32" s="277" t="s">
        <v>89</v>
      </c>
      <c r="F32" s="286" t="s">
        <v>88</v>
      </c>
      <c r="G32" s="267" t="s">
        <v>87</v>
      </c>
      <c r="H32" s="261" t="s">
        <v>86</v>
      </c>
      <c r="I32" s="116" t="s">
        <v>11174</v>
      </c>
      <c r="J32" s="95">
        <v>1</v>
      </c>
      <c r="K32" s="250" t="s">
        <v>11209</v>
      </c>
      <c r="L32" s="100" t="s">
        <v>11181</v>
      </c>
      <c r="M32" s="155">
        <v>3</v>
      </c>
      <c r="N32" s="247" t="s">
        <v>11306</v>
      </c>
    </row>
    <row r="33" spans="2:14">
      <c r="B33" s="296"/>
      <c r="C33" s="293"/>
      <c r="D33" s="275"/>
      <c r="E33" s="278"/>
      <c r="F33" s="287"/>
      <c r="G33" s="268"/>
      <c r="H33" s="262"/>
      <c r="I33" s="6" t="s">
        <v>11175</v>
      </c>
      <c r="J33" s="99">
        <v>2</v>
      </c>
      <c r="K33" s="251"/>
      <c r="L33" s="168" t="s">
        <v>11182</v>
      </c>
      <c r="M33" s="153">
        <v>2</v>
      </c>
      <c r="N33" s="248"/>
    </row>
    <row r="34" spans="2:14">
      <c r="B34" s="296"/>
      <c r="C34" s="293"/>
      <c r="D34" s="275"/>
      <c r="E34" s="278"/>
      <c r="F34" s="288"/>
      <c r="G34" s="269"/>
      <c r="H34" s="273"/>
      <c r="I34" s="5" t="s">
        <v>11180</v>
      </c>
      <c r="J34" s="98">
        <v>3</v>
      </c>
      <c r="K34" s="252"/>
      <c r="L34" s="169" t="s">
        <v>11183</v>
      </c>
      <c r="M34" s="154">
        <v>1</v>
      </c>
      <c r="N34" s="249"/>
    </row>
    <row r="35" spans="2:14">
      <c r="B35" s="296"/>
      <c r="C35" s="293"/>
      <c r="D35" s="275"/>
      <c r="E35" s="278"/>
      <c r="F35" s="286" t="s">
        <v>85</v>
      </c>
      <c r="G35" s="267" t="s">
        <v>84</v>
      </c>
      <c r="H35" s="261" t="s">
        <v>11188</v>
      </c>
      <c r="I35" s="108" t="s">
        <v>11184</v>
      </c>
      <c r="J35" s="109">
        <v>1</v>
      </c>
      <c r="K35" s="250" t="s">
        <v>11186</v>
      </c>
      <c r="L35" s="170" t="s">
        <v>11214</v>
      </c>
      <c r="M35" s="158">
        <v>3</v>
      </c>
      <c r="N35" s="247" t="s">
        <v>11306</v>
      </c>
    </row>
    <row r="36" spans="2:14">
      <c r="B36" s="296"/>
      <c r="C36" s="293"/>
      <c r="D36" s="275"/>
      <c r="E36" s="278"/>
      <c r="F36" s="287"/>
      <c r="G36" s="268"/>
      <c r="H36" s="262"/>
      <c r="I36" s="110" t="s">
        <v>11185</v>
      </c>
      <c r="J36" s="111">
        <v>2</v>
      </c>
      <c r="K36" s="251"/>
      <c r="L36" s="171" t="s">
        <v>11215</v>
      </c>
      <c r="M36" s="159">
        <v>2</v>
      </c>
      <c r="N36" s="248"/>
    </row>
    <row r="37" spans="2:14">
      <c r="B37" s="296"/>
      <c r="C37" s="293"/>
      <c r="D37" s="275"/>
      <c r="E37" s="278"/>
      <c r="F37" s="287"/>
      <c r="G37" s="268"/>
      <c r="H37" s="273"/>
      <c r="I37" s="112" t="s">
        <v>11187</v>
      </c>
      <c r="J37" s="113">
        <v>3</v>
      </c>
      <c r="K37" s="252"/>
      <c r="L37" s="172" t="s">
        <v>11216</v>
      </c>
      <c r="M37" s="160">
        <v>1</v>
      </c>
      <c r="N37" s="249"/>
    </row>
    <row r="38" spans="2:14">
      <c r="B38" s="296"/>
      <c r="C38" s="293"/>
      <c r="D38" s="275"/>
      <c r="E38" s="278"/>
      <c r="F38" s="287"/>
      <c r="G38" s="268"/>
      <c r="H38" s="261" t="s">
        <v>11193</v>
      </c>
      <c r="I38" s="108" t="s">
        <v>11184</v>
      </c>
      <c r="J38" s="109">
        <v>1</v>
      </c>
      <c r="K38" s="250" t="s">
        <v>11192</v>
      </c>
      <c r="L38" s="173" t="s">
        <v>11189</v>
      </c>
      <c r="M38" s="161">
        <v>3</v>
      </c>
      <c r="N38" s="247" t="s">
        <v>11306</v>
      </c>
    </row>
    <row r="39" spans="2:14">
      <c r="B39" s="296"/>
      <c r="C39" s="293"/>
      <c r="D39" s="275"/>
      <c r="E39" s="278"/>
      <c r="F39" s="287"/>
      <c r="G39" s="268"/>
      <c r="H39" s="262"/>
      <c r="I39" s="110" t="s">
        <v>11185</v>
      </c>
      <c r="J39" s="111">
        <v>2</v>
      </c>
      <c r="K39" s="251"/>
      <c r="L39" s="174" t="s">
        <v>11190</v>
      </c>
      <c r="M39" s="162">
        <v>2</v>
      </c>
      <c r="N39" s="248"/>
    </row>
    <row r="40" spans="2:14" ht="31.75" customHeight="1">
      <c r="B40" s="297"/>
      <c r="C40" s="294"/>
      <c r="D40" s="276"/>
      <c r="E40" s="279"/>
      <c r="F40" s="288"/>
      <c r="G40" s="269"/>
      <c r="H40" s="273"/>
      <c r="I40" s="112" t="s">
        <v>11187</v>
      </c>
      <c r="J40" s="113">
        <v>3</v>
      </c>
      <c r="K40" s="252"/>
      <c r="L40" s="175" t="s">
        <v>11191</v>
      </c>
      <c r="M40" s="163">
        <v>1</v>
      </c>
      <c r="N40" s="249"/>
    </row>
    <row r="41" spans="2:14" ht="31.75" customHeight="1">
      <c r="B41" s="299" t="s">
        <v>83</v>
      </c>
      <c r="C41" s="292" t="s">
        <v>82</v>
      </c>
      <c r="D41" s="274" t="s">
        <v>81</v>
      </c>
      <c r="E41" s="280" t="s">
        <v>80</v>
      </c>
      <c r="F41" s="286" t="s">
        <v>79</v>
      </c>
      <c r="G41" s="300" t="s">
        <v>78</v>
      </c>
      <c r="H41" s="303" t="s">
        <v>77</v>
      </c>
      <c r="I41" s="108" t="s">
        <v>11194</v>
      </c>
      <c r="J41" s="109">
        <v>1</v>
      </c>
      <c r="K41" s="250" t="s">
        <v>76</v>
      </c>
      <c r="L41" s="170" t="s">
        <v>11151</v>
      </c>
      <c r="M41" s="158">
        <v>1</v>
      </c>
      <c r="N41" s="254" t="s">
        <v>11307</v>
      </c>
    </row>
    <row r="42" spans="2:14">
      <c r="B42" s="296"/>
      <c r="C42" s="293"/>
      <c r="D42" s="275"/>
      <c r="E42" s="281"/>
      <c r="F42" s="287"/>
      <c r="G42" s="301"/>
      <c r="H42" s="304"/>
      <c r="I42" s="110" t="s">
        <v>11113</v>
      </c>
      <c r="J42" s="111">
        <v>2</v>
      </c>
      <c r="K42" s="251"/>
      <c r="L42" s="171" t="s">
        <v>11159</v>
      </c>
      <c r="M42" s="159">
        <v>2</v>
      </c>
      <c r="N42" s="255"/>
    </row>
    <row r="43" spans="2:14">
      <c r="B43" s="296"/>
      <c r="C43" s="293"/>
      <c r="D43" s="275"/>
      <c r="E43" s="281"/>
      <c r="F43" s="288"/>
      <c r="G43" s="302"/>
      <c r="H43" s="305"/>
      <c r="I43" s="114" t="s">
        <v>11114</v>
      </c>
      <c r="J43" s="115">
        <v>3</v>
      </c>
      <c r="K43" s="252"/>
      <c r="L43" s="175" t="s">
        <v>11166</v>
      </c>
      <c r="M43" s="163">
        <v>3</v>
      </c>
      <c r="N43" s="256"/>
    </row>
    <row r="44" spans="2:14" ht="31.75" customHeight="1">
      <c r="B44" s="296"/>
      <c r="C44" s="293"/>
      <c r="D44" s="275"/>
      <c r="E44" s="281"/>
      <c r="F44" s="283" t="s">
        <v>75</v>
      </c>
      <c r="G44" s="300" t="s">
        <v>74</v>
      </c>
      <c r="H44" s="261" t="s">
        <v>73</v>
      </c>
      <c r="I44" s="108" t="s">
        <v>11206</v>
      </c>
      <c r="J44" s="109">
        <v>1</v>
      </c>
      <c r="K44" s="250" t="s">
        <v>11217</v>
      </c>
      <c r="L44" s="170" t="s">
        <v>11152</v>
      </c>
      <c r="M44" s="158">
        <v>3</v>
      </c>
      <c r="N44" s="247" t="s">
        <v>11306</v>
      </c>
    </row>
    <row r="45" spans="2:14">
      <c r="B45" s="296"/>
      <c r="C45" s="293"/>
      <c r="D45" s="275"/>
      <c r="E45" s="281"/>
      <c r="F45" s="284"/>
      <c r="G45" s="301"/>
      <c r="H45" s="262"/>
      <c r="I45" s="110" t="s">
        <v>11115</v>
      </c>
      <c r="J45" s="111">
        <v>2</v>
      </c>
      <c r="K45" s="251"/>
      <c r="L45" s="171" t="s">
        <v>11167</v>
      </c>
      <c r="M45" s="159">
        <v>2</v>
      </c>
      <c r="N45" s="248"/>
    </row>
    <row r="46" spans="2:14">
      <c r="B46" s="296"/>
      <c r="C46" s="293"/>
      <c r="D46" s="275"/>
      <c r="E46" s="281"/>
      <c r="F46" s="285"/>
      <c r="G46" s="302"/>
      <c r="H46" s="273"/>
      <c r="I46" s="114" t="s">
        <v>11116</v>
      </c>
      <c r="J46" s="115">
        <v>3</v>
      </c>
      <c r="K46" s="252"/>
      <c r="L46" s="175" t="s">
        <v>11160</v>
      </c>
      <c r="M46" s="163">
        <v>1</v>
      </c>
      <c r="N46" s="249"/>
    </row>
    <row r="47" spans="2:14">
      <c r="B47" s="296"/>
      <c r="C47" s="293"/>
      <c r="D47" s="275"/>
      <c r="E47" s="281"/>
      <c r="F47" s="286" t="s">
        <v>72</v>
      </c>
      <c r="G47" s="300" t="s">
        <v>71</v>
      </c>
      <c r="H47" s="261" t="s">
        <v>70</v>
      </c>
      <c r="I47" s="108" t="s">
        <v>11195</v>
      </c>
      <c r="J47" s="109">
        <v>1</v>
      </c>
      <c r="K47" s="250" t="s">
        <v>69</v>
      </c>
      <c r="L47" s="170" t="s">
        <v>11153</v>
      </c>
      <c r="M47" s="158">
        <v>3</v>
      </c>
      <c r="N47" s="247" t="s">
        <v>11306</v>
      </c>
    </row>
    <row r="48" spans="2:14">
      <c r="B48" s="296"/>
      <c r="C48" s="293"/>
      <c r="D48" s="275"/>
      <c r="E48" s="281"/>
      <c r="F48" s="287"/>
      <c r="G48" s="301"/>
      <c r="H48" s="262"/>
      <c r="I48" s="110" t="s">
        <v>11196</v>
      </c>
      <c r="J48" s="111">
        <v>2</v>
      </c>
      <c r="K48" s="251"/>
      <c r="L48" s="171" t="s">
        <v>11117</v>
      </c>
      <c r="M48" s="159">
        <v>2</v>
      </c>
      <c r="N48" s="248"/>
    </row>
    <row r="49" spans="2:14">
      <c r="B49" s="296"/>
      <c r="C49" s="293"/>
      <c r="D49" s="276"/>
      <c r="E49" s="282"/>
      <c r="F49" s="288"/>
      <c r="G49" s="302"/>
      <c r="H49" s="273"/>
      <c r="I49" s="114" t="s">
        <v>11197</v>
      </c>
      <c r="J49" s="115">
        <v>3</v>
      </c>
      <c r="K49" s="252"/>
      <c r="L49" s="175" t="s">
        <v>11118</v>
      </c>
      <c r="M49" s="163">
        <v>1</v>
      </c>
      <c r="N49" s="249"/>
    </row>
    <row r="50" spans="2:14">
      <c r="B50" s="296"/>
      <c r="C50" s="293"/>
      <c r="D50" s="274" t="s">
        <v>68</v>
      </c>
      <c r="E50" s="277" t="s">
        <v>67</v>
      </c>
      <c r="F50" s="264"/>
      <c r="G50" s="267"/>
      <c r="H50" s="261" t="s">
        <v>1</v>
      </c>
      <c r="I50" s="108" t="s">
        <v>11198</v>
      </c>
      <c r="J50" s="109">
        <v>1</v>
      </c>
      <c r="K50" s="250" t="s">
        <v>11122</v>
      </c>
      <c r="L50" s="170" t="s">
        <v>11201</v>
      </c>
      <c r="M50" s="158">
        <v>3</v>
      </c>
      <c r="N50" s="247" t="s">
        <v>11306</v>
      </c>
    </row>
    <row r="51" spans="2:14">
      <c r="B51" s="296"/>
      <c r="C51" s="293"/>
      <c r="D51" s="275"/>
      <c r="E51" s="278"/>
      <c r="F51" s="265"/>
      <c r="G51" s="268"/>
      <c r="H51" s="262"/>
      <c r="I51" s="110" t="s">
        <v>11199</v>
      </c>
      <c r="J51" s="111">
        <v>2</v>
      </c>
      <c r="K51" s="251"/>
      <c r="L51" s="171" t="s">
        <v>11121</v>
      </c>
      <c r="M51" s="159">
        <v>2</v>
      </c>
      <c r="N51" s="248"/>
    </row>
    <row r="52" spans="2:14">
      <c r="B52" s="296"/>
      <c r="C52" s="293"/>
      <c r="D52" s="276"/>
      <c r="E52" s="279"/>
      <c r="F52" s="266"/>
      <c r="G52" s="269"/>
      <c r="H52" s="273"/>
      <c r="I52" s="114" t="s">
        <v>11200</v>
      </c>
      <c r="J52" s="115">
        <v>3</v>
      </c>
      <c r="K52" s="252"/>
      <c r="L52" s="175" t="s">
        <v>11119</v>
      </c>
      <c r="M52" s="163">
        <v>1</v>
      </c>
      <c r="N52" s="249"/>
    </row>
    <row r="53" spans="2:14">
      <c r="B53" s="296"/>
      <c r="C53" s="293"/>
      <c r="D53" s="274" t="s">
        <v>66</v>
      </c>
      <c r="E53" s="277" t="s">
        <v>65</v>
      </c>
      <c r="F53" s="264"/>
      <c r="G53" s="267"/>
      <c r="H53" s="261" t="s">
        <v>125</v>
      </c>
      <c r="I53" s="108" t="s">
        <v>11198</v>
      </c>
      <c r="J53" s="109">
        <v>1</v>
      </c>
      <c r="K53" s="250" t="s">
        <v>11123</v>
      </c>
      <c r="L53" s="170" t="s">
        <v>11201</v>
      </c>
      <c r="M53" s="158">
        <v>3</v>
      </c>
      <c r="N53" s="247" t="s">
        <v>11306</v>
      </c>
    </row>
    <row r="54" spans="2:14">
      <c r="B54" s="296"/>
      <c r="C54" s="293"/>
      <c r="D54" s="275"/>
      <c r="E54" s="278"/>
      <c r="F54" s="265"/>
      <c r="G54" s="268"/>
      <c r="H54" s="262"/>
      <c r="I54" s="110" t="s">
        <v>11199</v>
      </c>
      <c r="J54" s="111">
        <v>2</v>
      </c>
      <c r="K54" s="251"/>
      <c r="L54" s="171" t="s">
        <v>11121</v>
      </c>
      <c r="M54" s="159">
        <v>2</v>
      </c>
      <c r="N54" s="248"/>
    </row>
    <row r="55" spans="2:14">
      <c r="B55" s="297"/>
      <c r="C55" s="294"/>
      <c r="D55" s="275"/>
      <c r="E55" s="278"/>
      <c r="F55" s="266"/>
      <c r="G55" s="269"/>
      <c r="H55" s="273"/>
      <c r="I55" s="114" t="s">
        <v>11200</v>
      </c>
      <c r="J55" s="115">
        <v>3</v>
      </c>
      <c r="K55" s="252"/>
      <c r="L55" s="175" t="s">
        <v>11119</v>
      </c>
      <c r="M55" s="163">
        <v>1</v>
      </c>
      <c r="N55" s="249"/>
    </row>
    <row r="56" spans="2:14" ht="15.9" customHeight="1">
      <c r="B56" s="289" t="s">
        <v>64</v>
      </c>
      <c r="C56" s="292" t="s">
        <v>63</v>
      </c>
      <c r="D56" s="275" t="s">
        <v>62</v>
      </c>
      <c r="E56" s="278" t="s">
        <v>61</v>
      </c>
      <c r="F56" s="264"/>
      <c r="G56" s="267"/>
      <c r="H56" s="270" t="s">
        <v>60</v>
      </c>
      <c r="I56" s="108" t="s">
        <v>11168</v>
      </c>
      <c r="J56" s="117">
        <v>3</v>
      </c>
      <c r="K56" s="258" t="s">
        <v>59</v>
      </c>
      <c r="L56" s="170" t="s">
        <v>11154</v>
      </c>
      <c r="M56" s="164">
        <v>3</v>
      </c>
      <c r="N56" s="247" t="s">
        <v>11306</v>
      </c>
    </row>
    <row r="57" spans="2:14">
      <c r="B57" s="290"/>
      <c r="C57" s="293"/>
      <c r="D57" s="275"/>
      <c r="E57" s="278"/>
      <c r="F57" s="265"/>
      <c r="G57" s="268"/>
      <c r="H57" s="271"/>
      <c r="I57" s="110" t="s">
        <v>11127</v>
      </c>
      <c r="J57" s="111">
        <v>2</v>
      </c>
      <c r="K57" s="259"/>
      <c r="L57" s="171" t="s">
        <v>11220</v>
      </c>
      <c r="M57" s="159">
        <v>2</v>
      </c>
      <c r="N57" s="248"/>
    </row>
    <row r="58" spans="2:14">
      <c r="B58" s="290"/>
      <c r="C58" s="293"/>
      <c r="D58" s="276"/>
      <c r="E58" s="279"/>
      <c r="F58" s="266"/>
      <c r="G58" s="269"/>
      <c r="H58" s="272"/>
      <c r="I58" s="112" t="s">
        <v>11128</v>
      </c>
      <c r="J58" s="113">
        <v>1</v>
      </c>
      <c r="K58" s="260"/>
      <c r="L58" s="172" t="s">
        <v>11124</v>
      </c>
      <c r="M58" s="160">
        <v>1</v>
      </c>
      <c r="N58" s="249"/>
    </row>
    <row r="59" spans="2:14">
      <c r="B59" s="290"/>
      <c r="C59" s="293"/>
      <c r="D59" s="274" t="s">
        <v>58</v>
      </c>
      <c r="E59" s="277" t="s">
        <v>57</v>
      </c>
      <c r="F59" s="264"/>
      <c r="G59" s="267"/>
      <c r="H59" s="261" t="s">
        <v>11205</v>
      </c>
      <c r="I59" s="108" t="s">
        <v>11202</v>
      </c>
      <c r="J59" s="109">
        <v>3</v>
      </c>
      <c r="K59" s="250" t="s">
        <v>11221</v>
      </c>
      <c r="L59" s="170" t="s">
        <v>11155</v>
      </c>
      <c r="M59" s="158">
        <v>3</v>
      </c>
      <c r="N59" s="247" t="s">
        <v>11306</v>
      </c>
    </row>
    <row r="60" spans="2:14">
      <c r="B60" s="290"/>
      <c r="C60" s="293"/>
      <c r="D60" s="275"/>
      <c r="E60" s="278"/>
      <c r="F60" s="265"/>
      <c r="G60" s="268"/>
      <c r="H60" s="262"/>
      <c r="I60" s="110" t="s">
        <v>11203</v>
      </c>
      <c r="J60" s="111">
        <v>2</v>
      </c>
      <c r="K60" s="251"/>
      <c r="L60" s="171" t="s">
        <v>11125</v>
      </c>
      <c r="M60" s="159">
        <v>2</v>
      </c>
      <c r="N60" s="248"/>
    </row>
    <row r="61" spans="2:14" ht="17" thickBot="1">
      <c r="B61" s="291"/>
      <c r="C61" s="294"/>
      <c r="D61" s="276"/>
      <c r="E61" s="279"/>
      <c r="F61" s="266"/>
      <c r="G61" s="269"/>
      <c r="H61" s="263"/>
      <c r="I61" s="150" t="s">
        <v>11204</v>
      </c>
      <c r="J61" s="151">
        <v>1</v>
      </c>
      <c r="K61" s="253"/>
      <c r="L61" s="176" t="s">
        <v>11126</v>
      </c>
      <c r="M61" s="165">
        <v>1</v>
      </c>
      <c r="N61" s="249"/>
    </row>
    <row r="62" spans="2:14">
      <c r="L62" s="4"/>
    </row>
    <row r="63" spans="2:14">
      <c r="L63" s="4"/>
    </row>
    <row r="64" spans="2:14">
      <c r="L64" s="4"/>
    </row>
  </sheetData>
  <sheetProtection algorithmName="SHA-512" hashValue="aJcKeR+hRe4Uj2BYfq2OejpeO/4wnVmQ64UDdf6DA7TUMGehC4fbZwzXVqWv5rp4M/Rvwmc3Jm8PZfHdskFuAg==" saltValue="SQ9KKbizTUrgvqlf929wHw==" spinCount="100000" sheet="1" objects="1" scenarios="1"/>
  <mergeCells count="120">
    <mergeCell ref="N2:N4"/>
    <mergeCell ref="B2:G4"/>
    <mergeCell ref="D5:D8"/>
    <mergeCell ref="E5:E8"/>
    <mergeCell ref="D9:D11"/>
    <mergeCell ref="E9:E11"/>
    <mergeCell ref="F9:G11"/>
    <mergeCell ref="H3:J3"/>
    <mergeCell ref="K3:M3"/>
    <mergeCell ref="H2:M2"/>
    <mergeCell ref="D12:D17"/>
    <mergeCell ref="E12:E17"/>
    <mergeCell ref="F15:G17"/>
    <mergeCell ref="H15:H17"/>
    <mergeCell ref="F18:F20"/>
    <mergeCell ref="G18:G20"/>
    <mergeCell ref="H18:H20"/>
    <mergeCell ref="D18:D31"/>
    <mergeCell ref="N5:N8"/>
    <mergeCell ref="N9:N11"/>
    <mergeCell ref="H12:H14"/>
    <mergeCell ref="N12:N14"/>
    <mergeCell ref="F5:G8"/>
    <mergeCell ref="F12:G14"/>
    <mergeCell ref="H5:H8"/>
    <mergeCell ref="H9:H11"/>
    <mergeCell ref="K5:K8"/>
    <mergeCell ref="K9:K11"/>
    <mergeCell ref="G35:G40"/>
    <mergeCell ref="H35:H37"/>
    <mergeCell ref="H32:H34"/>
    <mergeCell ref="F29:F31"/>
    <mergeCell ref="G29:G31"/>
    <mergeCell ref="H29:H31"/>
    <mergeCell ref="K29:K31"/>
    <mergeCell ref="K12:K14"/>
    <mergeCell ref="F26:F28"/>
    <mergeCell ref="G26:G28"/>
    <mergeCell ref="H21:H23"/>
    <mergeCell ref="H24:H25"/>
    <mergeCell ref="H26:H28"/>
    <mergeCell ref="K18:K20"/>
    <mergeCell ref="K21:K23"/>
    <mergeCell ref="K24:K25"/>
    <mergeCell ref="F21:F23"/>
    <mergeCell ref="G21:G23"/>
    <mergeCell ref="G24:G25"/>
    <mergeCell ref="F24:F25"/>
    <mergeCell ref="K32:K34"/>
    <mergeCell ref="K35:K37"/>
    <mergeCell ref="K38:K40"/>
    <mergeCell ref="D56:D58"/>
    <mergeCell ref="E56:E58"/>
    <mergeCell ref="D59:D61"/>
    <mergeCell ref="E59:E61"/>
    <mergeCell ref="B56:B61"/>
    <mergeCell ref="C56:C61"/>
    <mergeCell ref="H38:H40"/>
    <mergeCell ref="B5:B40"/>
    <mergeCell ref="C5:C40"/>
    <mergeCell ref="B41:B55"/>
    <mergeCell ref="C41:C55"/>
    <mergeCell ref="G47:G49"/>
    <mergeCell ref="H44:H46"/>
    <mergeCell ref="H47:H49"/>
    <mergeCell ref="G44:G46"/>
    <mergeCell ref="F41:F43"/>
    <mergeCell ref="G41:G43"/>
    <mergeCell ref="H41:H43"/>
    <mergeCell ref="E18:E31"/>
    <mergeCell ref="F32:F34"/>
    <mergeCell ref="G32:G34"/>
    <mergeCell ref="D32:D40"/>
    <mergeCell ref="E32:E40"/>
    <mergeCell ref="F35:F40"/>
    <mergeCell ref="K47:K49"/>
    <mergeCell ref="D50:D52"/>
    <mergeCell ref="E50:E52"/>
    <mergeCell ref="D53:D55"/>
    <mergeCell ref="E53:E55"/>
    <mergeCell ref="D41:D49"/>
    <mergeCell ref="E41:E49"/>
    <mergeCell ref="F44:F46"/>
    <mergeCell ref="F47:F49"/>
    <mergeCell ref="H59:H61"/>
    <mergeCell ref="F50:F52"/>
    <mergeCell ref="G50:G52"/>
    <mergeCell ref="F53:F55"/>
    <mergeCell ref="G53:G55"/>
    <mergeCell ref="F56:F58"/>
    <mergeCell ref="G56:G58"/>
    <mergeCell ref="F59:F61"/>
    <mergeCell ref="G59:G61"/>
    <mergeCell ref="H56:H58"/>
    <mergeCell ref="H50:H52"/>
    <mergeCell ref="H53:H55"/>
    <mergeCell ref="N59:N61"/>
    <mergeCell ref="K15:K17"/>
    <mergeCell ref="K26:K28"/>
    <mergeCell ref="K44:K46"/>
    <mergeCell ref="K41:K43"/>
    <mergeCell ref="K59:K61"/>
    <mergeCell ref="N44:N46"/>
    <mergeCell ref="N47:N49"/>
    <mergeCell ref="N50:N52"/>
    <mergeCell ref="N53:N55"/>
    <mergeCell ref="N56:N58"/>
    <mergeCell ref="N29:N31"/>
    <mergeCell ref="N32:N34"/>
    <mergeCell ref="N35:N37"/>
    <mergeCell ref="N38:N40"/>
    <mergeCell ref="N41:N43"/>
    <mergeCell ref="N15:N17"/>
    <mergeCell ref="N18:N20"/>
    <mergeCell ref="N21:N23"/>
    <mergeCell ref="N24:N25"/>
    <mergeCell ref="N26:N28"/>
    <mergeCell ref="K53:K55"/>
    <mergeCell ref="K50:K52"/>
    <mergeCell ref="K56:K58"/>
  </mergeCells>
  <phoneticPr fontId="3"/>
  <pageMargins left="0.7" right="0.7" top="0.75" bottom="0.75" header="0.3" footer="0.3"/>
  <pageSetup paperSize="9" orientation="portrait" horizontalDpi="4294967293"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61DA27-D3AA-4D4F-8D3F-3E31E5282A5A}">
  <sheetPr codeName="Sheet4"/>
  <dimension ref="A1:V126"/>
  <sheetViews>
    <sheetView zoomScaleNormal="100" zoomScaleSheetLayoutView="100" workbookViewId="0">
      <selection activeCell="M9" sqref="M9"/>
    </sheetView>
  </sheetViews>
  <sheetFormatPr defaultRowHeight="13"/>
  <cols>
    <col min="3" max="3" width="29.36328125" customWidth="1"/>
    <col min="4" max="4" width="22.7265625" customWidth="1"/>
    <col min="16" max="16" width="9.7265625" customWidth="1"/>
  </cols>
  <sheetData>
    <row r="1" spans="1:22">
      <c r="C1" t="s">
        <v>11267</v>
      </c>
    </row>
    <row r="2" spans="1:22">
      <c r="D2" t="s">
        <v>11255</v>
      </c>
      <c r="F2" t="str">
        <f>'ヒアリングシート（記入例あり）'!C23</f>
        <v>メタバナジン酸アンモニウム（V）</v>
      </c>
    </row>
    <row r="3" spans="1:22">
      <c r="D3" t="s">
        <v>133</v>
      </c>
      <c r="F3" t="str">
        <f>'ヒアリングシート（記入例あり）'!E24</f>
        <v>無機物</v>
      </c>
    </row>
    <row r="4" spans="1:22">
      <c r="D4" t="s">
        <v>11264</v>
      </c>
      <c r="F4" t="str">
        <f>'ヒアリングシート（記入例あり）'!C24</f>
        <v>①</v>
      </c>
    </row>
    <row r="5" spans="1:22">
      <c r="D5" t="s">
        <v>11256</v>
      </c>
      <c r="F5">
        <f>COUNTIF(技術リスト!D5:AK5,計算シート!F2)</f>
        <v>0</v>
      </c>
      <c r="G5" t="s">
        <v>11257</v>
      </c>
      <c r="J5">
        <f>IF(F5=0,1,0)</f>
        <v>1</v>
      </c>
    </row>
    <row r="6" spans="1:22">
      <c r="D6" t="s">
        <v>11263</v>
      </c>
      <c r="F6" t="str">
        <f>IF(F5=1,F2,"その他"&amp;F4)</f>
        <v>その他①</v>
      </c>
    </row>
    <row r="7" spans="1:22">
      <c r="D7" t="s">
        <v>11265</v>
      </c>
      <c r="F7">
        <f>MATCH(計算シート!$F$6,技術リスト!$A$5:$AK$5,0)</f>
        <v>8</v>
      </c>
    </row>
    <row r="9" spans="1:22" s="143" customFormat="1" ht="39">
      <c r="C9" s="146"/>
      <c r="D9" s="146" t="str">
        <f>$F$6</f>
        <v>その他①</v>
      </c>
      <c r="E9" s="146" t="str">
        <f>技術リスト!$AL$5</f>
        <v>設置面積</v>
      </c>
      <c r="F9" s="146" t="str">
        <f>技術リスト!AM5</f>
        <v>車両サイズ</v>
      </c>
      <c r="G9" s="146" t="str">
        <f>技術リスト!AN5</f>
        <v>車両台数</v>
      </c>
      <c r="H9" s="146" t="str">
        <f>技術リスト!AO5</f>
        <v>水利用</v>
      </c>
      <c r="I9" s="146" t="str">
        <f>技術リスト!AP5</f>
        <v>電気利用</v>
      </c>
      <c r="J9" s="146" t="str">
        <f>技術リスト!AQ5</f>
        <v>通信利用</v>
      </c>
      <c r="K9" s="146" t="str">
        <f>技術リスト!AR5</f>
        <v>燃料利用</v>
      </c>
      <c r="L9" s="146" t="str">
        <f>技術リスト!AS5</f>
        <v>消耗品</v>
      </c>
      <c r="M9" s="146" t="str">
        <f>技術リスト!AT5</f>
        <v>習熟度（有資格者等）</v>
      </c>
      <c r="N9" s="146" t="str">
        <f>技術リスト!AU5</f>
        <v>人数</v>
      </c>
      <c r="O9" s="146" t="str">
        <f>技術リスト!AV5</f>
        <v>宿泊場所</v>
      </c>
      <c r="P9" s="146" t="str">
        <f>技術リスト!AW5</f>
        <v>騒音，振動，臭気の発生</v>
      </c>
      <c r="Q9" s="146" t="str">
        <f>技術リスト!AX5</f>
        <v>地盤沈下の発生</v>
      </c>
      <c r="R9" s="146" t="str">
        <f>技術リスト!AY5</f>
        <v>生態系への影響</v>
      </c>
      <c r="S9" s="146" t="str">
        <f>技術リスト!AZ5</f>
        <v>イニシャルコスト</v>
      </c>
      <c r="T9" s="146" t="str">
        <f>技術リスト!BA5</f>
        <v>ランニングコスト</v>
      </c>
      <c r="U9" s="146" t="str">
        <f>技術リスト!BB5</f>
        <v>立上げ・処理時間</v>
      </c>
      <c r="V9" s="146" t="str">
        <f>技術リスト!BC5</f>
        <v>費用対効果</v>
      </c>
    </row>
    <row r="10" spans="1:22">
      <c r="A10">
        <f>D10*1000+COUNTIF(D$10:D10,D10)</f>
        <v>1001</v>
      </c>
      <c r="B10">
        <f>RANK(A10,A10:A53)</f>
        <v>9</v>
      </c>
      <c r="C10" s="145" t="str">
        <f>技術リスト!B6</f>
        <v>掘削埋戻し法</v>
      </c>
      <c r="D10" s="145" cm="1">
        <f t="array" ref="D10">INDEX(技術リスト!$A$5:$AK$49,技術リスト!A6+1,$F$7)</f>
        <v>1</v>
      </c>
      <c r="E10" s="144">
        <f>技術リスト!AL6</f>
        <v>1</v>
      </c>
      <c r="F10" s="144">
        <f>技術リスト!AM6</f>
        <v>1</v>
      </c>
      <c r="G10" s="144">
        <f>技術リスト!AN6</f>
        <v>1</v>
      </c>
      <c r="H10" s="144">
        <f>技術リスト!AO6</f>
        <v>2</v>
      </c>
      <c r="I10" s="144">
        <f>技術リスト!AP6</f>
        <v>3</v>
      </c>
      <c r="J10" s="144">
        <f>技術リスト!AQ6</f>
        <v>3</v>
      </c>
      <c r="K10" s="144">
        <f>技術リスト!AR6</f>
        <v>2</v>
      </c>
      <c r="L10" s="144">
        <f>技術リスト!AS6</f>
        <v>3</v>
      </c>
      <c r="M10" s="144">
        <f>技術リスト!AT6</f>
        <v>1</v>
      </c>
      <c r="N10" s="144">
        <f>技術リスト!AU6</f>
        <v>1</v>
      </c>
      <c r="O10" s="144">
        <f>技術リスト!AV6</f>
        <v>1</v>
      </c>
      <c r="P10" s="144">
        <f>技術リスト!AW6</f>
        <v>1</v>
      </c>
      <c r="Q10" s="144">
        <f>技術リスト!AX6</f>
        <v>1</v>
      </c>
      <c r="R10" s="144">
        <f>技術リスト!AY6</f>
        <v>1</v>
      </c>
      <c r="S10" s="144">
        <f>技術リスト!AZ6</f>
        <v>2</v>
      </c>
      <c r="T10" s="144">
        <f>技術リスト!BA6</f>
        <v>2</v>
      </c>
      <c r="U10" s="144">
        <f>技術リスト!BB6</f>
        <v>3</v>
      </c>
      <c r="V10" s="144">
        <f>技術リスト!BC6</f>
        <v>2</v>
      </c>
    </row>
    <row r="11" spans="1:22">
      <c r="A11">
        <f>D11*1000+COUNTIF(D$10:D11,D11)</f>
        <v>1002</v>
      </c>
      <c r="B11">
        <f t="shared" ref="B11:B53" si="0">RANK(A11,A11:A54)</f>
        <v>8</v>
      </c>
      <c r="C11" s="145" t="str">
        <f>技術リスト!B7</f>
        <v>不溶化処理</v>
      </c>
      <c r="D11" s="145" cm="1">
        <f t="array" ref="D11">INDEX(技術リスト!$A$5:$AK$49,技術リスト!A7+1,$F$7)</f>
        <v>1</v>
      </c>
      <c r="E11" s="144">
        <f>技術リスト!AL7</f>
        <v>1</v>
      </c>
      <c r="F11" s="144">
        <f>技術リスト!AM7</f>
        <v>2</v>
      </c>
      <c r="G11" s="144">
        <f>技術リスト!AN7</f>
        <v>1</v>
      </c>
      <c r="H11" s="144">
        <f>技術リスト!AO7</f>
        <v>3</v>
      </c>
      <c r="I11" s="144">
        <f>技術リスト!AP7</f>
        <v>1</v>
      </c>
      <c r="J11" s="144">
        <f>技術リスト!AQ7</f>
        <v>3</v>
      </c>
      <c r="K11" s="144">
        <f>技術リスト!AR7</f>
        <v>1</v>
      </c>
      <c r="L11" s="144">
        <f>技術リスト!AS7</f>
        <v>2</v>
      </c>
      <c r="M11" s="144">
        <f>技術リスト!AT7</f>
        <v>2</v>
      </c>
      <c r="N11" s="144">
        <f>技術リスト!AU7</f>
        <v>1</v>
      </c>
      <c r="O11" s="144">
        <f>技術リスト!AV7</f>
        <v>1</v>
      </c>
      <c r="P11" s="144">
        <f>技術リスト!AW7</f>
        <v>1</v>
      </c>
      <c r="Q11" s="144">
        <f>技術リスト!AX7</f>
        <v>1</v>
      </c>
      <c r="R11" s="144">
        <f>技術リスト!AY7</f>
        <v>1</v>
      </c>
      <c r="S11" s="144">
        <f>技術リスト!AZ7</f>
        <v>1</v>
      </c>
      <c r="T11" s="144">
        <f>技術リスト!BA7</f>
        <v>2</v>
      </c>
      <c r="U11" s="144">
        <f>技術リスト!BB7</f>
        <v>3</v>
      </c>
      <c r="V11" s="144">
        <f>技術リスト!BC7</f>
        <v>2</v>
      </c>
    </row>
    <row r="12" spans="1:22">
      <c r="A12">
        <f>D12*1000+COUNTIF(D$10:D12,D12)</f>
        <v>1</v>
      </c>
      <c r="B12">
        <f t="shared" si="0"/>
        <v>42</v>
      </c>
      <c r="C12" s="145" t="str">
        <f>技術リスト!B8</f>
        <v>酸化還元</v>
      </c>
      <c r="D12" s="145" cm="1">
        <f t="array" ref="D12">INDEX(技術リスト!$A$5:$AK$49,技術リスト!A8+1,$F$7)</f>
        <v>0</v>
      </c>
      <c r="E12" s="144">
        <f>技術リスト!AL8</f>
        <v>2</v>
      </c>
      <c r="F12" s="144">
        <f>技術リスト!AM8</f>
        <v>2</v>
      </c>
      <c r="G12" s="144">
        <f>技術リスト!AN8</f>
        <v>2</v>
      </c>
      <c r="H12" s="144">
        <f>技術リスト!AO8</f>
        <v>2</v>
      </c>
      <c r="I12" s="144">
        <f>技術リスト!AP8</f>
        <v>1</v>
      </c>
      <c r="J12" s="144">
        <f>技術リスト!AQ8</f>
        <v>3</v>
      </c>
      <c r="K12" s="144">
        <f>技術リスト!AR8</f>
        <v>2</v>
      </c>
      <c r="L12" s="144">
        <f>技術リスト!AS8</f>
        <v>3</v>
      </c>
      <c r="M12" s="144">
        <f>技術リスト!AT8</f>
        <v>2</v>
      </c>
      <c r="N12" s="144">
        <f>技術リスト!AU8</f>
        <v>1</v>
      </c>
      <c r="O12" s="144">
        <f>技術リスト!AV8</f>
        <v>2</v>
      </c>
      <c r="P12" s="144">
        <f>技術リスト!AW8</f>
        <v>2</v>
      </c>
      <c r="Q12" s="144">
        <f>技術リスト!AX8</f>
        <v>1</v>
      </c>
      <c r="R12" s="144">
        <f>技術リスト!AY8</f>
        <v>1</v>
      </c>
      <c r="S12" s="144">
        <f>技術リスト!AZ8</f>
        <v>1</v>
      </c>
      <c r="T12" s="144">
        <f>技術リスト!BA8</f>
        <v>2</v>
      </c>
      <c r="U12" s="144">
        <f>技術リスト!BB8</f>
        <v>3</v>
      </c>
      <c r="V12" s="144">
        <f>技術リスト!BC8</f>
        <v>2</v>
      </c>
    </row>
    <row r="13" spans="1:22">
      <c r="A13">
        <f>D13*1000+COUNTIF(D$10:D13,D13)</f>
        <v>2</v>
      </c>
      <c r="B13">
        <f t="shared" si="0"/>
        <v>41</v>
      </c>
      <c r="C13" s="145" t="str">
        <f>技術リスト!B9</f>
        <v>溶融固化</v>
      </c>
      <c r="D13" s="145" cm="1">
        <f t="array" ref="D13">INDEX(技術リスト!$A$5:$AK$49,技術リスト!A9+1,$F$7)</f>
        <v>0</v>
      </c>
      <c r="E13" s="144">
        <f>技術リスト!AL9</f>
        <v>2</v>
      </c>
      <c r="F13" s="144">
        <f>技術リスト!AM9</f>
        <v>1</v>
      </c>
      <c r="G13" s="144">
        <f>技術リスト!AN9</f>
        <v>1</v>
      </c>
      <c r="H13" s="144">
        <f>技術リスト!AO9</f>
        <v>1</v>
      </c>
      <c r="I13" s="144">
        <f>技術リスト!AP9</f>
        <v>1</v>
      </c>
      <c r="J13" s="144">
        <f>技術リスト!AQ9</f>
        <v>3</v>
      </c>
      <c r="K13" s="144">
        <f>技術リスト!AR9</f>
        <v>1</v>
      </c>
      <c r="L13" s="144">
        <f>技術リスト!AS9</f>
        <v>3</v>
      </c>
      <c r="M13" s="144">
        <f>技術リスト!AT9</f>
        <v>1</v>
      </c>
      <c r="N13" s="144">
        <f>技術リスト!AU9</f>
        <v>1</v>
      </c>
      <c r="O13" s="144">
        <f>技術リスト!AV9</f>
        <v>2</v>
      </c>
      <c r="P13" s="144">
        <f>技術リスト!AW9</f>
        <v>1</v>
      </c>
      <c r="Q13" s="144">
        <f>技術リスト!AX9</f>
        <v>1</v>
      </c>
      <c r="R13" s="144">
        <f>技術リスト!AY9</f>
        <v>1</v>
      </c>
      <c r="S13" s="144">
        <f>技術リスト!AZ9</f>
        <v>1</v>
      </c>
      <c r="T13" s="144">
        <f>技術リスト!BA9</f>
        <v>2</v>
      </c>
      <c r="U13" s="144">
        <f>技術リスト!BB9</f>
        <v>3</v>
      </c>
      <c r="V13" s="144">
        <f>技術リスト!BC9</f>
        <v>2</v>
      </c>
    </row>
    <row r="14" spans="1:22">
      <c r="A14">
        <f>D14*1000+COUNTIF(D$10:D14,D14)</f>
        <v>3</v>
      </c>
      <c r="B14">
        <f t="shared" si="0"/>
        <v>40</v>
      </c>
      <c r="C14" s="145" t="str">
        <f>技術リスト!B10</f>
        <v>土壌洗浄</v>
      </c>
      <c r="D14" s="145" cm="1">
        <f t="array" ref="D14">INDEX(技術リスト!$A$5:$AK$49,技術リスト!A10+1,$F$7)</f>
        <v>0</v>
      </c>
      <c r="E14" s="144">
        <f>技術リスト!AL10</f>
        <v>2</v>
      </c>
      <c r="F14" s="144">
        <f>技術リスト!AM10</f>
        <v>1</v>
      </c>
      <c r="G14" s="144">
        <f>技術リスト!AN10</f>
        <v>1</v>
      </c>
      <c r="H14" s="144">
        <f>技術リスト!AO10</f>
        <v>3</v>
      </c>
      <c r="I14" s="144">
        <f>技術リスト!AP10</f>
        <v>2</v>
      </c>
      <c r="J14" s="144">
        <f>技術リスト!AQ10</f>
        <v>3</v>
      </c>
      <c r="K14" s="144">
        <f>技術リスト!AR10</f>
        <v>2</v>
      </c>
      <c r="L14" s="144">
        <f>技術リスト!AS10</f>
        <v>2</v>
      </c>
      <c r="M14" s="144">
        <f>技術リスト!AT10</f>
        <v>1</v>
      </c>
      <c r="N14" s="144">
        <f>技術リスト!AU10</f>
        <v>1</v>
      </c>
      <c r="O14" s="144">
        <f>技術リスト!AV10</f>
        <v>2</v>
      </c>
      <c r="P14" s="144">
        <f>技術リスト!AW10</f>
        <v>1</v>
      </c>
      <c r="Q14" s="144">
        <f>技術リスト!AX10</f>
        <v>1</v>
      </c>
      <c r="R14" s="144">
        <f>技術リスト!AY10</f>
        <v>1</v>
      </c>
      <c r="S14" s="144">
        <f>技術リスト!AZ10</f>
        <v>1</v>
      </c>
      <c r="T14" s="144">
        <f>技術リスト!BA10</f>
        <v>2</v>
      </c>
      <c r="U14" s="144">
        <f>技術リスト!BB10</f>
        <v>3</v>
      </c>
      <c r="V14" s="144">
        <f>技術リスト!BC10</f>
        <v>2</v>
      </c>
    </row>
    <row r="15" spans="1:22">
      <c r="A15">
        <f>D15*1000+COUNTIF(D$10:D15,D15)</f>
        <v>4</v>
      </c>
      <c r="B15">
        <f t="shared" si="0"/>
        <v>39</v>
      </c>
      <c r="C15" s="145" t="str">
        <f>技術リスト!B11</f>
        <v>吸引</v>
      </c>
      <c r="D15" s="145" cm="1">
        <f t="array" ref="D15">INDEX(技術リスト!$A$5:$AK$49,技術リスト!A11+1,$F$7)</f>
        <v>0</v>
      </c>
      <c r="E15" s="144">
        <f>技術リスト!AL11</f>
        <v>1</v>
      </c>
      <c r="F15" s="144">
        <f>技術リスト!AM11</f>
        <v>2</v>
      </c>
      <c r="G15" s="144">
        <f>技術リスト!AN11</f>
        <v>2</v>
      </c>
      <c r="H15" s="144">
        <f>技術リスト!AO11</f>
        <v>3</v>
      </c>
      <c r="I15" s="144">
        <f>技術リスト!AP11</f>
        <v>2</v>
      </c>
      <c r="J15" s="144">
        <f>技術リスト!AQ11</f>
        <v>3</v>
      </c>
      <c r="K15" s="144">
        <f>技術リスト!AR11</f>
        <v>2</v>
      </c>
      <c r="L15" s="144">
        <f>技術リスト!AS11</f>
        <v>2</v>
      </c>
      <c r="M15" s="144">
        <f>技術リスト!AT11</f>
        <v>2</v>
      </c>
      <c r="N15" s="144">
        <f>技術リスト!AU11</f>
        <v>2</v>
      </c>
      <c r="O15" s="144">
        <f>技術リスト!AV11</f>
        <v>2</v>
      </c>
      <c r="P15" s="144">
        <f>技術リスト!AW11</f>
        <v>1</v>
      </c>
      <c r="Q15" s="144">
        <f>技術リスト!AX11</f>
        <v>1</v>
      </c>
      <c r="R15" s="144">
        <f>技術リスト!AY11</f>
        <v>1</v>
      </c>
      <c r="S15" s="144">
        <f>技術リスト!AZ11</f>
        <v>2</v>
      </c>
      <c r="T15" s="144">
        <f>技術リスト!BA11</f>
        <v>2</v>
      </c>
      <c r="U15" s="144">
        <f>技術リスト!BB11</f>
        <v>3</v>
      </c>
      <c r="V15" s="144">
        <f>技術リスト!BC11</f>
        <v>2</v>
      </c>
    </row>
    <row r="16" spans="1:22">
      <c r="A16">
        <f>D16*1000+COUNTIF(D$10:D16,D16)</f>
        <v>251</v>
      </c>
      <c r="B16">
        <f t="shared" si="0"/>
        <v>15</v>
      </c>
      <c r="C16" s="145" t="str">
        <f>技術リスト!B12</f>
        <v>アルカリ塩素法</v>
      </c>
      <c r="D16" s="145" cm="1">
        <f t="array" ref="D16">INDEX(技術リスト!$A$5:$AK$49,技術リスト!A12+1,$F$7)</f>
        <v>0.25</v>
      </c>
      <c r="E16" s="144">
        <f>技術リスト!AL12</f>
        <v>2</v>
      </c>
      <c r="F16" s="144">
        <f>技術リスト!AM12</f>
        <v>2</v>
      </c>
      <c r="G16" s="144">
        <f>技術リスト!AN12</f>
        <v>2</v>
      </c>
      <c r="H16" s="144">
        <f>技術リスト!AO12</f>
        <v>2</v>
      </c>
      <c r="I16" s="144">
        <f>技術リスト!AP12</f>
        <v>2</v>
      </c>
      <c r="J16" s="144">
        <f>技術リスト!AQ12</f>
        <v>3</v>
      </c>
      <c r="K16" s="144">
        <f>技術リスト!AR12</f>
        <v>3</v>
      </c>
      <c r="L16" s="144">
        <f>技術リスト!AS12</f>
        <v>2</v>
      </c>
      <c r="M16" s="144">
        <f>技術リスト!AT12</f>
        <v>2</v>
      </c>
      <c r="N16" s="144">
        <f>技術リスト!AU12</f>
        <v>2</v>
      </c>
      <c r="O16" s="144">
        <f>技術リスト!AV12</f>
        <v>2</v>
      </c>
      <c r="P16" s="144">
        <f>技術リスト!AW12</f>
        <v>1</v>
      </c>
      <c r="Q16" s="144">
        <f>技術リスト!AX12</f>
        <v>3</v>
      </c>
      <c r="R16" s="144">
        <f>技術リスト!AY12</f>
        <v>1</v>
      </c>
      <c r="S16" s="144">
        <f>技術リスト!AZ12</f>
        <v>2</v>
      </c>
      <c r="T16" s="144">
        <f>技術リスト!BA12</f>
        <v>1</v>
      </c>
      <c r="U16" s="144">
        <f>技術リスト!BB12</f>
        <v>2</v>
      </c>
      <c r="V16" s="144">
        <f>技術リスト!BC12</f>
        <v>2</v>
      </c>
    </row>
    <row r="17" spans="1:22">
      <c r="A17">
        <f>D17*1000+COUNTIF(D$10:D17,D17)</f>
        <v>1501</v>
      </c>
      <c r="B17">
        <f t="shared" si="0"/>
        <v>4</v>
      </c>
      <c r="C17" s="145" t="str">
        <f>技術リスト!B13</f>
        <v>イオン交換法</v>
      </c>
      <c r="D17" s="145" cm="1">
        <f t="array" ref="D17">INDEX(技術リスト!$A$5:$AK$49,技術リスト!A13+1,$F$7)</f>
        <v>1.5</v>
      </c>
      <c r="E17" s="144">
        <f>技術リスト!AL13</f>
        <v>2</v>
      </c>
      <c r="F17" s="144">
        <f>技術リスト!AM13</f>
        <v>2</v>
      </c>
      <c r="G17" s="144">
        <f>技術リスト!AN13</f>
        <v>2</v>
      </c>
      <c r="H17" s="144">
        <f>技術リスト!AO13</f>
        <v>2</v>
      </c>
      <c r="I17" s="144">
        <f>技術リスト!AP13</f>
        <v>2</v>
      </c>
      <c r="J17" s="144">
        <f>技術リスト!AQ13</f>
        <v>1</v>
      </c>
      <c r="K17" s="144">
        <f>技術リスト!AR13</f>
        <v>3</v>
      </c>
      <c r="L17" s="144">
        <f>技術リスト!AS13</f>
        <v>1</v>
      </c>
      <c r="M17" s="144">
        <f>技術リスト!AT13</f>
        <v>3</v>
      </c>
      <c r="N17" s="144">
        <f>技術リスト!AU13</f>
        <v>2</v>
      </c>
      <c r="O17" s="144">
        <f>技術リスト!AV13</f>
        <v>3</v>
      </c>
      <c r="P17" s="144">
        <f>技術リスト!AW13</f>
        <v>3</v>
      </c>
      <c r="Q17" s="144">
        <f>技術リスト!AX13</f>
        <v>3</v>
      </c>
      <c r="R17" s="144">
        <f>技術リスト!AY13</f>
        <v>3</v>
      </c>
      <c r="S17" s="144">
        <f>技術リスト!AZ13</f>
        <v>2</v>
      </c>
      <c r="T17" s="144">
        <f>技術リスト!BA13</f>
        <v>1</v>
      </c>
      <c r="U17" s="144">
        <f>技術リスト!BB13</f>
        <v>2</v>
      </c>
      <c r="V17" s="144">
        <f>技術リスト!BC13</f>
        <v>2</v>
      </c>
    </row>
    <row r="18" spans="1:22">
      <c r="A18">
        <f>D18*1000+COUNTIF(D$10:D18,D18)</f>
        <v>5</v>
      </c>
      <c r="B18">
        <f t="shared" si="0"/>
        <v>36</v>
      </c>
      <c r="C18" s="145" t="str">
        <f>技術リスト!B14</f>
        <v>逆浸透膜法</v>
      </c>
      <c r="D18" s="145" cm="1">
        <f t="array" ref="D18">INDEX(技術リスト!$A$5:$AK$49,技術リスト!A14+1,$F$7)</f>
        <v>0</v>
      </c>
      <c r="E18" s="144">
        <f>技術リスト!AL14</f>
        <v>2</v>
      </c>
      <c r="F18" s="144">
        <f>技術リスト!AM14</f>
        <v>2</v>
      </c>
      <c r="G18" s="144">
        <f>技術リスト!AN14</f>
        <v>2</v>
      </c>
      <c r="H18" s="144">
        <f>技術リスト!AO14</f>
        <v>2</v>
      </c>
      <c r="I18" s="144">
        <f>技術リスト!AP14</f>
        <v>2</v>
      </c>
      <c r="J18" s="144">
        <f>技術リスト!AQ14</f>
        <v>1</v>
      </c>
      <c r="K18" s="144">
        <f>技術リスト!AR14</f>
        <v>3</v>
      </c>
      <c r="L18" s="144">
        <f>技術リスト!AS14</f>
        <v>1</v>
      </c>
      <c r="M18" s="144">
        <f>技術リスト!AT14</f>
        <v>3</v>
      </c>
      <c r="N18" s="144">
        <f>技術リスト!AU14</f>
        <v>2</v>
      </c>
      <c r="O18" s="144">
        <f>技術リスト!AV14</f>
        <v>3</v>
      </c>
      <c r="P18" s="144">
        <f>技術リスト!AW14</f>
        <v>3</v>
      </c>
      <c r="Q18" s="144">
        <f>技術リスト!AX14</f>
        <v>3</v>
      </c>
      <c r="R18" s="144">
        <f>技術リスト!AY14</f>
        <v>3</v>
      </c>
      <c r="S18" s="144">
        <f>技術リスト!AZ14</f>
        <v>2</v>
      </c>
      <c r="T18" s="144">
        <f>技術リスト!BA14</f>
        <v>1</v>
      </c>
      <c r="U18" s="144">
        <f>技術リスト!BB14</f>
        <v>2</v>
      </c>
      <c r="V18" s="144">
        <f>技術リスト!BC14</f>
        <v>2</v>
      </c>
    </row>
    <row r="19" spans="1:22">
      <c r="A19">
        <f>D19*1000+COUNTIF(D$10:D19,D19)</f>
        <v>6</v>
      </c>
      <c r="B19">
        <f t="shared" si="0"/>
        <v>35</v>
      </c>
      <c r="C19" s="145" t="str">
        <f>技術リスト!B15</f>
        <v>オゾン酸化法</v>
      </c>
      <c r="D19" s="145" cm="1">
        <f t="array" ref="D19">INDEX(技術リスト!$A$5:$AK$49,技術リスト!A15+1,$F$7)</f>
        <v>0</v>
      </c>
      <c r="E19" s="144">
        <f>技術リスト!AL15</f>
        <v>2</v>
      </c>
      <c r="F19" s="144">
        <f>技術リスト!AM15</f>
        <v>1</v>
      </c>
      <c r="G19" s="144">
        <f>技術リスト!AN15</f>
        <v>1</v>
      </c>
      <c r="H19" s="144">
        <f>技術リスト!AO15</f>
        <v>2</v>
      </c>
      <c r="I19" s="144">
        <f>技術リスト!AP15</f>
        <v>2</v>
      </c>
      <c r="J19" s="144">
        <f>技術リスト!AQ15</f>
        <v>3</v>
      </c>
      <c r="K19" s="144">
        <f>技術リスト!AR15</f>
        <v>3</v>
      </c>
      <c r="L19" s="144">
        <f>技術リスト!AS15</f>
        <v>2</v>
      </c>
      <c r="M19" s="144">
        <f>技術リスト!AT15</f>
        <v>2</v>
      </c>
      <c r="N19" s="144">
        <f>技術リスト!AU15</f>
        <v>2</v>
      </c>
      <c r="O19" s="144">
        <f>技術リスト!AV15</f>
        <v>3</v>
      </c>
      <c r="P19" s="144">
        <f>技術リスト!AW15</f>
        <v>3</v>
      </c>
      <c r="Q19" s="144">
        <f>技術リスト!AX15</f>
        <v>3</v>
      </c>
      <c r="R19" s="144">
        <f>技術リスト!AY15</f>
        <v>2</v>
      </c>
      <c r="S19" s="144">
        <f>技術リスト!AZ15</f>
        <v>2</v>
      </c>
      <c r="T19" s="144">
        <f>技術リスト!BA15</f>
        <v>1</v>
      </c>
      <c r="U19" s="144">
        <f>技術リスト!BB15</f>
        <v>2</v>
      </c>
      <c r="V19" s="144">
        <f>技術リスト!BC15</f>
        <v>2</v>
      </c>
    </row>
    <row r="20" spans="1:22">
      <c r="A20">
        <f>D20*1000+COUNTIF(D$10:D20,D20)</f>
        <v>2251</v>
      </c>
      <c r="B20">
        <f t="shared" si="0"/>
        <v>2</v>
      </c>
      <c r="C20" s="145" t="str">
        <f>技術リスト!B16</f>
        <v>共沈法</v>
      </c>
      <c r="D20" s="145" cm="1">
        <f t="array" ref="D20">INDEX(技術リスト!$A$5:$AK$49,技術リスト!A16+1,$F$7)</f>
        <v>2.25</v>
      </c>
      <c r="E20" s="144">
        <f>技術リスト!AL16</f>
        <v>2</v>
      </c>
      <c r="F20" s="144">
        <f>技術リスト!AM16</f>
        <v>2</v>
      </c>
      <c r="G20" s="144">
        <f>技術リスト!AN16</f>
        <v>2</v>
      </c>
      <c r="H20" s="144">
        <f>技術リスト!AO16</f>
        <v>2</v>
      </c>
      <c r="I20" s="144">
        <f>技術リスト!AP16</f>
        <v>2</v>
      </c>
      <c r="J20" s="144">
        <f>技術リスト!AQ16</f>
        <v>3</v>
      </c>
      <c r="K20" s="144">
        <f>技術リスト!AR16</f>
        <v>3</v>
      </c>
      <c r="L20" s="144">
        <f>技術リスト!AS16</f>
        <v>2</v>
      </c>
      <c r="M20" s="144">
        <f>技術リスト!AT16</f>
        <v>2</v>
      </c>
      <c r="N20" s="144">
        <f>技術リスト!AU16</f>
        <v>2</v>
      </c>
      <c r="O20" s="144">
        <f>技術リスト!AV16</f>
        <v>3</v>
      </c>
      <c r="P20" s="144">
        <f>技術リスト!AW16</f>
        <v>3</v>
      </c>
      <c r="Q20" s="144">
        <f>技術リスト!AX16</f>
        <v>3</v>
      </c>
      <c r="R20" s="144">
        <f>技術リスト!AY16</f>
        <v>2</v>
      </c>
      <c r="S20" s="144">
        <f>技術リスト!AZ16</f>
        <v>2</v>
      </c>
      <c r="T20" s="144">
        <f>技術リスト!BA16</f>
        <v>1</v>
      </c>
      <c r="U20" s="144">
        <f>技術リスト!BB16</f>
        <v>2</v>
      </c>
      <c r="V20" s="144">
        <f>技術リスト!BC16</f>
        <v>2</v>
      </c>
    </row>
    <row r="21" spans="1:22">
      <c r="A21">
        <f>D21*1000+COUNTIF(D$10:D21,D21)</f>
        <v>7</v>
      </c>
      <c r="B21">
        <f t="shared" si="0"/>
        <v>34</v>
      </c>
      <c r="C21" s="145" t="str">
        <f>技術リスト!B17</f>
        <v>金属鉄還元法</v>
      </c>
      <c r="D21" s="145" cm="1">
        <f t="array" ref="D21">INDEX(技術リスト!$A$5:$AK$49,技術リスト!A17+1,$F$7)</f>
        <v>0</v>
      </c>
      <c r="E21" s="144">
        <f>技術リスト!AL17</f>
        <v>2</v>
      </c>
      <c r="F21" s="144">
        <f>技術リスト!AM17</f>
        <v>2</v>
      </c>
      <c r="G21" s="144">
        <f>技術リスト!AN17</f>
        <v>2</v>
      </c>
      <c r="H21" s="144">
        <f>技術リスト!AO17</f>
        <v>2</v>
      </c>
      <c r="I21" s="144">
        <f>技術リスト!AP17</f>
        <v>2</v>
      </c>
      <c r="J21" s="144">
        <f>技術リスト!AQ17</f>
        <v>3</v>
      </c>
      <c r="K21" s="144">
        <f>技術リスト!AR17</f>
        <v>3</v>
      </c>
      <c r="L21" s="144">
        <f>技術リスト!AS17</f>
        <v>2</v>
      </c>
      <c r="M21" s="144">
        <f>技術リスト!AT17</f>
        <v>2</v>
      </c>
      <c r="N21" s="144">
        <f>技術リスト!AU17</f>
        <v>2</v>
      </c>
      <c r="O21" s="144">
        <f>技術リスト!AV17</f>
        <v>3</v>
      </c>
      <c r="P21" s="144">
        <f>技術リスト!AW17</f>
        <v>3</v>
      </c>
      <c r="Q21" s="144">
        <f>技術リスト!AX17</f>
        <v>3</v>
      </c>
      <c r="R21" s="144">
        <f>技術リスト!AY17</f>
        <v>2</v>
      </c>
      <c r="S21" s="144">
        <f>技術リスト!AZ17</f>
        <v>2</v>
      </c>
      <c r="T21" s="144">
        <f>技術リスト!BA17</f>
        <v>1</v>
      </c>
      <c r="U21" s="144">
        <f>技術リスト!BB17</f>
        <v>2</v>
      </c>
      <c r="V21" s="144">
        <f>技術リスト!BC17</f>
        <v>2</v>
      </c>
    </row>
    <row r="22" spans="1:22">
      <c r="A22">
        <f>D22*1000+COUNTIF(D$10:D22,D22)</f>
        <v>8</v>
      </c>
      <c r="B22">
        <f t="shared" si="0"/>
        <v>33</v>
      </c>
      <c r="C22" s="145" t="str">
        <f>技術リスト!B18</f>
        <v>酸化分解法</v>
      </c>
      <c r="D22" s="145" cm="1">
        <f t="array" ref="D22">INDEX(技術リスト!$A$5:$AK$49,技術リスト!A18+1,$F$7)</f>
        <v>0</v>
      </c>
      <c r="E22" s="144">
        <f>技術リスト!AL18</f>
        <v>2</v>
      </c>
      <c r="F22" s="144">
        <f>技術リスト!AM18</f>
        <v>2</v>
      </c>
      <c r="G22" s="144">
        <f>技術リスト!AN18</f>
        <v>3</v>
      </c>
      <c r="H22" s="144">
        <f>技術リスト!AO18</f>
        <v>2</v>
      </c>
      <c r="I22" s="144">
        <f>技術リスト!AP18</f>
        <v>2</v>
      </c>
      <c r="J22" s="144">
        <f>技術リスト!AQ18</f>
        <v>3</v>
      </c>
      <c r="K22" s="144">
        <f>技術リスト!AR18</f>
        <v>3</v>
      </c>
      <c r="L22" s="144">
        <f>技術リスト!AS18</f>
        <v>2</v>
      </c>
      <c r="M22" s="144">
        <f>技術リスト!AT18</f>
        <v>2</v>
      </c>
      <c r="N22" s="144">
        <f>技術リスト!AU18</f>
        <v>2</v>
      </c>
      <c r="O22" s="144">
        <f>技術リスト!AV18</f>
        <v>3</v>
      </c>
      <c r="P22" s="144">
        <f>技術リスト!AW18</f>
        <v>2</v>
      </c>
      <c r="Q22" s="144">
        <f>技術リスト!AX18</f>
        <v>3</v>
      </c>
      <c r="R22" s="144">
        <f>技術リスト!AY18</f>
        <v>2</v>
      </c>
      <c r="S22" s="144">
        <f>技術リスト!AZ18</f>
        <v>2</v>
      </c>
      <c r="T22" s="144">
        <f>技術リスト!BA18</f>
        <v>1</v>
      </c>
      <c r="U22" s="144">
        <f>技術リスト!BB18</f>
        <v>2</v>
      </c>
      <c r="V22" s="144">
        <f>技術リスト!BC18</f>
        <v>2</v>
      </c>
    </row>
    <row r="23" spans="1:22">
      <c r="A23">
        <f>D23*1000+COUNTIF(D$10:D23,D23)</f>
        <v>9</v>
      </c>
      <c r="B23">
        <f t="shared" si="0"/>
        <v>32</v>
      </c>
      <c r="C23" s="145" t="str">
        <f>技術リスト!B19</f>
        <v>酸分解燃焼法</v>
      </c>
      <c r="D23" s="145" cm="1">
        <f t="array" ref="D23">INDEX(技術リスト!$A$5:$AK$49,技術リスト!A19+1,$F$7)</f>
        <v>0</v>
      </c>
      <c r="E23" s="144">
        <f>技術リスト!AL19</f>
        <v>2</v>
      </c>
      <c r="F23" s="144">
        <f>技術リスト!AM19</f>
        <v>2</v>
      </c>
      <c r="G23" s="144">
        <f>技術リスト!AN19</f>
        <v>3</v>
      </c>
      <c r="H23" s="144">
        <f>技術リスト!AO19</f>
        <v>2</v>
      </c>
      <c r="I23" s="144">
        <f>技術リスト!AP19</f>
        <v>2</v>
      </c>
      <c r="J23" s="144">
        <f>技術リスト!AQ19</f>
        <v>3</v>
      </c>
      <c r="K23" s="144">
        <f>技術リスト!AR19</f>
        <v>3</v>
      </c>
      <c r="L23" s="144">
        <f>技術リスト!AS19</f>
        <v>2</v>
      </c>
      <c r="M23" s="144">
        <f>技術リスト!AT19</f>
        <v>2</v>
      </c>
      <c r="N23" s="144">
        <f>技術リスト!AU19</f>
        <v>2</v>
      </c>
      <c r="O23" s="144">
        <f>技術リスト!AV19</f>
        <v>3</v>
      </c>
      <c r="P23" s="144">
        <f>技術リスト!AW19</f>
        <v>2</v>
      </c>
      <c r="Q23" s="144">
        <f>技術リスト!AX19</f>
        <v>3</v>
      </c>
      <c r="R23" s="144">
        <f>技術リスト!AY19</f>
        <v>2</v>
      </c>
      <c r="S23" s="144">
        <f>技術リスト!AZ19</f>
        <v>2</v>
      </c>
      <c r="T23" s="144">
        <f>技術リスト!BA19</f>
        <v>1</v>
      </c>
      <c r="U23" s="144">
        <f>技術リスト!BB19</f>
        <v>2</v>
      </c>
      <c r="V23" s="144">
        <f>技術リスト!BC19</f>
        <v>2</v>
      </c>
    </row>
    <row r="24" spans="1:22">
      <c r="A24">
        <f>D24*1000+COUNTIF(D$10:D24,D24)</f>
        <v>10</v>
      </c>
      <c r="B24">
        <f t="shared" si="0"/>
        <v>31</v>
      </c>
      <c r="C24" s="145" t="str">
        <f>技術リスト!B20</f>
        <v>湿式加熱分解法</v>
      </c>
      <c r="D24" s="145" cm="1">
        <f t="array" ref="D24">INDEX(技術リスト!$A$5:$AK$49,技術リスト!A20+1,$F$7)</f>
        <v>0</v>
      </c>
      <c r="E24" s="144">
        <f>技術リスト!AL20</f>
        <v>2</v>
      </c>
      <c r="F24" s="144">
        <f>技術リスト!AM20</f>
        <v>2</v>
      </c>
      <c r="G24" s="144">
        <f>技術リスト!AN20</f>
        <v>3</v>
      </c>
      <c r="H24" s="144">
        <f>技術リスト!AO20</f>
        <v>2</v>
      </c>
      <c r="I24" s="144">
        <f>技術リスト!AP20</f>
        <v>2</v>
      </c>
      <c r="J24" s="144">
        <f>技術リスト!AQ20</f>
        <v>3</v>
      </c>
      <c r="K24" s="144">
        <f>技術リスト!AR20</f>
        <v>3</v>
      </c>
      <c r="L24" s="144">
        <f>技術リスト!AS20</f>
        <v>2</v>
      </c>
      <c r="M24" s="144">
        <f>技術リスト!AT20</f>
        <v>2</v>
      </c>
      <c r="N24" s="144">
        <f>技術リスト!AU20</f>
        <v>2</v>
      </c>
      <c r="O24" s="144">
        <f>技術リスト!AV20</f>
        <v>3</v>
      </c>
      <c r="P24" s="144">
        <f>技術リスト!AW20</f>
        <v>2</v>
      </c>
      <c r="Q24" s="144">
        <f>技術リスト!AX20</f>
        <v>3</v>
      </c>
      <c r="R24" s="144">
        <f>技術リスト!AY20</f>
        <v>2</v>
      </c>
      <c r="S24" s="144">
        <f>技術リスト!AZ20</f>
        <v>2</v>
      </c>
      <c r="T24" s="144">
        <f>技術リスト!BA20</f>
        <v>1</v>
      </c>
      <c r="U24" s="144">
        <f>技術リスト!BB20</f>
        <v>2</v>
      </c>
      <c r="V24" s="144">
        <f>技術リスト!BC20</f>
        <v>2</v>
      </c>
    </row>
    <row r="25" spans="1:22">
      <c r="A25">
        <f>D25*1000+COUNTIF(D$10:D25,D25)</f>
        <v>11</v>
      </c>
      <c r="B25">
        <f t="shared" si="0"/>
        <v>30</v>
      </c>
      <c r="C25" s="145" t="str">
        <f>技術リスト!B21</f>
        <v>煮詰法（煮詰高温燃焼法）</v>
      </c>
      <c r="D25" s="145" cm="1">
        <f t="array" ref="D25">INDEX(技術リスト!$A$5:$AK$49,技術リスト!A21+1,$F$7)</f>
        <v>0</v>
      </c>
      <c r="E25" s="144">
        <f>技術リスト!AL21</f>
        <v>2</v>
      </c>
      <c r="F25" s="144">
        <f>技術リスト!AM21</f>
        <v>2</v>
      </c>
      <c r="G25" s="144">
        <f>技術リスト!AN21</f>
        <v>3</v>
      </c>
      <c r="H25" s="144">
        <f>技術リスト!AO21</f>
        <v>2</v>
      </c>
      <c r="I25" s="144">
        <f>技術リスト!AP21</f>
        <v>2</v>
      </c>
      <c r="J25" s="144">
        <f>技術リスト!AQ21</f>
        <v>3</v>
      </c>
      <c r="K25" s="144">
        <f>技術リスト!AR21</f>
        <v>1</v>
      </c>
      <c r="L25" s="144">
        <f>技術リスト!AS21</f>
        <v>3</v>
      </c>
      <c r="M25" s="144">
        <f>技術リスト!AT21</f>
        <v>2</v>
      </c>
      <c r="N25" s="144">
        <f>技術リスト!AU21</f>
        <v>2</v>
      </c>
      <c r="O25" s="144">
        <f>技術リスト!AV21</f>
        <v>3</v>
      </c>
      <c r="P25" s="144">
        <f>技術リスト!AW21</f>
        <v>2</v>
      </c>
      <c r="Q25" s="144">
        <f>技術リスト!AX21</f>
        <v>3</v>
      </c>
      <c r="R25" s="144">
        <f>技術リスト!AY21</f>
        <v>2</v>
      </c>
      <c r="S25" s="144">
        <f>技術リスト!AZ21</f>
        <v>2</v>
      </c>
      <c r="T25" s="144">
        <f>技術リスト!BA21</f>
        <v>1</v>
      </c>
      <c r="U25" s="144">
        <f>技術リスト!BB21</f>
        <v>2</v>
      </c>
      <c r="V25" s="144">
        <f>技術リスト!BC21</f>
        <v>2</v>
      </c>
    </row>
    <row r="26" spans="1:22">
      <c r="A26">
        <f>D26*1000+COUNTIF(D$10:D26,D26)</f>
        <v>1251</v>
      </c>
      <c r="B26">
        <f t="shared" si="0"/>
        <v>4</v>
      </c>
      <c r="C26" s="145" t="str">
        <f>技術リスト!B22</f>
        <v>水酸化物法</v>
      </c>
      <c r="D26" s="145" cm="1">
        <f t="array" ref="D26">INDEX(技術リスト!$A$5:$AK$49,技術リスト!A22+1,$F$7)</f>
        <v>1.25</v>
      </c>
      <c r="E26" s="144">
        <f>技術リスト!AL22</f>
        <v>2</v>
      </c>
      <c r="F26" s="144">
        <f>技術リスト!AM22</f>
        <v>2</v>
      </c>
      <c r="G26" s="144">
        <f>技術リスト!AN22</f>
        <v>2</v>
      </c>
      <c r="H26" s="144">
        <f>技術リスト!AO22</f>
        <v>2</v>
      </c>
      <c r="I26" s="144">
        <f>技術リスト!AP22</f>
        <v>2</v>
      </c>
      <c r="J26" s="144">
        <f>技術リスト!AQ22</f>
        <v>3</v>
      </c>
      <c r="K26" s="144">
        <f>技術リスト!AR22</f>
        <v>3</v>
      </c>
      <c r="L26" s="144">
        <f>技術リスト!AS22</f>
        <v>1</v>
      </c>
      <c r="M26" s="144">
        <f>技術リスト!AT22</f>
        <v>2</v>
      </c>
      <c r="N26" s="144">
        <f>技術リスト!AU22</f>
        <v>2</v>
      </c>
      <c r="O26" s="144">
        <f>技術リスト!AV22</f>
        <v>3</v>
      </c>
      <c r="P26" s="144">
        <f>技術リスト!AW22</f>
        <v>2</v>
      </c>
      <c r="Q26" s="144">
        <f>技術リスト!AX22</f>
        <v>3</v>
      </c>
      <c r="R26" s="144">
        <f>技術リスト!AY22</f>
        <v>2</v>
      </c>
      <c r="S26" s="144">
        <f>技術リスト!AZ22</f>
        <v>2</v>
      </c>
      <c r="T26" s="144">
        <f>技術リスト!BA22</f>
        <v>1</v>
      </c>
      <c r="U26" s="144">
        <f>技術リスト!BB22</f>
        <v>2</v>
      </c>
      <c r="V26" s="144">
        <f>技術リスト!BC22</f>
        <v>2</v>
      </c>
    </row>
    <row r="27" spans="1:22">
      <c r="A27">
        <f>D27*1000+COUNTIF(D$10:D27,D27)</f>
        <v>751</v>
      </c>
      <c r="B27">
        <f t="shared" si="0"/>
        <v>8</v>
      </c>
      <c r="C27" s="145" t="str">
        <f>技術リスト!B23</f>
        <v>酸化沈殿法</v>
      </c>
      <c r="D27" s="145" cm="1">
        <f t="array" ref="D27">INDEX(技術リスト!$A$5:$AK$49,技術リスト!A23+1,$F$7)</f>
        <v>0.75</v>
      </c>
      <c r="E27" s="144">
        <f>技術リスト!AL23</f>
        <v>2</v>
      </c>
      <c r="F27" s="144">
        <f>技術リスト!AM23</f>
        <v>2</v>
      </c>
      <c r="G27" s="144">
        <f>技術リスト!AN23</f>
        <v>2</v>
      </c>
      <c r="H27" s="144">
        <f>技術リスト!AO23</f>
        <v>2</v>
      </c>
      <c r="I27" s="144">
        <f>技術リスト!AP23</f>
        <v>2</v>
      </c>
      <c r="J27" s="144">
        <f>技術リスト!AQ23</f>
        <v>3</v>
      </c>
      <c r="K27" s="144">
        <f>技術リスト!AR23</f>
        <v>3</v>
      </c>
      <c r="L27" s="144">
        <f>技術リスト!AS23</f>
        <v>1</v>
      </c>
      <c r="M27" s="144">
        <f>技術リスト!AT23</f>
        <v>2</v>
      </c>
      <c r="N27" s="144">
        <f>技術リスト!AU23</f>
        <v>1</v>
      </c>
      <c r="O27" s="144">
        <f>技術リスト!AV23</f>
        <v>2</v>
      </c>
      <c r="P27" s="144">
        <f>技術リスト!AW23</f>
        <v>2</v>
      </c>
      <c r="Q27" s="144">
        <f>技術リスト!AX23</f>
        <v>3</v>
      </c>
      <c r="R27" s="144">
        <f>技術リスト!AY23</f>
        <v>2</v>
      </c>
      <c r="S27" s="144">
        <f>技術リスト!AZ23</f>
        <v>2</v>
      </c>
      <c r="T27" s="144">
        <f>技術リスト!BA23</f>
        <v>1</v>
      </c>
      <c r="U27" s="144">
        <f>技術リスト!BB23</f>
        <v>2</v>
      </c>
      <c r="V27" s="144">
        <f>技術リスト!BC23</f>
        <v>2</v>
      </c>
    </row>
    <row r="28" spans="1:22">
      <c r="A28">
        <f>D28*1000+COUNTIF(D$10:D28,D28)</f>
        <v>12</v>
      </c>
      <c r="B28">
        <f t="shared" si="0"/>
        <v>29</v>
      </c>
      <c r="C28" s="145" t="str">
        <f>技術リスト!B24</f>
        <v>置換法</v>
      </c>
      <c r="D28" s="145" cm="1">
        <f t="array" ref="D28">INDEX(技術リスト!$A$5:$AK$49,技術リスト!A24+1,$F$7)</f>
        <v>0</v>
      </c>
      <c r="E28" s="144">
        <f>技術リスト!AL24</f>
        <v>2</v>
      </c>
      <c r="F28" s="144">
        <f>技術リスト!AM24</f>
        <v>2</v>
      </c>
      <c r="G28" s="144">
        <f>技術リスト!AN24</f>
        <v>2</v>
      </c>
      <c r="H28" s="144">
        <f>技術リスト!AO24</f>
        <v>2</v>
      </c>
      <c r="I28" s="144">
        <f>技術リスト!AP24</f>
        <v>2</v>
      </c>
      <c r="J28" s="144">
        <f>技術リスト!AQ24</f>
        <v>3</v>
      </c>
      <c r="K28" s="144">
        <f>技術リスト!AR24</f>
        <v>3</v>
      </c>
      <c r="L28" s="144">
        <f>技術リスト!AS24</f>
        <v>2</v>
      </c>
      <c r="M28" s="144">
        <f>技術リスト!AT24</f>
        <v>2</v>
      </c>
      <c r="N28" s="144">
        <f>技術リスト!AU24</f>
        <v>1</v>
      </c>
      <c r="O28" s="144">
        <f>技術リスト!AV24</f>
        <v>2</v>
      </c>
      <c r="P28" s="144">
        <f>技術リスト!AW24</f>
        <v>2</v>
      </c>
      <c r="Q28" s="144">
        <f>技術リスト!AX24</f>
        <v>3</v>
      </c>
      <c r="R28" s="144">
        <f>技術リスト!AY24</f>
        <v>2</v>
      </c>
      <c r="S28" s="144">
        <f>技術リスト!AZ24</f>
        <v>2</v>
      </c>
      <c r="T28" s="144">
        <f>技術リスト!BA24</f>
        <v>1</v>
      </c>
      <c r="U28" s="144">
        <f>技術リスト!BB24</f>
        <v>2</v>
      </c>
      <c r="V28" s="144">
        <f>技術リスト!BC24</f>
        <v>2</v>
      </c>
    </row>
    <row r="29" spans="1:22">
      <c r="A29">
        <f>D29*1000+COUNTIF(D$10:D29,D29)</f>
        <v>13</v>
      </c>
      <c r="B29">
        <f t="shared" si="0"/>
        <v>28</v>
      </c>
      <c r="C29" s="145" t="str">
        <f>技術リスト!B25</f>
        <v>電解還元法</v>
      </c>
      <c r="D29" s="145" cm="1">
        <f t="array" ref="D29">INDEX(技術リスト!$A$5:$AK$49,技術リスト!A25+1,$F$7)</f>
        <v>0</v>
      </c>
      <c r="E29" s="144">
        <f>技術リスト!AL25</f>
        <v>2</v>
      </c>
      <c r="F29" s="144">
        <f>技術リスト!AM25</f>
        <v>2</v>
      </c>
      <c r="G29" s="144">
        <f>技術リスト!AN25</f>
        <v>3</v>
      </c>
      <c r="H29" s="144">
        <f>技術リスト!AO25</f>
        <v>2</v>
      </c>
      <c r="I29" s="144">
        <f>技術リスト!AP25</f>
        <v>2</v>
      </c>
      <c r="J29" s="144">
        <f>技術リスト!AQ25</f>
        <v>3</v>
      </c>
      <c r="K29" s="144">
        <f>技術リスト!AR25</f>
        <v>3</v>
      </c>
      <c r="L29" s="144">
        <f>技術リスト!AS25</f>
        <v>2</v>
      </c>
      <c r="M29" s="144">
        <f>技術リスト!AT25</f>
        <v>2</v>
      </c>
      <c r="N29" s="144">
        <f>技術リスト!AU25</f>
        <v>1</v>
      </c>
      <c r="O29" s="144">
        <f>技術リスト!AV25</f>
        <v>2</v>
      </c>
      <c r="P29" s="144">
        <f>技術リスト!AW25</f>
        <v>2</v>
      </c>
      <c r="Q29" s="144">
        <f>技術リスト!AX25</f>
        <v>3</v>
      </c>
      <c r="R29" s="144">
        <f>技術リスト!AY25</f>
        <v>2</v>
      </c>
      <c r="S29" s="144">
        <f>技術リスト!AZ25</f>
        <v>2</v>
      </c>
      <c r="T29" s="144">
        <f>技術リスト!BA25</f>
        <v>1</v>
      </c>
      <c r="U29" s="144">
        <f>技術リスト!BB25</f>
        <v>2</v>
      </c>
      <c r="V29" s="144">
        <f>技術リスト!BC25</f>
        <v>2</v>
      </c>
    </row>
    <row r="30" spans="1:22">
      <c r="A30">
        <f>D30*1000+COUNTIF(D$10:D30,D30)</f>
        <v>14</v>
      </c>
      <c r="B30">
        <f t="shared" si="0"/>
        <v>27</v>
      </c>
      <c r="C30" s="145" t="str">
        <f>技術リスト!B26</f>
        <v>電解酸化法</v>
      </c>
      <c r="D30" s="145" cm="1">
        <f t="array" ref="D30">INDEX(技術リスト!$A$5:$AK$49,技術リスト!A26+1,$F$7)</f>
        <v>0</v>
      </c>
      <c r="E30" s="144">
        <f>技術リスト!AL26</f>
        <v>2</v>
      </c>
      <c r="F30" s="144">
        <f>技術リスト!AM26</f>
        <v>2</v>
      </c>
      <c r="G30" s="144">
        <f>技術リスト!AN26</f>
        <v>3</v>
      </c>
      <c r="H30" s="144">
        <f>技術リスト!AO26</f>
        <v>2</v>
      </c>
      <c r="I30" s="144">
        <f>技術リスト!AP26</f>
        <v>2</v>
      </c>
      <c r="J30" s="144">
        <f>技術リスト!AQ26</f>
        <v>3</v>
      </c>
      <c r="K30" s="144">
        <f>技術リスト!AR26</f>
        <v>3</v>
      </c>
      <c r="L30" s="144">
        <f>技術リスト!AS26</f>
        <v>2</v>
      </c>
      <c r="M30" s="144">
        <f>技術リスト!AT26</f>
        <v>2</v>
      </c>
      <c r="N30" s="144">
        <f>技術リスト!AU26</f>
        <v>1</v>
      </c>
      <c r="O30" s="144">
        <f>技術リスト!AV26</f>
        <v>2</v>
      </c>
      <c r="P30" s="144">
        <f>技術リスト!AW26</f>
        <v>2</v>
      </c>
      <c r="Q30" s="144">
        <f>技術リスト!AX26</f>
        <v>3</v>
      </c>
      <c r="R30" s="144">
        <f>技術リスト!AY26</f>
        <v>2</v>
      </c>
      <c r="S30" s="144">
        <f>技術リスト!AZ26</f>
        <v>2</v>
      </c>
      <c r="T30" s="144">
        <f>技術リスト!BA26</f>
        <v>1</v>
      </c>
      <c r="U30" s="144">
        <f>技術リスト!BB26</f>
        <v>2</v>
      </c>
      <c r="V30" s="144">
        <f>技術リスト!BC26</f>
        <v>2</v>
      </c>
    </row>
    <row r="31" spans="1:22">
      <c r="A31">
        <f>D31*1000+COUNTIF(D$10:D31,D31)</f>
        <v>15</v>
      </c>
      <c r="B31">
        <f t="shared" si="0"/>
        <v>26</v>
      </c>
      <c r="C31" s="145" t="str">
        <f>技術リスト!B27</f>
        <v>フッ化カルシウム法</v>
      </c>
      <c r="D31" s="145" cm="1">
        <f t="array" ref="D31">INDEX(技術リスト!$A$5:$AK$49,技術リスト!A27+1,$F$7)</f>
        <v>0</v>
      </c>
      <c r="E31" s="144">
        <f>技術リスト!AL27</f>
        <v>2</v>
      </c>
      <c r="F31" s="144">
        <f>技術リスト!AM27</f>
        <v>2</v>
      </c>
      <c r="G31" s="144">
        <f>技術リスト!AN27</f>
        <v>1</v>
      </c>
      <c r="H31" s="144">
        <f>技術リスト!AO27</f>
        <v>2</v>
      </c>
      <c r="I31" s="144">
        <f>技術リスト!AP27</f>
        <v>2</v>
      </c>
      <c r="J31" s="144">
        <f>技術リスト!AQ27</f>
        <v>3</v>
      </c>
      <c r="K31" s="144">
        <f>技術リスト!AR27</f>
        <v>3</v>
      </c>
      <c r="L31" s="144">
        <f>技術リスト!AS27</f>
        <v>1</v>
      </c>
      <c r="M31" s="144">
        <f>技術リスト!AT27</f>
        <v>2</v>
      </c>
      <c r="N31" s="144">
        <f>技術リスト!AU27</f>
        <v>1</v>
      </c>
      <c r="O31" s="144">
        <f>技術リスト!AV27</f>
        <v>1</v>
      </c>
      <c r="P31" s="144">
        <f>技術リスト!AW27</f>
        <v>2</v>
      </c>
      <c r="Q31" s="144">
        <f>技術リスト!AX27</f>
        <v>3</v>
      </c>
      <c r="R31" s="144">
        <f>技術リスト!AY27</f>
        <v>2</v>
      </c>
      <c r="S31" s="144">
        <f>技術リスト!AZ27</f>
        <v>2</v>
      </c>
      <c r="T31" s="144">
        <f>技術リスト!BA27</f>
        <v>1</v>
      </c>
      <c r="U31" s="144">
        <f>技術リスト!BB27</f>
        <v>2</v>
      </c>
      <c r="V31" s="144">
        <f>技術リスト!BC27</f>
        <v>2</v>
      </c>
    </row>
    <row r="32" spans="1:22">
      <c r="A32">
        <f>D32*1000+COUNTIF(D$10:D32,D32)</f>
        <v>2252</v>
      </c>
      <c r="B32">
        <f t="shared" si="0"/>
        <v>1</v>
      </c>
      <c r="C32" s="145" t="str">
        <f>技術リスト!B28</f>
        <v>水酸化物沈殿法</v>
      </c>
      <c r="D32" s="145" cm="1">
        <f t="array" ref="D32">INDEX(技術リスト!$A$5:$AK$49,技術リスト!A28+1,$F$7)</f>
        <v>2.25</v>
      </c>
      <c r="E32" s="144">
        <f>技術リスト!AL28</f>
        <v>2</v>
      </c>
      <c r="F32" s="144">
        <f>技術リスト!AM28</f>
        <v>2</v>
      </c>
      <c r="G32" s="144">
        <f>技術リスト!AN28</f>
        <v>1</v>
      </c>
      <c r="H32" s="144">
        <f>技術リスト!AO28</f>
        <v>2</v>
      </c>
      <c r="I32" s="144">
        <f>技術リスト!AP28</f>
        <v>2</v>
      </c>
      <c r="J32" s="144">
        <f>技術リスト!AQ28</f>
        <v>3</v>
      </c>
      <c r="K32" s="144">
        <f>技術リスト!AR28</f>
        <v>3</v>
      </c>
      <c r="L32" s="144">
        <f>技術リスト!AS28</f>
        <v>1</v>
      </c>
      <c r="M32" s="144">
        <f>技術リスト!AT28</f>
        <v>2</v>
      </c>
      <c r="N32" s="144">
        <f>技術リスト!AU28</f>
        <v>2</v>
      </c>
      <c r="O32" s="144">
        <f>技術リスト!AV28</f>
        <v>1</v>
      </c>
      <c r="P32" s="144">
        <f>技術リスト!AW28</f>
        <v>2</v>
      </c>
      <c r="Q32" s="144">
        <f>技術リスト!AX28</f>
        <v>3</v>
      </c>
      <c r="R32" s="144">
        <f>技術リスト!AY28</f>
        <v>2</v>
      </c>
      <c r="S32" s="144">
        <f>技術リスト!AZ28</f>
        <v>2</v>
      </c>
      <c r="T32" s="144">
        <f>技術リスト!BA28</f>
        <v>1</v>
      </c>
      <c r="U32" s="144">
        <f>技術リスト!BB28</f>
        <v>2</v>
      </c>
      <c r="V32" s="144">
        <f>技術リスト!BC28</f>
        <v>2</v>
      </c>
    </row>
    <row r="33" spans="1:22">
      <c r="A33">
        <f>D33*1000+COUNTIF(D$10:D33,D33)</f>
        <v>1003</v>
      </c>
      <c r="B33">
        <f t="shared" si="0"/>
        <v>3</v>
      </c>
      <c r="C33" s="145" t="str">
        <f>技術リスト!B29</f>
        <v>硫化物法</v>
      </c>
      <c r="D33" s="145" cm="1">
        <f t="array" ref="D33">INDEX(技術リスト!$A$5:$AK$49,技術リスト!A29+1,$F$7)</f>
        <v>1</v>
      </c>
      <c r="E33" s="144">
        <f>技術リスト!AL29</f>
        <v>2</v>
      </c>
      <c r="F33" s="144">
        <f>技術リスト!AM29</f>
        <v>2</v>
      </c>
      <c r="G33" s="144">
        <f>技術リスト!AN29</f>
        <v>1</v>
      </c>
      <c r="H33" s="144">
        <f>技術リスト!AO29</f>
        <v>2</v>
      </c>
      <c r="I33" s="144">
        <f>技術リスト!AP29</f>
        <v>2</v>
      </c>
      <c r="J33" s="144">
        <f>技術リスト!AQ29</f>
        <v>3</v>
      </c>
      <c r="K33" s="144">
        <f>技術リスト!AR29</f>
        <v>3</v>
      </c>
      <c r="L33" s="144">
        <f>技術リスト!AS29</f>
        <v>1</v>
      </c>
      <c r="M33" s="144">
        <f>技術リスト!AT29</f>
        <v>2</v>
      </c>
      <c r="N33" s="144">
        <f>技術リスト!AU29</f>
        <v>2</v>
      </c>
      <c r="O33" s="144">
        <f>技術リスト!AV29</f>
        <v>1</v>
      </c>
      <c r="P33" s="144">
        <f>技術リスト!AW29</f>
        <v>2</v>
      </c>
      <c r="Q33" s="144">
        <f>技術リスト!AX29</f>
        <v>3</v>
      </c>
      <c r="R33" s="144">
        <f>技術リスト!AY29</f>
        <v>2</v>
      </c>
      <c r="S33" s="144">
        <f>技術リスト!AZ29</f>
        <v>2</v>
      </c>
      <c r="T33" s="144">
        <f>技術リスト!BA29</f>
        <v>1</v>
      </c>
      <c r="U33" s="144">
        <f>技術リスト!BB29</f>
        <v>2</v>
      </c>
      <c r="V33" s="144">
        <f>技術リスト!BC29</f>
        <v>2</v>
      </c>
    </row>
    <row r="34" spans="1:22">
      <c r="A34">
        <f>D34*1000+COUNTIF(D$10:D34,D34)</f>
        <v>752</v>
      </c>
      <c r="B34">
        <f t="shared" si="0"/>
        <v>5</v>
      </c>
      <c r="C34" s="145" t="str">
        <f>技術リスト!B30</f>
        <v>亜硫酸還元法</v>
      </c>
      <c r="D34" s="145" cm="1">
        <f t="array" ref="D34">INDEX(技術リスト!$A$5:$AK$49,技術リスト!A30+1,$F$7)</f>
        <v>0.75</v>
      </c>
      <c r="E34" s="144">
        <f>技術リスト!AL30</f>
        <v>2</v>
      </c>
      <c r="F34" s="144">
        <f>技術リスト!AM30</f>
        <v>2</v>
      </c>
      <c r="G34" s="144">
        <f>技術リスト!AN30</f>
        <v>1</v>
      </c>
      <c r="H34" s="144">
        <f>技術リスト!AO30</f>
        <v>2</v>
      </c>
      <c r="I34" s="144">
        <f>技術リスト!AP30</f>
        <v>2</v>
      </c>
      <c r="J34" s="144">
        <f>技術リスト!AQ30</f>
        <v>3</v>
      </c>
      <c r="K34" s="144">
        <f>技術リスト!AR30</f>
        <v>3</v>
      </c>
      <c r="L34" s="144">
        <f>技術リスト!AS30</f>
        <v>1</v>
      </c>
      <c r="M34" s="144">
        <f>技術リスト!AT30</f>
        <v>2</v>
      </c>
      <c r="N34" s="144">
        <f>技術リスト!AU30</f>
        <v>2</v>
      </c>
      <c r="O34" s="144">
        <f>技術リスト!AV30</f>
        <v>1</v>
      </c>
      <c r="P34" s="144">
        <f>技術リスト!AW30</f>
        <v>2</v>
      </c>
      <c r="Q34" s="144">
        <f>技術リスト!AX30</f>
        <v>3</v>
      </c>
      <c r="R34" s="144">
        <f>技術リスト!AY30</f>
        <v>2</v>
      </c>
      <c r="S34" s="144">
        <f>技術リスト!AZ30</f>
        <v>2</v>
      </c>
      <c r="T34" s="144">
        <f>技術リスト!BA30</f>
        <v>1</v>
      </c>
      <c r="U34" s="144">
        <f>技術リスト!BB30</f>
        <v>2</v>
      </c>
      <c r="V34" s="144">
        <f>技術リスト!BC30</f>
        <v>2</v>
      </c>
    </row>
    <row r="35" spans="1:22">
      <c r="A35">
        <f>D35*1000+COUNTIF(D$10:D35,D35)</f>
        <v>501</v>
      </c>
      <c r="B35">
        <f t="shared" si="0"/>
        <v>6</v>
      </c>
      <c r="C35" s="145" t="str">
        <f>技術リスト!B31</f>
        <v>鉄（Ⅱ）塩還元法</v>
      </c>
      <c r="D35" s="145" cm="1">
        <f t="array" ref="D35">INDEX(技術リスト!$A$5:$AK$49,技術リスト!A31+1,$F$7)</f>
        <v>0.5</v>
      </c>
      <c r="E35" s="144">
        <f>技術リスト!AL31</f>
        <v>2</v>
      </c>
      <c r="F35" s="144">
        <f>技術リスト!AM31</f>
        <v>2</v>
      </c>
      <c r="G35" s="144">
        <f>技術リスト!AN31</f>
        <v>1</v>
      </c>
      <c r="H35" s="144">
        <f>技術リスト!AO31</f>
        <v>2</v>
      </c>
      <c r="I35" s="144">
        <f>技術リスト!AP31</f>
        <v>2</v>
      </c>
      <c r="J35" s="144">
        <f>技術リスト!AQ31</f>
        <v>3</v>
      </c>
      <c r="K35" s="144">
        <f>技術リスト!AR31</f>
        <v>3</v>
      </c>
      <c r="L35" s="144">
        <f>技術リスト!AS31</f>
        <v>1</v>
      </c>
      <c r="M35" s="144">
        <f>技術リスト!AT31</f>
        <v>2</v>
      </c>
      <c r="N35" s="144">
        <f>技術リスト!AU31</f>
        <v>2</v>
      </c>
      <c r="O35" s="144">
        <f>技術リスト!AV31</f>
        <v>1</v>
      </c>
      <c r="P35" s="144">
        <f>技術リスト!AW31</f>
        <v>2</v>
      </c>
      <c r="Q35" s="144">
        <f>技術リスト!AX31</f>
        <v>3</v>
      </c>
      <c r="R35" s="144">
        <f>技術リスト!AY31</f>
        <v>2</v>
      </c>
      <c r="S35" s="144">
        <f>技術リスト!AZ31</f>
        <v>2</v>
      </c>
      <c r="T35" s="144">
        <f>技術リスト!BA31</f>
        <v>1</v>
      </c>
      <c r="U35" s="144">
        <f>技術リスト!BB31</f>
        <v>2</v>
      </c>
      <c r="V35" s="144">
        <f>技術リスト!BC31</f>
        <v>2</v>
      </c>
    </row>
    <row r="36" spans="1:22">
      <c r="A36">
        <f>D36*1000+COUNTIF(D$10:D36,D36)</f>
        <v>16</v>
      </c>
      <c r="B36">
        <f t="shared" si="0"/>
        <v>25</v>
      </c>
      <c r="C36" s="145" t="str">
        <f>技術リスト!B32</f>
        <v>有機水銀排水の処理法</v>
      </c>
      <c r="D36" s="145" cm="1">
        <f t="array" ref="D36">INDEX(技術リスト!$A$5:$AK$49,技術リスト!A32+1,$F$7)</f>
        <v>0</v>
      </c>
      <c r="E36" s="144">
        <f>技術リスト!AL32</f>
        <v>2</v>
      </c>
      <c r="F36" s="144">
        <f>技術リスト!AM32</f>
        <v>2</v>
      </c>
      <c r="G36" s="144">
        <f>技術リスト!AN32</f>
        <v>2</v>
      </c>
      <c r="H36" s="144">
        <f>技術リスト!AO32</f>
        <v>2</v>
      </c>
      <c r="I36" s="144">
        <f>技術リスト!AP32</f>
        <v>2</v>
      </c>
      <c r="J36" s="144">
        <f>技術リスト!AQ32</f>
        <v>3</v>
      </c>
      <c r="K36" s="144">
        <f>技術リスト!AR32</f>
        <v>3</v>
      </c>
      <c r="L36" s="144">
        <f>技術リスト!AS32</f>
        <v>1</v>
      </c>
      <c r="M36" s="144">
        <f>技術リスト!AT32</f>
        <v>2</v>
      </c>
      <c r="N36" s="144">
        <f>技術リスト!AU32</f>
        <v>2</v>
      </c>
      <c r="O36" s="144">
        <f>技術リスト!AV32</f>
        <v>1</v>
      </c>
      <c r="P36" s="144">
        <f>技術リスト!AW32</f>
        <v>2</v>
      </c>
      <c r="Q36" s="144">
        <f>技術リスト!AX32</f>
        <v>3</v>
      </c>
      <c r="R36" s="144">
        <f>技術リスト!AY32</f>
        <v>2</v>
      </c>
      <c r="S36" s="144">
        <f>技術リスト!AZ32</f>
        <v>2</v>
      </c>
      <c r="T36" s="144">
        <f>技術リスト!BA32</f>
        <v>1</v>
      </c>
      <c r="U36" s="144">
        <f>技術リスト!BB32</f>
        <v>2</v>
      </c>
      <c r="V36" s="144">
        <f>技術リスト!BC32</f>
        <v>2</v>
      </c>
    </row>
    <row r="37" spans="1:22">
      <c r="A37">
        <f>D37*1000+COUNTIF(D$10:D37,D37)</f>
        <v>17</v>
      </c>
      <c r="B37">
        <f t="shared" si="0"/>
        <v>24</v>
      </c>
      <c r="C37" s="145" t="str">
        <f>技術リスト!B33</f>
        <v>吸着法</v>
      </c>
      <c r="D37" s="145" cm="1">
        <f t="array" ref="D37">INDEX(技術リスト!$A$5:$AK$49,技術リスト!A33+1,$F$7)</f>
        <v>0</v>
      </c>
      <c r="E37" s="144">
        <f>技術リスト!AL33</f>
        <v>2</v>
      </c>
      <c r="F37" s="144">
        <f>技術リスト!AM33</f>
        <v>1</v>
      </c>
      <c r="G37" s="144">
        <f>技術リスト!AN33</f>
        <v>2</v>
      </c>
      <c r="H37" s="144">
        <f>技術リスト!AO33</f>
        <v>2</v>
      </c>
      <c r="I37" s="144">
        <f>技術リスト!AP33</f>
        <v>2</v>
      </c>
      <c r="J37" s="144">
        <f>技術リスト!AQ33</f>
        <v>3</v>
      </c>
      <c r="K37" s="144">
        <f>技術リスト!AR33</f>
        <v>3</v>
      </c>
      <c r="L37" s="144">
        <f>技術リスト!AS33</f>
        <v>2</v>
      </c>
      <c r="M37" s="144">
        <f>技術リスト!AT33</f>
        <v>3</v>
      </c>
      <c r="N37" s="144">
        <f>技術リスト!AU33</f>
        <v>2</v>
      </c>
      <c r="O37" s="144">
        <f>技術リスト!AV33</f>
        <v>1</v>
      </c>
      <c r="P37" s="144">
        <f>技術リスト!AW33</f>
        <v>1</v>
      </c>
      <c r="Q37" s="144">
        <f>技術リスト!AX33</f>
        <v>3</v>
      </c>
      <c r="R37" s="144">
        <f>技術リスト!AY33</f>
        <v>3</v>
      </c>
      <c r="S37" s="144">
        <f>技術リスト!AZ33</f>
        <v>2</v>
      </c>
      <c r="T37" s="144">
        <f>技術リスト!BA33</f>
        <v>1</v>
      </c>
      <c r="U37" s="144">
        <f>技術リスト!BB33</f>
        <v>2</v>
      </c>
      <c r="V37" s="144">
        <f>技術リスト!BC33</f>
        <v>2</v>
      </c>
    </row>
    <row r="38" spans="1:22">
      <c r="A38">
        <f>D38*1000+COUNTIF(D$10:D38,D38)</f>
        <v>18</v>
      </c>
      <c r="B38">
        <f t="shared" si="0"/>
        <v>23</v>
      </c>
      <c r="C38" s="145" t="str">
        <f>技術リスト!B34</f>
        <v>活性炭吸着法</v>
      </c>
      <c r="D38" s="145" cm="1">
        <f t="array" ref="D38">INDEX(技術リスト!$A$5:$AK$49,技術リスト!A34+1,$F$7)</f>
        <v>0</v>
      </c>
      <c r="E38" s="144">
        <f>技術リスト!AL34</f>
        <v>2</v>
      </c>
      <c r="F38" s="144">
        <f>技術リスト!AM34</f>
        <v>1</v>
      </c>
      <c r="G38" s="144">
        <f>技術リスト!AN34</f>
        <v>2</v>
      </c>
      <c r="H38" s="144">
        <f>技術リスト!AO34</f>
        <v>2</v>
      </c>
      <c r="I38" s="144">
        <f>技術リスト!AP34</f>
        <v>2</v>
      </c>
      <c r="J38" s="144">
        <f>技術リスト!AQ34</f>
        <v>3</v>
      </c>
      <c r="K38" s="144">
        <f>技術リスト!AR34</f>
        <v>3</v>
      </c>
      <c r="L38" s="144">
        <f>技術リスト!AS34</f>
        <v>1</v>
      </c>
      <c r="M38" s="144">
        <f>技術リスト!AT34</f>
        <v>3</v>
      </c>
      <c r="N38" s="144">
        <f>技術リスト!AU34</f>
        <v>2</v>
      </c>
      <c r="O38" s="144">
        <f>技術リスト!AV34</f>
        <v>1</v>
      </c>
      <c r="P38" s="144">
        <f>技術リスト!AW34</f>
        <v>1</v>
      </c>
      <c r="Q38" s="144">
        <f>技術リスト!AX34</f>
        <v>3</v>
      </c>
      <c r="R38" s="144">
        <f>技術リスト!AY34</f>
        <v>3</v>
      </c>
      <c r="S38" s="144">
        <f>技術リスト!AZ34</f>
        <v>2</v>
      </c>
      <c r="T38" s="144">
        <f>技術リスト!BA34</f>
        <v>1</v>
      </c>
      <c r="U38" s="144">
        <f>技術リスト!BB34</f>
        <v>2</v>
      </c>
      <c r="V38" s="144">
        <f>技術リスト!BC34</f>
        <v>2</v>
      </c>
    </row>
    <row r="39" spans="1:22">
      <c r="A39">
        <f>D39*1000+COUNTIF(D$10:D39,D39)</f>
        <v>19</v>
      </c>
      <c r="B39">
        <f t="shared" si="0"/>
        <v>22</v>
      </c>
      <c r="C39" s="145" t="str">
        <f>技術リスト!B35</f>
        <v>凝集濾過法</v>
      </c>
      <c r="D39" s="145" cm="1">
        <f t="array" ref="D39">INDEX(技術リスト!$A$5:$AK$49,技術リスト!A35+1,$F$7)</f>
        <v>0</v>
      </c>
      <c r="E39" s="144">
        <f>技術リスト!AL35</f>
        <v>2</v>
      </c>
      <c r="F39" s="144">
        <f>技術リスト!AM35</f>
        <v>2</v>
      </c>
      <c r="G39" s="144">
        <f>技術リスト!AN35</f>
        <v>2</v>
      </c>
      <c r="H39" s="144">
        <f>技術リスト!AO35</f>
        <v>2</v>
      </c>
      <c r="I39" s="144">
        <f>技術リスト!AP35</f>
        <v>2</v>
      </c>
      <c r="J39" s="144">
        <f>技術リスト!AQ35</f>
        <v>3</v>
      </c>
      <c r="K39" s="144">
        <f>技術リスト!AR35</f>
        <v>3</v>
      </c>
      <c r="L39" s="144">
        <f>技術リスト!AS35</f>
        <v>1</v>
      </c>
      <c r="M39" s="144">
        <f>技術リスト!AT35</f>
        <v>2</v>
      </c>
      <c r="N39" s="144">
        <f>技術リスト!AU35</f>
        <v>2</v>
      </c>
      <c r="O39" s="144">
        <f>技術リスト!AV35</f>
        <v>1</v>
      </c>
      <c r="P39" s="144">
        <f>技術リスト!AW35</f>
        <v>1</v>
      </c>
      <c r="Q39" s="144">
        <f>技術リスト!AX35</f>
        <v>3</v>
      </c>
      <c r="R39" s="144">
        <f>技術リスト!AY35</f>
        <v>3</v>
      </c>
      <c r="S39" s="144">
        <f>技術リスト!AZ35</f>
        <v>2</v>
      </c>
      <c r="T39" s="144">
        <f>技術リスト!BA35</f>
        <v>1</v>
      </c>
      <c r="U39" s="144">
        <f>技術リスト!BB35</f>
        <v>2</v>
      </c>
      <c r="V39" s="144">
        <f>技術リスト!BC35</f>
        <v>2</v>
      </c>
    </row>
    <row r="40" spans="1:22">
      <c r="A40">
        <f>D40*1000+COUNTIF(D$10:D40,D40)</f>
        <v>20</v>
      </c>
      <c r="B40">
        <f t="shared" si="0"/>
        <v>21</v>
      </c>
      <c r="C40" s="145" t="str">
        <f>技術リスト!B36</f>
        <v>凝集沈殿法</v>
      </c>
      <c r="D40" s="145" cm="1">
        <f t="array" ref="D40">INDEX(技術リスト!$A$5:$AK$49,技術リスト!A36+1,$F$7)</f>
        <v>0</v>
      </c>
      <c r="E40" s="144">
        <f>技術リスト!AL36</f>
        <v>2</v>
      </c>
      <c r="F40" s="144">
        <f>技術リスト!AM36</f>
        <v>2</v>
      </c>
      <c r="G40" s="144">
        <f>技術リスト!AN36</f>
        <v>3</v>
      </c>
      <c r="H40" s="144">
        <f>技術リスト!AO36</f>
        <v>2</v>
      </c>
      <c r="I40" s="144">
        <f>技術リスト!AP36</f>
        <v>2</v>
      </c>
      <c r="J40" s="144">
        <f>技術リスト!AQ36</f>
        <v>3</v>
      </c>
      <c r="K40" s="144">
        <f>技術リスト!AR36</f>
        <v>3</v>
      </c>
      <c r="L40" s="144">
        <f>技術リスト!AS36</f>
        <v>1</v>
      </c>
      <c r="M40" s="144">
        <f>技術リスト!AT36</f>
        <v>2</v>
      </c>
      <c r="N40" s="144">
        <f>技術リスト!AU36</f>
        <v>2</v>
      </c>
      <c r="O40" s="144">
        <f>技術リスト!AV36</f>
        <v>1</v>
      </c>
      <c r="P40" s="144">
        <f>技術リスト!AW36</f>
        <v>2</v>
      </c>
      <c r="Q40" s="144">
        <f>技術リスト!AX36</f>
        <v>3</v>
      </c>
      <c r="R40" s="144">
        <f>技術リスト!AY36</f>
        <v>3</v>
      </c>
      <c r="S40" s="144">
        <f>技術リスト!AZ36</f>
        <v>2</v>
      </c>
      <c r="T40" s="144">
        <f>技術リスト!BA36</f>
        <v>1</v>
      </c>
      <c r="U40" s="144">
        <f>技術リスト!BB36</f>
        <v>2</v>
      </c>
      <c r="V40" s="144">
        <f>技術リスト!BC36</f>
        <v>2</v>
      </c>
    </row>
    <row r="41" spans="1:22">
      <c r="A41">
        <f>D41*1000+COUNTIF(D$10:D41,D41)</f>
        <v>753</v>
      </c>
      <c r="B41">
        <f t="shared" si="0"/>
        <v>4</v>
      </c>
      <c r="C41" s="145" t="str">
        <f>技術リスト!B37</f>
        <v>濾過法</v>
      </c>
      <c r="D41" s="145" cm="1">
        <f t="array" ref="D41">INDEX(技術リスト!$A$5:$AK$49,技術リスト!A37+1,$F$7)</f>
        <v>0.75</v>
      </c>
      <c r="E41" s="144">
        <f>技術リスト!AL37</f>
        <v>2</v>
      </c>
      <c r="F41" s="144">
        <f>技術リスト!AM37</f>
        <v>2</v>
      </c>
      <c r="G41" s="144">
        <f>技術リスト!AN37</f>
        <v>2</v>
      </c>
      <c r="H41" s="144">
        <f>技術リスト!AO37</f>
        <v>2</v>
      </c>
      <c r="I41" s="144">
        <f>技術リスト!AP37</f>
        <v>2</v>
      </c>
      <c r="J41" s="144">
        <f>技術リスト!AQ37</f>
        <v>3</v>
      </c>
      <c r="K41" s="144">
        <f>技術リスト!AR37</f>
        <v>3</v>
      </c>
      <c r="L41" s="144">
        <f>技術リスト!AS37</f>
        <v>1</v>
      </c>
      <c r="M41" s="144">
        <f>技術リスト!AT37</f>
        <v>3</v>
      </c>
      <c r="N41" s="144">
        <f>技術リスト!AU37</f>
        <v>2</v>
      </c>
      <c r="O41" s="144">
        <f>技術リスト!AV37</f>
        <v>1</v>
      </c>
      <c r="P41" s="144">
        <f>技術リスト!AW37</f>
        <v>2</v>
      </c>
      <c r="Q41" s="144">
        <f>技術リスト!AX37</f>
        <v>3</v>
      </c>
      <c r="R41" s="144">
        <f>技術リスト!AY37</f>
        <v>3</v>
      </c>
      <c r="S41" s="144">
        <f>技術リスト!AZ37</f>
        <v>2</v>
      </c>
      <c r="T41" s="144">
        <f>技術リスト!BA37</f>
        <v>1</v>
      </c>
      <c r="U41" s="144">
        <f>技術リスト!BB37</f>
        <v>2</v>
      </c>
      <c r="V41" s="144">
        <f>技術リスト!BC37</f>
        <v>2</v>
      </c>
    </row>
    <row r="42" spans="1:22">
      <c r="A42">
        <f>D42*1000+COUNTIF(D$10:D42,D42)</f>
        <v>21</v>
      </c>
      <c r="B42">
        <f t="shared" si="0"/>
        <v>20</v>
      </c>
      <c r="C42" s="145" t="str">
        <f>技術リスト!B38</f>
        <v>紺青法（難溶性錯体化合物沈殿法）</v>
      </c>
      <c r="D42" s="145" cm="1">
        <f t="array" ref="D42">INDEX(技術リスト!$A$5:$AK$49,技術リスト!A38+1,$F$7)</f>
        <v>0</v>
      </c>
      <c r="E42" s="144">
        <f>技術リスト!AL38</f>
        <v>2</v>
      </c>
      <c r="F42" s="144">
        <f>技術リスト!AM38</f>
        <v>2</v>
      </c>
      <c r="G42" s="144">
        <f>技術リスト!AN38</f>
        <v>2</v>
      </c>
      <c r="H42" s="144">
        <f>技術リスト!AO38</f>
        <v>2</v>
      </c>
      <c r="I42" s="144">
        <f>技術リスト!AP38</f>
        <v>2</v>
      </c>
      <c r="J42" s="144">
        <f>技術リスト!AQ38</f>
        <v>3</v>
      </c>
      <c r="K42" s="144">
        <f>技術リスト!AR38</f>
        <v>3</v>
      </c>
      <c r="L42" s="144">
        <f>技術リスト!AS38</f>
        <v>1</v>
      </c>
      <c r="M42" s="144">
        <f>技術リスト!AT38</f>
        <v>2</v>
      </c>
      <c r="N42" s="144">
        <f>技術リスト!AU38</f>
        <v>2</v>
      </c>
      <c r="O42" s="144">
        <f>技術リスト!AV38</f>
        <v>1</v>
      </c>
      <c r="P42" s="144">
        <f>技術リスト!AW38</f>
        <v>2</v>
      </c>
      <c r="Q42" s="144">
        <f>技術リスト!AX38</f>
        <v>3</v>
      </c>
      <c r="R42" s="144">
        <f>技術リスト!AY38</f>
        <v>2</v>
      </c>
      <c r="S42" s="144">
        <f>技術リスト!AZ38</f>
        <v>2</v>
      </c>
      <c r="T42" s="144">
        <f>技術リスト!BA38</f>
        <v>1</v>
      </c>
      <c r="U42" s="144">
        <f>技術リスト!BB38</f>
        <v>2</v>
      </c>
      <c r="V42" s="144">
        <f>技術リスト!BC38</f>
        <v>2</v>
      </c>
    </row>
    <row r="43" spans="1:22">
      <c r="A43">
        <f>D43*1000+COUNTIF(D$10:D43,D43)</f>
        <v>22</v>
      </c>
      <c r="B43">
        <f t="shared" si="0"/>
        <v>19</v>
      </c>
      <c r="C43" s="145" t="str">
        <f>技術リスト!B39</f>
        <v>ストリッピング法</v>
      </c>
      <c r="D43" s="145" cm="1">
        <f t="array" ref="D43">INDEX(技術リスト!$A$5:$AK$49,技術リスト!A39+1,$F$7)</f>
        <v>0</v>
      </c>
      <c r="E43" s="144">
        <f>技術リスト!AL39</f>
        <v>2</v>
      </c>
      <c r="F43" s="144">
        <f>技術リスト!AM39</f>
        <v>2</v>
      </c>
      <c r="G43" s="144">
        <f>技術リスト!AN39</f>
        <v>2</v>
      </c>
      <c r="H43" s="144">
        <f>技術リスト!AO39</f>
        <v>2</v>
      </c>
      <c r="I43" s="144">
        <f>技術リスト!AP39</f>
        <v>1</v>
      </c>
      <c r="J43" s="144">
        <f>技術リスト!AQ39</f>
        <v>1</v>
      </c>
      <c r="K43" s="144">
        <f>技術リスト!AR39</f>
        <v>1</v>
      </c>
      <c r="L43" s="144">
        <f>技術リスト!AS39</f>
        <v>2</v>
      </c>
      <c r="M43" s="144">
        <f>技術リスト!AT39</f>
        <v>2</v>
      </c>
      <c r="N43" s="144">
        <f>技術リスト!AU39</f>
        <v>2</v>
      </c>
      <c r="O43" s="144">
        <f>技術リスト!AV39</f>
        <v>2</v>
      </c>
      <c r="P43" s="144">
        <f>技術リスト!AW39</f>
        <v>3</v>
      </c>
      <c r="Q43" s="144">
        <f>技術リスト!AX39</f>
        <v>3</v>
      </c>
      <c r="R43" s="144">
        <f>技術リスト!AY39</f>
        <v>2</v>
      </c>
      <c r="S43" s="144">
        <f>技術リスト!AZ39</f>
        <v>2</v>
      </c>
      <c r="T43" s="144">
        <f>技術リスト!BA39</f>
        <v>1</v>
      </c>
      <c r="U43" s="144">
        <f>技術リスト!BB39</f>
        <v>2</v>
      </c>
      <c r="V43" s="144">
        <f>技術リスト!BC39</f>
        <v>2</v>
      </c>
    </row>
    <row r="44" spans="1:22">
      <c r="A44">
        <f>D44*1000+COUNTIF(D$10:D44,D44)</f>
        <v>23</v>
      </c>
      <c r="B44">
        <f t="shared" si="0"/>
        <v>18</v>
      </c>
      <c r="C44" s="145" t="str">
        <f>技術リスト!B40</f>
        <v>触媒分解法</v>
      </c>
      <c r="D44" s="145" cm="1">
        <f t="array" ref="D44">INDEX(技術リスト!$A$5:$AK$49,技術リスト!A40+1,$F$7)</f>
        <v>0</v>
      </c>
      <c r="E44" s="144">
        <f>技術リスト!AL40</f>
        <v>2</v>
      </c>
      <c r="F44" s="144">
        <f>技術リスト!AM40</f>
        <v>1</v>
      </c>
      <c r="G44" s="144">
        <f>技術リスト!AN40</f>
        <v>3</v>
      </c>
      <c r="H44" s="144">
        <f>技術リスト!AO40</f>
        <v>2</v>
      </c>
      <c r="I44" s="144">
        <f>技術リスト!AP40</f>
        <v>2</v>
      </c>
      <c r="J44" s="144">
        <f>技術リスト!AQ40</f>
        <v>3</v>
      </c>
      <c r="K44" s="144">
        <f>技術リスト!AR40</f>
        <v>3</v>
      </c>
      <c r="L44" s="144">
        <f>技術リスト!AS40</f>
        <v>1</v>
      </c>
      <c r="M44" s="144">
        <f>技術リスト!AT40</f>
        <v>2</v>
      </c>
      <c r="N44" s="144">
        <f>技術リスト!AU40</f>
        <v>2</v>
      </c>
      <c r="O44" s="144">
        <f>技術リスト!AV40</f>
        <v>1</v>
      </c>
      <c r="P44" s="144">
        <f>技術リスト!AW40</f>
        <v>2</v>
      </c>
      <c r="Q44" s="144">
        <f>技術リスト!AX40</f>
        <v>3</v>
      </c>
      <c r="R44" s="144">
        <f>技術リスト!AY40</f>
        <v>2</v>
      </c>
      <c r="S44" s="144">
        <f>技術リスト!AZ40</f>
        <v>2</v>
      </c>
      <c r="T44" s="144">
        <f>技術リスト!BA40</f>
        <v>2</v>
      </c>
      <c r="U44" s="144">
        <f>技術リスト!BB40</f>
        <v>2</v>
      </c>
      <c r="V44" s="144">
        <f>技術リスト!BC40</f>
        <v>2</v>
      </c>
    </row>
    <row r="45" spans="1:22">
      <c r="A45">
        <f>D45*1000+COUNTIF(D$10:D45,D45)</f>
        <v>24</v>
      </c>
      <c r="B45">
        <f t="shared" si="0"/>
        <v>17</v>
      </c>
      <c r="C45" s="145" t="str">
        <f>技術リスト!B41</f>
        <v>不連続点塩素処理法</v>
      </c>
      <c r="D45" s="145" cm="1">
        <f t="array" ref="D45">INDEX(技術リスト!$A$5:$AK$49,技術リスト!A41+1,$F$7)</f>
        <v>0</v>
      </c>
      <c r="E45" s="144">
        <f>技術リスト!AL41</f>
        <v>2</v>
      </c>
      <c r="F45" s="144">
        <f>技術リスト!AM41</f>
        <v>1</v>
      </c>
      <c r="G45" s="144">
        <f>技術リスト!AN41</f>
        <v>2</v>
      </c>
      <c r="H45" s="144">
        <f>技術リスト!AO41</f>
        <v>2</v>
      </c>
      <c r="I45" s="144">
        <f>技術リスト!AP41</f>
        <v>2</v>
      </c>
      <c r="J45" s="144">
        <f>技術リスト!AQ41</f>
        <v>1</v>
      </c>
      <c r="K45" s="144">
        <f>技術リスト!AR41</f>
        <v>3</v>
      </c>
      <c r="L45" s="144">
        <f>技術リスト!AS41</f>
        <v>1</v>
      </c>
      <c r="M45" s="144">
        <f>技術リスト!AT41</f>
        <v>2</v>
      </c>
      <c r="N45" s="144">
        <f>技術リスト!AU41</f>
        <v>2</v>
      </c>
      <c r="O45" s="144">
        <f>技術リスト!AV41</f>
        <v>1</v>
      </c>
      <c r="P45" s="144">
        <f>技術リスト!AW41</f>
        <v>2</v>
      </c>
      <c r="Q45" s="144">
        <f>技術リスト!AX41</f>
        <v>3</v>
      </c>
      <c r="R45" s="144">
        <f>技術リスト!AY41</f>
        <v>2</v>
      </c>
      <c r="S45" s="144">
        <f>技術リスト!AZ41</f>
        <v>2</v>
      </c>
      <c r="T45" s="144">
        <f>技術リスト!BA41</f>
        <v>2</v>
      </c>
      <c r="U45" s="144">
        <f>技術リスト!BB41</f>
        <v>2</v>
      </c>
      <c r="V45" s="144">
        <f>技術リスト!BC41</f>
        <v>2</v>
      </c>
    </row>
    <row r="46" spans="1:22">
      <c r="A46">
        <f>D46*1000+COUNTIF(D$10:D46,D46)</f>
        <v>252</v>
      </c>
      <c r="B46">
        <f t="shared" si="0"/>
        <v>5</v>
      </c>
      <c r="C46" s="145" t="str">
        <f>技術リスト!B42</f>
        <v>活性汚泥法</v>
      </c>
      <c r="D46" s="145" cm="1">
        <f t="array" ref="D46">INDEX(技術リスト!$A$5:$AK$49,技術リスト!A42+1,$F$7)</f>
        <v>0.25</v>
      </c>
      <c r="E46" s="144">
        <f>技術リスト!AL42</f>
        <v>1</v>
      </c>
      <c r="F46" s="144">
        <f>技術リスト!AM42</f>
        <v>1</v>
      </c>
      <c r="G46" s="144">
        <f>技術リスト!AN42</f>
        <v>2</v>
      </c>
      <c r="H46" s="144">
        <f>技術リスト!AO42</f>
        <v>2</v>
      </c>
      <c r="I46" s="144">
        <f>技術リスト!AP42</f>
        <v>3</v>
      </c>
      <c r="J46" s="144">
        <f>技術リスト!AQ42</f>
        <v>3</v>
      </c>
      <c r="K46" s="144">
        <f>技術リスト!AR42</f>
        <v>3</v>
      </c>
      <c r="L46" s="144">
        <f>技術リスト!AS42</f>
        <v>3</v>
      </c>
      <c r="M46" s="144">
        <f>技術リスト!AT42</f>
        <v>2</v>
      </c>
      <c r="N46" s="144">
        <f>技術リスト!AU42</f>
        <v>2</v>
      </c>
      <c r="O46" s="144">
        <f>技術リスト!AV42</f>
        <v>1</v>
      </c>
      <c r="P46" s="144">
        <f>技術リスト!AW42</f>
        <v>2</v>
      </c>
      <c r="Q46" s="144">
        <f>技術リスト!AX42</f>
        <v>3</v>
      </c>
      <c r="R46" s="144">
        <f>技術リスト!AY42</f>
        <v>3</v>
      </c>
      <c r="S46" s="144">
        <f>技術リスト!AZ42</f>
        <v>2</v>
      </c>
      <c r="T46" s="144">
        <f>技術リスト!BA42</f>
        <v>1</v>
      </c>
      <c r="U46" s="144">
        <f>技術リスト!BB42</f>
        <v>1</v>
      </c>
      <c r="V46" s="144">
        <f>技術リスト!BC42</f>
        <v>2</v>
      </c>
    </row>
    <row r="47" spans="1:22">
      <c r="A47">
        <f>D47*1000+COUNTIF(D$10:D47,D47)</f>
        <v>25</v>
      </c>
      <c r="B47">
        <f t="shared" si="0"/>
        <v>16</v>
      </c>
      <c r="C47" s="145" t="str">
        <f>技術リスト!B43</f>
        <v>生物還元法</v>
      </c>
      <c r="D47" s="145" cm="1">
        <f t="array" ref="D47">INDEX(技術リスト!$A$5:$AK$49,技術リスト!A43+1,$F$7)</f>
        <v>0</v>
      </c>
      <c r="E47" s="144">
        <f>技術リスト!AL43</f>
        <v>1</v>
      </c>
      <c r="F47" s="144">
        <f>技術リスト!AM43</f>
        <v>1</v>
      </c>
      <c r="G47" s="144">
        <f>技術リスト!AN43</f>
        <v>2</v>
      </c>
      <c r="H47" s="144">
        <f>技術リスト!AO43</f>
        <v>2</v>
      </c>
      <c r="I47" s="144">
        <f>技術リスト!AP43</f>
        <v>2</v>
      </c>
      <c r="J47" s="144">
        <f>技術リスト!AQ43</f>
        <v>3</v>
      </c>
      <c r="K47" s="144">
        <f>技術リスト!AR43</f>
        <v>3</v>
      </c>
      <c r="L47" s="144">
        <f>技術リスト!AS43</f>
        <v>3</v>
      </c>
      <c r="M47" s="144">
        <f>技術リスト!AT43</f>
        <v>2</v>
      </c>
      <c r="N47" s="144">
        <f>技術リスト!AU43</f>
        <v>3</v>
      </c>
      <c r="O47" s="144">
        <f>技術リスト!AV43</f>
        <v>1</v>
      </c>
      <c r="P47" s="144">
        <f>技術リスト!AW43</f>
        <v>2</v>
      </c>
      <c r="Q47" s="144">
        <f>技術リスト!AX43</f>
        <v>3</v>
      </c>
      <c r="R47" s="144">
        <f>技術リスト!AY43</f>
        <v>3</v>
      </c>
      <c r="S47" s="144">
        <f>技術リスト!AZ43</f>
        <v>2</v>
      </c>
      <c r="T47" s="144">
        <f>技術リスト!BA43</f>
        <v>1</v>
      </c>
      <c r="U47" s="144">
        <f>技術リスト!BB43</f>
        <v>1</v>
      </c>
      <c r="V47" s="144">
        <f>技術リスト!BC43</f>
        <v>2</v>
      </c>
    </row>
    <row r="48" spans="1:22">
      <c r="A48">
        <f>D48*1000+COUNTIF(D$10:D48,D48)</f>
        <v>502</v>
      </c>
      <c r="B48">
        <f t="shared" si="0"/>
        <v>4</v>
      </c>
      <c r="C48" s="145" t="str">
        <f>技術リスト!B44</f>
        <v>生物処理法</v>
      </c>
      <c r="D48" s="145" cm="1">
        <f t="array" ref="D48">INDEX(技術リスト!$A$5:$AK$49,技術リスト!A44+1,$F$7)</f>
        <v>0.5</v>
      </c>
      <c r="E48" s="144">
        <f>技術リスト!AL44</f>
        <v>1</v>
      </c>
      <c r="F48" s="144">
        <f>技術リスト!AM44</f>
        <v>1</v>
      </c>
      <c r="G48" s="144">
        <f>技術リスト!AN44</f>
        <v>2</v>
      </c>
      <c r="H48" s="144">
        <f>技術リスト!AO44</f>
        <v>2</v>
      </c>
      <c r="I48" s="144">
        <f>技術リスト!AP44</f>
        <v>3</v>
      </c>
      <c r="J48" s="144">
        <f>技術リスト!AQ44</f>
        <v>3</v>
      </c>
      <c r="K48" s="144">
        <f>技術リスト!AR44</f>
        <v>3</v>
      </c>
      <c r="L48" s="144">
        <f>技術リスト!AS44</f>
        <v>3</v>
      </c>
      <c r="M48" s="144">
        <f>技術リスト!AT44</f>
        <v>2</v>
      </c>
      <c r="N48" s="144">
        <f>技術リスト!AU44</f>
        <v>3</v>
      </c>
      <c r="O48" s="144">
        <f>技術リスト!AV44</f>
        <v>1</v>
      </c>
      <c r="P48" s="144">
        <f>技術リスト!AW44</f>
        <v>2</v>
      </c>
      <c r="Q48" s="144">
        <f>技術リスト!AX44</f>
        <v>3</v>
      </c>
      <c r="R48" s="144">
        <f>技術リスト!AY44</f>
        <v>3</v>
      </c>
      <c r="S48" s="144">
        <f>技術リスト!AZ44</f>
        <v>2</v>
      </c>
      <c r="T48" s="144">
        <f>技術リスト!BA44</f>
        <v>1</v>
      </c>
      <c r="U48" s="144">
        <f>技術リスト!BB44</f>
        <v>1</v>
      </c>
      <c r="V48" s="144">
        <f>技術リスト!BC44</f>
        <v>2</v>
      </c>
    </row>
    <row r="49" spans="1:22">
      <c r="A49">
        <f>D49*1000+COUNTIF(D$10:D49,D49)</f>
        <v>754</v>
      </c>
      <c r="B49">
        <f t="shared" si="0"/>
        <v>3</v>
      </c>
      <c r="C49" s="145" t="str">
        <f>技術リスト!B45</f>
        <v>バイオレメディエーション</v>
      </c>
      <c r="D49" s="145" cm="1">
        <f t="array" ref="D49">INDEX(技術リスト!$A$5:$AK$49,技術リスト!A45+1,$F$7)</f>
        <v>0.75</v>
      </c>
      <c r="E49" s="144">
        <f>技術リスト!AL45</f>
        <v>1</v>
      </c>
      <c r="F49" s="144">
        <f>技術リスト!AM45</f>
        <v>1</v>
      </c>
      <c r="G49" s="144">
        <f>技術リスト!AN45</f>
        <v>3</v>
      </c>
      <c r="H49" s="144">
        <f>技術リスト!AO45</f>
        <v>2</v>
      </c>
      <c r="I49" s="144">
        <f>技術リスト!AP45</f>
        <v>3</v>
      </c>
      <c r="J49" s="144">
        <f>技術リスト!AQ45</f>
        <v>3</v>
      </c>
      <c r="K49" s="144">
        <f>技術リスト!AR45</f>
        <v>3</v>
      </c>
      <c r="L49" s="144">
        <f>技術リスト!AS45</f>
        <v>2</v>
      </c>
      <c r="M49" s="144">
        <f>技術リスト!AT45</f>
        <v>3</v>
      </c>
      <c r="N49" s="144">
        <f>技術リスト!AU45</f>
        <v>3</v>
      </c>
      <c r="O49" s="144">
        <f>技術リスト!AV45</f>
        <v>1</v>
      </c>
      <c r="P49" s="144">
        <f>技術リスト!AW45</f>
        <v>3</v>
      </c>
      <c r="Q49" s="144">
        <f>技術リスト!AX45</f>
        <v>3</v>
      </c>
      <c r="R49" s="144">
        <f>技術リスト!AY45</f>
        <v>3</v>
      </c>
      <c r="S49" s="144">
        <f>技術リスト!AZ45</f>
        <v>3</v>
      </c>
      <c r="T49" s="144">
        <f>技術リスト!BA45</f>
        <v>1</v>
      </c>
      <c r="U49" s="144">
        <f>技術リスト!BB45</f>
        <v>1</v>
      </c>
      <c r="V49" s="144">
        <f>技術リスト!BC45</f>
        <v>2</v>
      </c>
    </row>
    <row r="50" spans="1:22">
      <c r="A50">
        <f>D50*1000+COUNTIF(D$10:D50,D50)</f>
        <v>1252</v>
      </c>
      <c r="B50">
        <f t="shared" si="0"/>
        <v>2</v>
      </c>
      <c r="C50" s="145" t="str">
        <f>技術リスト!B46</f>
        <v>ファイトレメディエーション</v>
      </c>
      <c r="D50" s="145" cm="1">
        <f t="array" ref="D50">INDEX(技術リスト!$A$5:$AK$49,技術リスト!A46+1,$F$7)</f>
        <v>1.25</v>
      </c>
      <c r="E50" s="144">
        <f>技術リスト!AL46</f>
        <v>1</v>
      </c>
      <c r="F50" s="144">
        <f>技術リスト!AM46</f>
        <v>1</v>
      </c>
      <c r="G50" s="144">
        <f>技術リスト!AN46</f>
        <v>3</v>
      </c>
      <c r="H50" s="144">
        <f>技術リスト!AO46</f>
        <v>2</v>
      </c>
      <c r="I50" s="144">
        <f>技術リスト!AP46</f>
        <v>3</v>
      </c>
      <c r="J50" s="144">
        <f>技術リスト!AQ46</f>
        <v>3</v>
      </c>
      <c r="K50" s="144">
        <f>技術リスト!AR46</f>
        <v>3</v>
      </c>
      <c r="L50" s="144">
        <f>技術リスト!AS46</f>
        <v>3</v>
      </c>
      <c r="M50" s="144">
        <f>技術リスト!AT46</f>
        <v>3</v>
      </c>
      <c r="N50" s="144">
        <f>技術リスト!AU46</f>
        <v>3</v>
      </c>
      <c r="O50" s="144">
        <f>技術リスト!AV46</f>
        <v>1</v>
      </c>
      <c r="P50" s="144">
        <f>技術リスト!AW46</f>
        <v>3</v>
      </c>
      <c r="Q50" s="144">
        <f>技術リスト!AX46</f>
        <v>3</v>
      </c>
      <c r="R50" s="144">
        <f>技術リスト!AY46</f>
        <v>3</v>
      </c>
      <c r="S50" s="144">
        <f>技術リスト!AZ46</f>
        <v>3</v>
      </c>
      <c r="T50" s="144">
        <f>技術リスト!BA46</f>
        <v>1</v>
      </c>
      <c r="U50" s="144">
        <f>技術リスト!BB46</f>
        <v>1</v>
      </c>
      <c r="V50" s="144">
        <f>技術リスト!BC46</f>
        <v>2</v>
      </c>
    </row>
    <row r="51" spans="1:22">
      <c r="A51">
        <f>D51*1000+COUNTIF(D$10:D51,D51)</f>
        <v>2001</v>
      </c>
      <c r="B51">
        <f t="shared" si="0"/>
        <v>1</v>
      </c>
      <c r="C51" s="145" t="str">
        <f>技術リスト!B47</f>
        <v>膜活性汚泥処理法</v>
      </c>
      <c r="D51" s="145" cm="1">
        <f t="array" ref="D51">INDEX(技術リスト!$A$5:$AK$49,技術リスト!A47+1,$F$7)</f>
        <v>2</v>
      </c>
      <c r="E51" s="144">
        <f>技術リスト!AL47</f>
        <v>2</v>
      </c>
      <c r="F51" s="144">
        <f>技術リスト!AM47</f>
        <v>2</v>
      </c>
      <c r="G51" s="144">
        <f>技術リスト!AN47</f>
        <v>2</v>
      </c>
      <c r="H51" s="144">
        <f>技術リスト!AO47</f>
        <v>1</v>
      </c>
      <c r="I51" s="144">
        <f>技術リスト!AP47</f>
        <v>1</v>
      </c>
      <c r="J51" s="144">
        <f>技術リスト!AQ47</f>
        <v>1</v>
      </c>
      <c r="K51" s="144">
        <f>技術リスト!AR47</f>
        <v>3</v>
      </c>
      <c r="L51" s="144">
        <f>技術リスト!AS47</f>
        <v>1</v>
      </c>
      <c r="M51" s="144">
        <f>技術リスト!AT47</f>
        <v>2</v>
      </c>
      <c r="N51" s="144">
        <f>技術リスト!AU47</f>
        <v>3</v>
      </c>
      <c r="O51" s="144">
        <f>技術リスト!AV47</f>
        <v>2</v>
      </c>
      <c r="P51" s="144">
        <f>技術リスト!AW47</f>
        <v>3</v>
      </c>
      <c r="Q51" s="144">
        <f>技術リスト!AX47</f>
        <v>3</v>
      </c>
      <c r="R51" s="144">
        <f>技術リスト!AY47</f>
        <v>3</v>
      </c>
      <c r="S51" s="144">
        <f>技術リスト!AZ47</f>
        <v>2</v>
      </c>
      <c r="T51" s="144">
        <f>技術リスト!BA47</f>
        <v>1</v>
      </c>
      <c r="U51" s="144">
        <f>技術リスト!BB47</f>
        <v>1</v>
      </c>
      <c r="V51" s="144">
        <f>技術リスト!BC47</f>
        <v>2</v>
      </c>
    </row>
    <row r="52" spans="1:22">
      <c r="A52">
        <f>D52*1000+COUNTIF(D$10:D52,D52)</f>
        <v>26</v>
      </c>
      <c r="B52">
        <f t="shared" si="0"/>
        <v>15</v>
      </c>
      <c r="C52" s="145" t="str">
        <f>技術リスト!B48</f>
        <v>揮散法</v>
      </c>
      <c r="D52" s="145" cm="1">
        <f t="array" ref="D52">INDEX(技術リスト!$A$5:$AK$49,技術リスト!A48+1,$F$7)</f>
        <v>0</v>
      </c>
      <c r="E52" s="144">
        <f>技術リスト!AL48</f>
        <v>2</v>
      </c>
      <c r="F52" s="144">
        <f>技術リスト!AM48</f>
        <v>1</v>
      </c>
      <c r="G52" s="144">
        <f>技術リスト!AN48</f>
        <v>3</v>
      </c>
      <c r="H52" s="144">
        <f>技術リスト!AO48</f>
        <v>1</v>
      </c>
      <c r="I52" s="144">
        <f>技術リスト!AP48</f>
        <v>2</v>
      </c>
      <c r="J52" s="144">
        <f>技術リスト!AQ48</f>
        <v>3</v>
      </c>
      <c r="K52" s="144">
        <f>技術リスト!AR48</f>
        <v>2</v>
      </c>
      <c r="L52" s="144">
        <f>技術リスト!AS48</f>
        <v>2</v>
      </c>
      <c r="M52" s="144">
        <f>技術リスト!AT48</f>
        <v>3</v>
      </c>
      <c r="N52" s="144">
        <f>技術リスト!AU48</f>
        <v>2</v>
      </c>
      <c r="O52" s="144">
        <f>技術リスト!AV48</f>
        <v>1</v>
      </c>
      <c r="P52" s="144">
        <f>技術リスト!AW48</f>
        <v>2</v>
      </c>
      <c r="Q52" s="144">
        <f>技術リスト!AX48</f>
        <v>3</v>
      </c>
      <c r="R52" s="144">
        <f>技術リスト!AY48</f>
        <v>2</v>
      </c>
      <c r="S52" s="144">
        <f>技術リスト!AZ48</f>
        <v>2</v>
      </c>
      <c r="T52" s="144">
        <f>技術リスト!BA48</f>
        <v>3</v>
      </c>
      <c r="U52" s="144">
        <f>技術リスト!BB48</f>
        <v>2</v>
      </c>
      <c r="V52" s="144">
        <f>技術リスト!BC48</f>
        <v>2</v>
      </c>
    </row>
    <row r="53" spans="1:22">
      <c r="A53">
        <f>D53*1000+COUNTIF(D$10:D53,D53)</f>
        <v>27</v>
      </c>
      <c r="B53">
        <f t="shared" si="0"/>
        <v>14</v>
      </c>
      <c r="C53" s="145" t="str">
        <f>技術リスト!B49</f>
        <v>その他処理法</v>
      </c>
      <c r="D53" s="145" cm="1">
        <f t="array" ref="D53">INDEX(技術リスト!$A$5:$AK$49,技術リスト!A49+1,$F$7)</f>
        <v>0</v>
      </c>
      <c r="E53" s="144">
        <f>技術リスト!AL49</f>
        <v>2</v>
      </c>
      <c r="F53" s="144">
        <f>技術リスト!AM49</f>
        <v>2</v>
      </c>
      <c r="G53" s="144">
        <f>技術リスト!AN49</f>
        <v>2</v>
      </c>
      <c r="H53" s="144">
        <f>技術リスト!AO49</f>
        <v>2</v>
      </c>
      <c r="I53" s="144">
        <f>技術リスト!AP49</f>
        <v>2</v>
      </c>
      <c r="J53" s="144">
        <f>技術リスト!AQ49</f>
        <v>3</v>
      </c>
      <c r="K53" s="144">
        <f>技術リスト!AR49</f>
        <v>2</v>
      </c>
      <c r="L53" s="144">
        <f>技術リスト!AS49</f>
        <v>2</v>
      </c>
      <c r="M53" s="144">
        <f>技術リスト!AT49</f>
        <v>2</v>
      </c>
      <c r="N53" s="144">
        <f>技術リスト!AU49</f>
        <v>2</v>
      </c>
      <c r="O53" s="144">
        <f>技術リスト!AV49</f>
        <v>2</v>
      </c>
      <c r="P53" s="144">
        <f>技術リスト!AW49</f>
        <v>2</v>
      </c>
      <c r="Q53" s="144">
        <f>技術リスト!AX49</f>
        <v>3</v>
      </c>
      <c r="R53" s="144">
        <f>技術リスト!AY49</f>
        <v>2</v>
      </c>
      <c r="S53" s="144">
        <f>技術リスト!AZ49</f>
        <v>2</v>
      </c>
      <c r="T53" s="144">
        <f>技術リスト!BA49</f>
        <v>2</v>
      </c>
      <c r="U53" s="144">
        <f>技術リスト!BB49</f>
        <v>2</v>
      </c>
      <c r="V53" s="144">
        <f>技術リスト!BC49</f>
        <v>2</v>
      </c>
    </row>
    <row r="55" spans="1:22">
      <c r="C55" t="s">
        <v>11268</v>
      </c>
    </row>
    <row r="56" spans="1:22" s="143" customFormat="1" ht="72.900000000000006" customHeight="1">
      <c r="C56" s="146"/>
      <c r="D56" s="146" t="str">
        <f>D9</f>
        <v>その他①</v>
      </c>
      <c r="E56" s="146" t="str">
        <f t="shared" ref="E56:V56" si="1">E9</f>
        <v>設置面積</v>
      </c>
      <c r="F56" s="146" t="str">
        <f t="shared" si="1"/>
        <v>車両サイズ</v>
      </c>
      <c r="G56" s="146" t="str">
        <f t="shared" si="1"/>
        <v>車両台数</v>
      </c>
      <c r="H56" s="146" t="str">
        <f t="shared" si="1"/>
        <v>水利用</v>
      </c>
      <c r="I56" s="146" t="str">
        <f t="shared" si="1"/>
        <v>電気利用</v>
      </c>
      <c r="J56" s="146" t="str">
        <f t="shared" si="1"/>
        <v>通信利用</v>
      </c>
      <c r="K56" s="146" t="str">
        <f t="shared" si="1"/>
        <v>燃料利用</v>
      </c>
      <c r="L56" s="146" t="str">
        <f t="shared" si="1"/>
        <v>消耗品</v>
      </c>
      <c r="M56" s="146" t="str">
        <f t="shared" si="1"/>
        <v>習熟度（有資格者等）</v>
      </c>
      <c r="N56" s="146" t="str">
        <f t="shared" si="1"/>
        <v>人数</v>
      </c>
      <c r="O56" s="146" t="str">
        <f t="shared" si="1"/>
        <v>宿泊場所</v>
      </c>
      <c r="P56" s="146" t="str">
        <f t="shared" si="1"/>
        <v>騒音，振動，臭気の発生</v>
      </c>
      <c r="Q56" s="146" t="str">
        <f t="shared" si="1"/>
        <v>地盤沈下の発生</v>
      </c>
      <c r="R56" s="146" t="str">
        <f t="shared" si="1"/>
        <v>生態系への影響</v>
      </c>
      <c r="S56" s="146" t="str">
        <f t="shared" si="1"/>
        <v>イニシャルコスト</v>
      </c>
      <c r="T56" s="146" t="str">
        <f t="shared" si="1"/>
        <v>ランニングコスト</v>
      </c>
      <c r="U56" s="146" t="str">
        <f t="shared" si="1"/>
        <v>立上げ・処理時間</v>
      </c>
      <c r="V56" s="146" t="str">
        <f t="shared" si="1"/>
        <v>費用対効果</v>
      </c>
    </row>
    <row r="57" spans="1:22">
      <c r="A57">
        <v>1</v>
      </c>
      <c r="B57">
        <f>LARGE($A$10:$A$53,A57)</f>
        <v>2252</v>
      </c>
      <c r="C57" s="145" t="str">
        <f>IFERROR(VLOOKUP(B57,$A$10:$V$53,3,0),"")</f>
        <v>水酸化物沈殿法</v>
      </c>
      <c r="D57" s="145">
        <f>LARGE($D$10:$D$53,A57)</f>
        <v>2.25</v>
      </c>
      <c r="E57" s="145">
        <f>IFERROR(VLOOKUP($B57,A$10:$V53,5,0),"")</f>
        <v>2</v>
      </c>
      <c r="F57" s="145">
        <f>IFERROR(VLOOKUP($B57,$A$10:$V$53,6,0),"")</f>
        <v>2</v>
      </c>
      <c r="G57" s="145">
        <f>IFERROR(VLOOKUP($B57,$A$10:$V$53,7,0),"")</f>
        <v>1</v>
      </c>
      <c r="H57" s="145">
        <f>IFERROR(VLOOKUP($B57,$A$10:$V$53,8,0),"")</f>
        <v>2</v>
      </c>
      <c r="I57" s="145">
        <f>IFERROR(VLOOKUP($B57,$A$10:$V$53,9,0),"")</f>
        <v>2</v>
      </c>
      <c r="J57" s="145">
        <f>IFERROR(VLOOKUP($B57,$A$10:$V$53,10,0),"")</f>
        <v>3</v>
      </c>
      <c r="K57" s="145">
        <f>IFERROR(VLOOKUP($B57,$A$10:$V$53,11,0),"")</f>
        <v>3</v>
      </c>
      <c r="L57" s="145">
        <f>IFERROR(VLOOKUP($B57,$A$10:$V$53,12,0),"")</f>
        <v>1</v>
      </c>
      <c r="M57" s="145">
        <f>IFERROR(VLOOKUP($B57,$A$10:$V$53,13,0),"")</f>
        <v>2</v>
      </c>
      <c r="N57" s="145">
        <f>IFERROR(VLOOKUP($B57,$A$10:$V$53,14,0),"")</f>
        <v>2</v>
      </c>
      <c r="O57" s="145">
        <f>IFERROR(VLOOKUP($B57,$A$10:$V$53,15,0),"")</f>
        <v>1</v>
      </c>
      <c r="P57" s="145">
        <f>IFERROR(VLOOKUP($B57,$A$10:$V$53,16,0),"")</f>
        <v>2</v>
      </c>
      <c r="Q57" s="145">
        <f>IFERROR(VLOOKUP($B57,$A$10:$V$53,17,0),"")</f>
        <v>3</v>
      </c>
      <c r="R57" s="145">
        <f>IFERROR(VLOOKUP($B57,$A$10:$V$53,18,0),"")</f>
        <v>2</v>
      </c>
      <c r="S57" s="145">
        <f>IFERROR(VLOOKUP($B57,$A$10:$V$53,19,0),"")</f>
        <v>2</v>
      </c>
      <c r="T57" s="145">
        <f>IFERROR(VLOOKUP($B57,$A$10:$V$53,20,0),"")</f>
        <v>1</v>
      </c>
      <c r="U57" s="145">
        <f>IFERROR(VLOOKUP($B57,$A$10:$V$53,21,0),"")</f>
        <v>2</v>
      </c>
      <c r="V57" s="145">
        <f>IFERROR(VLOOKUP($B57,$A$10:$V$53,22,0),"")</f>
        <v>2</v>
      </c>
    </row>
    <row r="58" spans="1:22">
      <c r="A58">
        <v>2</v>
      </c>
      <c r="B58">
        <f t="shared" ref="B58:B100" si="2">LARGE($A$10:$A$53,A58)</f>
        <v>2251</v>
      </c>
      <c r="C58" s="145" t="str">
        <f t="shared" ref="C58:C100" si="3">IFERROR(VLOOKUP(B58,$A$10:$V$53,3,0),"")</f>
        <v>共沈法</v>
      </c>
      <c r="D58" s="145">
        <f t="shared" ref="D58:D100" si="4">LARGE($D$10:$D$53,A58)</f>
        <v>2.25</v>
      </c>
      <c r="E58" s="145">
        <f>IFERROR(VLOOKUP($B58,A$10:$V54,5,0),"")</f>
        <v>2</v>
      </c>
      <c r="F58" s="145">
        <f t="shared" ref="F58:F100" si="5">IFERROR(VLOOKUP($B58,$A$10:$V$53,6,0),"")</f>
        <v>2</v>
      </c>
      <c r="G58" s="145">
        <f t="shared" ref="G58:G100" si="6">IFERROR(VLOOKUP($B58,$A$10:$V$53,7,0),"")</f>
        <v>2</v>
      </c>
      <c r="H58" s="145">
        <f t="shared" ref="H58:H100" si="7">IFERROR(VLOOKUP($B58,$A$10:$V$53,8,0),"")</f>
        <v>2</v>
      </c>
      <c r="I58" s="145">
        <f t="shared" ref="I58:I100" si="8">IFERROR(VLOOKUP($B58,$A$10:$V$53,9,0),"")</f>
        <v>2</v>
      </c>
      <c r="J58" s="145">
        <f t="shared" ref="J58:J100" si="9">IFERROR(VLOOKUP($B58,$A$10:$V$53,10,0),"")</f>
        <v>3</v>
      </c>
      <c r="K58" s="145">
        <f t="shared" ref="K58:K100" si="10">IFERROR(VLOOKUP($B58,$A$10:$V$53,11,0),"")</f>
        <v>3</v>
      </c>
      <c r="L58" s="145">
        <f t="shared" ref="L58:L100" si="11">IFERROR(VLOOKUP($B58,$A$10:$V$53,12,0),"")</f>
        <v>2</v>
      </c>
      <c r="M58" s="145">
        <f t="shared" ref="M58:M100" si="12">IFERROR(VLOOKUP($B58,$A$10:$V$53,13,0),"")</f>
        <v>2</v>
      </c>
      <c r="N58" s="145">
        <f t="shared" ref="N58:N100" si="13">IFERROR(VLOOKUP($B58,$A$10:$V$53,14,0),"")</f>
        <v>2</v>
      </c>
      <c r="O58" s="145">
        <f t="shared" ref="O58:O100" si="14">IFERROR(VLOOKUP($B58,$A$10:$V$53,15,0),"")</f>
        <v>3</v>
      </c>
      <c r="P58" s="145">
        <f t="shared" ref="P58:P100" si="15">IFERROR(VLOOKUP($B58,$A$10:$V$53,16,0),"")</f>
        <v>3</v>
      </c>
      <c r="Q58" s="145">
        <f t="shared" ref="Q58:Q100" si="16">IFERROR(VLOOKUP($B58,$A$10:$V$53,17,0),"")</f>
        <v>3</v>
      </c>
      <c r="R58" s="145">
        <f t="shared" ref="R58:R100" si="17">IFERROR(VLOOKUP($B58,$A$10:$V$53,18,0),"")</f>
        <v>2</v>
      </c>
      <c r="S58" s="145">
        <f t="shared" ref="S58:S100" si="18">IFERROR(VLOOKUP($B58,$A$10:$V$53,19,0),"")</f>
        <v>2</v>
      </c>
      <c r="T58" s="145">
        <f t="shared" ref="T58:T100" si="19">IFERROR(VLOOKUP($B58,$A$10:$V$53,20,0),"")</f>
        <v>1</v>
      </c>
      <c r="U58" s="145">
        <f t="shared" ref="U58:U100" si="20">IFERROR(VLOOKUP($B58,$A$10:$V$53,21,0),"")</f>
        <v>2</v>
      </c>
      <c r="V58" s="145">
        <f t="shared" ref="V58:V100" si="21">IFERROR(VLOOKUP($B58,$A$10:$V$53,22,0),"")</f>
        <v>2</v>
      </c>
    </row>
    <row r="59" spans="1:22">
      <c r="A59">
        <v>3</v>
      </c>
      <c r="B59">
        <f t="shared" si="2"/>
        <v>2001</v>
      </c>
      <c r="C59" s="145" t="str">
        <f t="shared" si="3"/>
        <v>膜活性汚泥処理法</v>
      </c>
      <c r="D59" s="145">
        <f t="shared" si="4"/>
        <v>2</v>
      </c>
      <c r="E59" s="145">
        <f>IFERROR(VLOOKUP($B59,A$10:$V55,5,0),"")</f>
        <v>2</v>
      </c>
      <c r="F59" s="145">
        <f t="shared" si="5"/>
        <v>2</v>
      </c>
      <c r="G59" s="145">
        <f t="shared" si="6"/>
        <v>2</v>
      </c>
      <c r="H59" s="145">
        <f t="shared" si="7"/>
        <v>1</v>
      </c>
      <c r="I59" s="145">
        <f t="shared" si="8"/>
        <v>1</v>
      </c>
      <c r="J59" s="145">
        <f t="shared" si="9"/>
        <v>1</v>
      </c>
      <c r="K59" s="145">
        <f t="shared" si="10"/>
        <v>3</v>
      </c>
      <c r="L59" s="145">
        <f t="shared" si="11"/>
        <v>1</v>
      </c>
      <c r="M59" s="145">
        <f t="shared" si="12"/>
        <v>2</v>
      </c>
      <c r="N59" s="145">
        <f t="shared" si="13"/>
        <v>3</v>
      </c>
      <c r="O59" s="145">
        <f t="shared" si="14"/>
        <v>2</v>
      </c>
      <c r="P59" s="145">
        <f t="shared" si="15"/>
        <v>3</v>
      </c>
      <c r="Q59" s="145">
        <f t="shared" si="16"/>
        <v>3</v>
      </c>
      <c r="R59" s="145">
        <f t="shared" si="17"/>
        <v>3</v>
      </c>
      <c r="S59" s="145">
        <f t="shared" si="18"/>
        <v>2</v>
      </c>
      <c r="T59" s="145">
        <f t="shared" si="19"/>
        <v>1</v>
      </c>
      <c r="U59" s="145">
        <f t="shared" si="20"/>
        <v>1</v>
      </c>
      <c r="V59" s="145">
        <f t="shared" si="21"/>
        <v>2</v>
      </c>
    </row>
    <row r="60" spans="1:22">
      <c r="A60">
        <v>4</v>
      </c>
      <c r="B60">
        <f t="shared" si="2"/>
        <v>1501</v>
      </c>
      <c r="C60" s="145" t="str">
        <f t="shared" si="3"/>
        <v>イオン交換法</v>
      </c>
      <c r="D60" s="145">
        <f t="shared" si="4"/>
        <v>1.5</v>
      </c>
      <c r="E60" s="145">
        <f>IFERROR(VLOOKUP($B60,A$10:$V56,5,0),"")</f>
        <v>2</v>
      </c>
      <c r="F60" s="145">
        <f t="shared" si="5"/>
        <v>2</v>
      </c>
      <c r="G60" s="145">
        <f t="shared" si="6"/>
        <v>2</v>
      </c>
      <c r="H60" s="145">
        <f t="shared" si="7"/>
        <v>2</v>
      </c>
      <c r="I60" s="145">
        <f t="shared" si="8"/>
        <v>2</v>
      </c>
      <c r="J60" s="145">
        <f t="shared" si="9"/>
        <v>1</v>
      </c>
      <c r="K60" s="145">
        <f t="shared" si="10"/>
        <v>3</v>
      </c>
      <c r="L60" s="145">
        <f t="shared" si="11"/>
        <v>1</v>
      </c>
      <c r="M60" s="145">
        <f t="shared" si="12"/>
        <v>3</v>
      </c>
      <c r="N60" s="145">
        <f t="shared" si="13"/>
        <v>2</v>
      </c>
      <c r="O60" s="145">
        <f t="shared" si="14"/>
        <v>3</v>
      </c>
      <c r="P60" s="145">
        <f t="shared" si="15"/>
        <v>3</v>
      </c>
      <c r="Q60" s="145">
        <f t="shared" si="16"/>
        <v>3</v>
      </c>
      <c r="R60" s="145">
        <f t="shared" si="17"/>
        <v>3</v>
      </c>
      <c r="S60" s="145">
        <f t="shared" si="18"/>
        <v>2</v>
      </c>
      <c r="T60" s="145">
        <f t="shared" si="19"/>
        <v>1</v>
      </c>
      <c r="U60" s="145">
        <f t="shared" si="20"/>
        <v>2</v>
      </c>
      <c r="V60" s="145">
        <f t="shared" si="21"/>
        <v>2</v>
      </c>
    </row>
    <row r="61" spans="1:22">
      <c r="A61">
        <v>5</v>
      </c>
      <c r="B61">
        <f t="shared" si="2"/>
        <v>1252</v>
      </c>
      <c r="C61" s="145" t="str">
        <f t="shared" si="3"/>
        <v>ファイトレメディエーション</v>
      </c>
      <c r="D61" s="145">
        <f t="shared" si="4"/>
        <v>1.25</v>
      </c>
      <c r="E61" s="145">
        <f>IFERROR(VLOOKUP($B61,A$10:$V57,5,0),"")</f>
        <v>1</v>
      </c>
      <c r="F61" s="145">
        <f t="shared" si="5"/>
        <v>1</v>
      </c>
      <c r="G61" s="145">
        <f t="shared" si="6"/>
        <v>3</v>
      </c>
      <c r="H61" s="145">
        <f t="shared" si="7"/>
        <v>2</v>
      </c>
      <c r="I61" s="145">
        <f t="shared" si="8"/>
        <v>3</v>
      </c>
      <c r="J61" s="145">
        <f t="shared" si="9"/>
        <v>3</v>
      </c>
      <c r="K61" s="145">
        <f t="shared" si="10"/>
        <v>3</v>
      </c>
      <c r="L61" s="145">
        <f t="shared" si="11"/>
        <v>3</v>
      </c>
      <c r="M61" s="145">
        <f t="shared" si="12"/>
        <v>3</v>
      </c>
      <c r="N61" s="145">
        <f t="shared" si="13"/>
        <v>3</v>
      </c>
      <c r="O61" s="145">
        <f t="shared" si="14"/>
        <v>1</v>
      </c>
      <c r="P61" s="145">
        <f t="shared" si="15"/>
        <v>3</v>
      </c>
      <c r="Q61" s="145">
        <f t="shared" si="16"/>
        <v>3</v>
      </c>
      <c r="R61" s="145">
        <f t="shared" si="17"/>
        <v>3</v>
      </c>
      <c r="S61" s="145">
        <f t="shared" si="18"/>
        <v>3</v>
      </c>
      <c r="T61" s="145">
        <f t="shared" si="19"/>
        <v>1</v>
      </c>
      <c r="U61" s="145">
        <f t="shared" si="20"/>
        <v>1</v>
      </c>
      <c r="V61" s="145">
        <f t="shared" si="21"/>
        <v>2</v>
      </c>
    </row>
    <row r="62" spans="1:22">
      <c r="A62">
        <v>6</v>
      </c>
      <c r="B62">
        <f t="shared" si="2"/>
        <v>1251</v>
      </c>
      <c r="C62" s="145" t="str">
        <f t="shared" si="3"/>
        <v>水酸化物法</v>
      </c>
      <c r="D62" s="145">
        <f t="shared" si="4"/>
        <v>1.25</v>
      </c>
      <c r="E62" s="145">
        <f>IFERROR(VLOOKUP($B62,A$10:$V58,5,0),"")</f>
        <v>2</v>
      </c>
      <c r="F62" s="145">
        <f t="shared" si="5"/>
        <v>2</v>
      </c>
      <c r="G62" s="145">
        <f t="shared" si="6"/>
        <v>2</v>
      </c>
      <c r="H62" s="145">
        <f t="shared" si="7"/>
        <v>2</v>
      </c>
      <c r="I62" s="145">
        <f t="shared" si="8"/>
        <v>2</v>
      </c>
      <c r="J62" s="145">
        <f t="shared" si="9"/>
        <v>3</v>
      </c>
      <c r="K62" s="145">
        <f t="shared" si="10"/>
        <v>3</v>
      </c>
      <c r="L62" s="145">
        <f t="shared" si="11"/>
        <v>1</v>
      </c>
      <c r="M62" s="145">
        <f t="shared" si="12"/>
        <v>2</v>
      </c>
      <c r="N62" s="145">
        <f t="shared" si="13"/>
        <v>2</v>
      </c>
      <c r="O62" s="145">
        <f t="shared" si="14"/>
        <v>3</v>
      </c>
      <c r="P62" s="145">
        <f t="shared" si="15"/>
        <v>2</v>
      </c>
      <c r="Q62" s="145">
        <f t="shared" si="16"/>
        <v>3</v>
      </c>
      <c r="R62" s="145">
        <f t="shared" si="17"/>
        <v>2</v>
      </c>
      <c r="S62" s="145">
        <f t="shared" si="18"/>
        <v>2</v>
      </c>
      <c r="T62" s="145">
        <f t="shared" si="19"/>
        <v>1</v>
      </c>
      <c r="U62" s="145">
        <f t="shared" si="20"/>
        <v>2</v>
      </c>
      <c r="V62" s="145">
        <f t="shared" si="21"/>
        <v>2</v>
      </c>
    </row>
    <row r="63" spans="1:22">
      <c r="A63">
        <v>7</v>
      </c>
      <c r="B63">
        <f t="shared" si="2"/>
        <v>1003</v>
      </c>
      <c r="C63" s="145" t="str">
        <f t="shared" si="3"/>
        <v>硫化物法</v>
      </c>
      <c r="D63" s="145">
        <f>LARGE($D$10:$D$53,A63)</f>
        <v>1</v>
      </c>
      <c r="E63" s="145">
        <f>IFERROR(VLOOKUP($B63,A$10:$V59,5,0),"")</f>
        <v>2</v>
      </c>
      <c r="F63" s="145">
        <f t="shared" si="5"/>
        <v>2</v>
      </c>
      <c r="G63" s="145">
        <f t="shared" si="6"/>
        <v>1</v>
      </c>
      <c r="H63" s="145">
        <f t="shared" si="7"/>
        <v>2</v>
      </c>
      <c r="I63" s="145">
        <f t="shared" si="8"/>
        <v>2</v>
      </c>
      <c r="J63" s="145">
        <f t="shared" si="9"/>
        <v>3</v>
      </c>
      <c r="K63" s="145">
        <f t="shared" si="10"/>
        <v>3</v>
      </c>
      <c r="L63" s="145">
        <f t="shared" si="11"/>
        <v>1</v>
      </c>
      <c r="M63" s="145">
        <f t="shared" si="12"/>
        <v>2</v>
      </c>
      <c r="N63" s="145">
        <f t="shared" si="13"/>
        <v>2</v>
      </c>
      <c r="O63" s="145">
        <f t="shared" si="14"/>
        <v>1</v>
      </c>
      <c r="P63" s="145">
        <f t="shared" si="15"/>
        <v>2</v>
      </c>
      <c r="Q63" s="145">
        <f t="shared" si="16"/>
        <v>3</v>
      </c>
      <c r="R63" s="145">
        <f t="shared" si="17"/>
        <v>2</v>
      </c>
      <c r="S63" s="145">
        <f t="shared" si="18"/>
        <v>2</v>
      </c>
      <c r="T63" s="145">
        <f t="shared" si="19"/>
        <v>1</v>
      </c>
      <c r="U63" s="145">
        <f t="shared" si="20"/>
        <v>2</v>
      </c>
      <c r="V63" s="145">
        <f t="shared" si="21"/>
        <v>2</v>
      </c>
    </row>
    <row r="64" spans="1:22">
      <c r="A64">
        <v>8</v>
      </c>
      <c r="B64">
        <f t="shared" si="2"/>
        <v>1002</v>
      </c>
      <c r="C64" s="145" t="str">
        <f t="shared" si="3"/>
        <v>不溶化処理</v>
      </c>
      <c r="D64" s="145">
        <f t="shared" si="4"/>
        <v>1</v>
      </c>
      <c r="E64" s="145">
        <f>IFERROR(VLOOKUP($B64,A$10:$V60,5,0),"")</f>
        <v>1</v>
      </c>
      <c r="F64" s="145">
        <f t="shared" si="5"/>
        <v>2</v>
      </c>
      <c r="G64" s="145">
        <f t="shared" si="6"/>
        <v>1</v>
      </c>
      <c r="H64" s="145">
        <f t="shared" si="7"/>
        <v>3</v>
      </c>
      <c r="I64" s="145">
        <f t="shared" si="8"/>
        <v>1</v>
      </c>
      <c r="J64" s="145">
        <f t="shared" si="9"/>
        <v>3</v>
      </c>
      <c r="K64" s="145">
        <f t="shared" si="10"/>
        <v>1</v>
      </c>
      <c r="L64" s="145">
        <f t="shared" si="11"/>
        <v>2</v>
      </c>
      <c r="M64" s="145">
        <f t="shared" si="12"/>
        <v>2</v>
      </c>
      <c r="N64" s="145">
        <f t="shared" si="13"/>
        <v>1</v>
      </c>
      <c r="O64" s="145">
        <f t="shared" si="14"/>
        <v>1</v>
      </c>
      <c r="P64" s="145">
        <f t="shared" si="15"/>
        <v>1</v>
      </c>
      <c r="Q64" s="145">
        <f t="shared" si="16"/>
        <v>1</v>
      </c>
      <c r="R64" s="145">
        <f t="shared" si="17"/>
        <v>1</v>
      </c>
      <c r="S64" s="145">
        <f t="shared" si="18"/>
        <v>1</v>
      </c>
      <c r="T64" s="145">
        <f t="shared" si="19"/>
        <v>2</v>
      </c>
      <c r="U64" s="145">
        <f t="shared" si="20"/>
        <v>3</v>
      </c>
      <c r="V64" s="145">
        <f t="shared" si="21"/>
        <v>2</v>
      </c>
    </row>
    <row r="65" spans="1:22">
      <c r="A65">
        <v>9</v>
      </c>
      <c r="B65">
        <f t="shared" si="2"/>
        <v>1001</v>
      </c>
      <c r="C65" s="145" t="str">
        <f t="shared" si="3"/>
        <v>掘削埋戻し法</v>
      </c>
      <c r="D65" s="145">
        <f t="shared" si="4"/>
        <v>1</v>
      </c>
      <c r="E65" s="145">
        <f>IFERROR(VLOOKUP($B65,A$10:$V61,5,0),"")</f>
        <v>1</v>
      </c>
      <c r="F65" s="145">
        <f t="shared" si="5"/>
        <v>1</v>
      </c>
      <c r="G65" s="145">
        <f t="shared" si="6"/>
        <v>1</v>
      </c>
      <c r="H65" s="145">
        <f t="shared" si="7"/>
        <v>2</v>
      </c>
      <c r="I65" s="145">
        <f t="shared" si="8"/>
        <v>3</v>
      </c>
      <c r="J65" s="145">
        <f t="shared" si="9"/>
        <v>3</v>
      </c>
      <c r="K65" s="145">
        <f t="shared" si="10"/>
        <v>2</v>
      </c>
      <c r="L65" s="145">
        <f t="shared" si="11"/>
        <v>3</v>
      </c>
      <c r="M65" s="145">
        <f t="shared" si="12"/>
        <v>1</v>
      </c>
      <c r="N65" s="145">
        <f t="shared" si="13"/>
        <v>1</v>
      </c>
      <c r="O65" s="145">
        <f t="shared" si="14"/>
        <v>1</v>
      </c>
      <c r="P65" s="145">
        <f t="shared" si="15"/>
        <v>1</v>
      </c>
      <c r="Q65" s="145">
        <f t="shared" si="16"/>
        <v>1</v>
      </c>
      <c r="R65" s="145">
        <f t="shared" si="17"/>
        <v>1</v>
      </c>
      <c r="S65" s="145">
        <f t="shared" si="18"/>
        <v>2</v>
      </c>
      <c r="T65" s="145">
        <f t="shared" si="19"/>
        <v>2</v>
      </c>
      <c r="U65" s="145">
        <f t="shared" si="20"/>
        <v>3</v>
      </c>
      <c r="V65" s="145">
        <f t="shared" si="21"/>
        <v>2</v>
      </c>
    </row>
    <row r="66" spans="1:22">
      <c r="A66">
        <v>10</v>
      </c>
      <c r="B66">
        <f t="shared" si="2"/>
        <v>754</v>
      </c>
      <c r="C66" s="145" t="str">
        <f t="shared" si="3"/>
        <v>バイオレメディエーション</v>
      </c>
      <c r="D66" s="145">
        <f t="shared" si="4"/>
        <v>0.75</v>
      </c>
      <c r="E66" s="145">
        <f>IFERROR(VLOOKUP($B66,A$10:$V62,5,0),"")</f>
        <v>1</v>
      </c>
      <c r="F66" s="145">
        <f t="shared" si="5"/>
        <v>1</v>
      </c>
      <c r="G66" s="145">
        <f t="shared" si="6"/>
        <v>3</v>
      </c>
      <c r="H66" s="145">
        <f t="shared" si="7"/>
        <v>2</v>
      </c>
      <c r="I66" s="145">
        <f t="shared" si="8"/>
        <v>3</v>
      </c>
      <c r="J66" s="145">
        <f t="shared" si="9"/>
        <v>3</v>
      </c>
      <c r="K66" s="145">
        <f t="shared" si="10"/>
        <v>3</v>
      </c>
      <c r="L66" s="145">
        <f t="shared" si="11"/>
        <v>2</v>
      </c>
      <c r="M66" s="145">
        <f t="shared" si="12"/>
        <v>3</v>
      </c>
      <c r="N66" s="145">
        <f t="shared" si="13"/>
        <v>3</v>
      </c>
      <c r="O66" s="145">
        <f t="shared" si="14"/>
        <v>1</v>
      </c>
      <c r="P66" s="145">
        <f t="shared" si="15"/>
        <v>3</v>
      </c>
      <c r="Q66" s="145">
        <f t="shared" si="16"/>
        <v>3</v>
      </c>
      <c r="R66" s="145">
        <f t="shared" si="17"/>
        <v>3</v>
      </c>
      <c r="S66" s="145">
        <f t="shared" si="18"/>
        <v>3</v>
      </c>
      <c r="T66" s="145">
        <f t="shared" si="19"/>
        <v>1</v>
      </c>
      <c r="U66" s="145">
        <f t="shared" si="20"/>
        <v>1</v>
      </c>
      <c r="V66" s="145">
        <f t="shared" si="21"/>
        <v>2</v>
      </c>
    </row>
    <row r="67" spans="1:22">
      <c r="A67">
        <v>11</v>
      </c>
      <c r="B67">
        <f t="shared" si="2"/>
        <v>753</v>
      </c>
      <c r="C67" s="145" t="str">
        <f t="shared" si="3"/>
        <v>濾過法</v>
      </c>
      <c r="D67" s="145">
        <f t="shared" si="4"/>
        <v>0.75</v>
      </c>
      <c r="E67" s="145">
        <f>IFERROR(VLOOKUP($B67,A$10:$V63,5,0),"")</f>
        <v>2</v>
      </c>
      <c r="F67" s="145">
        <f t="shared" si="5"/>
        <v>2</v>
      </c>
      <c r="G67" s="145">
        <f t="shared" si="6"/>
        <v>2</v>
      </c>
      <c r="H67" s="145">
        <f t="shared" si="7"/>
        <v>2</v>
      </c>
      <c r="I67" s="145">
        <f t="shared" si="8"/>
        <v>2</v>
      </c>
      <c r="J67" s="145">
        <f t="shared" si="9"/>
        <v>3</v>
      </c>
      <c r="K67" s="145">
        <f t="shared" si="10"/>
        <v>3</v>
      </c>
      <c r="L67" s="145">
        <f t="shared" si="11"/>
        <v>1</v>
      </c>
      <c r="M67" s="145">
        <f t="shared" si="12"/>
        <v>3</v>
      </c>
      <c r="N67" s="145">
        <f t="shared" si="13"/>
        <v>2</v>
      </c>
      <c r="O67" s="145">
        <f t="shared" si="14"/>
        <v>1</v>
      </c>
      <c r="P67" s="145">
        <f t="shared" si="15"/>
        <v>2</v>
      </c>
      <c r="Q67" s="145">
        <f t="shared" si="16"/>
        <v>3</v>
      </c>
      <c r="R67" s="145">
        <f t="shared" si="17"/>
        <v>3</v>
      </c>
      <c r="S67" s="145">
        <f t="shared" si="18"/>
        <v>2</v>
      </c>
      <c r="T67" s="145">
        <f t="shared" si="19"/>
        <v>1</v>
      </c>
      <c r="U67" s="145">
        <f t="shared" si="20"/>
        <v>2</v>
      </c>
      <c r="V67" s="145">
        <f t="shared" si="21"/>
        <v>2</v>
      </c>
    </row>
    <row r="68" spans="1:22">
      <c r="A68">
        <v>12</v>
      </c>
      <c r="B68">
        <f t="shared" si="2"/>
        <v>752</v>
      </c>
      <c r="C68" s="145" t="str">
        <f t="shared" si="3"/>
        <v>亜硫酸還元法</v>
      </c>
      <c r="D68" s="145">
        <f t="shared" si="4"/>
        <v>0.75</v>
      </c>
      <c r="E68" s="145">
        <f>IFERROR(VLOOKUP($B68,A$10:$V64,5,0),"")</f>
        <v>2</v>
      </c>
      <c r="F68" s="145">
        <f t="shared" si="5"/>
        <v>2</v>
      </c>
      <c r="G68" s="145">
        <f t="shared" si="6"/>
        <v>1</v>
      </c>
      <c r="H68" s="145">
        <f t="shared" si="7"/>
        <v>2</v>
      </c>
      <c r="I68" s="145">
        <f t="shared" si="8"/>
        <v>2</v>
      </c>
      <c r="J68" s="145">
        <f t="shared" si="9"/>
        <v>3</v>
      </c>
      <c r="K68" s="145">
        <f t="shared" si="10"/>
        <v>3</v>
      </c>
      <c r="L68" s="145">
        <f t="shared" si="11"/>
        <v>1</v>
      </c>
      <c r="M68" s="145">
        <f t="shared" si="12"/>
        <v>2</v>
      </c>
      <c r="N68" s="145">
        <f t="shared" si="13"/>
        <v>2</v>
      </c>
      <c r="O68" s="145">
        <f t="shared" si="14"/>
        <v>1</v>
      </c>
      <c r="P68" s="145">
        <f t="shared" si="15"/>
        <v>2</v>
      </c>
      <c r="Q68" s="145">
        <f t="shared" si="16"/>
        <v>3</v>
      </c>
      <c r="R68" s="145">
        <f t="shared" si="17"/>
        <v>2</v>
      </c>
      <c r="S68" s="145">
        <f t="shared" si="18"/>
        <v>2</v>
      </c>
      <c r="T68" s="145">
        <f t="shared" si="19"/>
        <v>1</v>
      </c>
      <c r="U68" s="145">
        <f t="shared" si="20"/>
        <v>2</v>
      </c>
      <c r="V68" s="145">
        <f t="shared" si="21"/>
        <v>2</v>
      </c>
    </row>
    <row r="69" spans="1:22">
      <c r="A69">
        <v>13</v>
      </c>
      <c r="B69">
        <f t="shared" si="2"/>
        <v>751</v>
      </c>
      <c r="C69" s="145" t="str">
        <f t="shared" si="3"/>
        <v>酸化沈殿法</v>
      </c>
      <c r="D69" s="145">
        <f t="shared" si="4"/>
        <v>0.75</v>
      </c>
      <c r="E69" s="145">
        <f>IFERROR(VLOOKUP($B69,A$10:$V65,5,0),"")</f>
        <v>2</v>
      </c>
      <c r="F69" s="145">
        <f t="shared" si="5"/>
        <v>2</v>
      </c>
      <c r="G69" s="145">
        <f t="shared" si="6"/>
        <v>2</v>
      </c>
      <c r="H69" s="145">
        <f t="shared" si="7"/>
        <v>2</v>
      </c>
      <c r="I69" s="145">
        <f t="shared" si="8"/>
        <v>2</v>
      </c>
      <c r="J69" s="145">
        <f t="shared" si="9"/>
        <v>3</v>
      </c>
      <c r="K69" s="145">
        <f t="shared" si="10"/>
        <v>3</v>
      </c>
      <c r="L69" s="145">
        <f t="shared" si="11"/>
        <v>1</v>
      </c>
      <c r="M69" s="145">
        <f t="shared" si="12"/>
        <v>2</v>
      </c>
      <c r="N69" s="145">
        <f t="shared" si="13"/>
        <v>1</v>
      </c>
      <c r="O69" s="145">
        <f t="shared" si="14"/>
        <v>2</v>
      </c>
      <c r="P69" s="145">
        <f t="shared" si="15"/>
        <v>2</v>
      </c>
      <c r="Q69" s="145">
        <f t="shared" si="16"/>
        <v>3</v>
      </c>
      <c r="R69" s="145">
        <f t="shared" si="17"/>
        <v>2</v>
      </c>
      <c r="S69" s="145">
        <f t="shared" si="18"/>
        <v>2</v>
      </c>
      <c r="T69" s="145">
        <f t="shared" si="19"/>
        <v>1</v>
      </c>
      <c r="U69" s="145">
        <f t="shared" si="20"/>
        <v>2</v>
      </c>
      <c r="V69" s="145">
        <f t="shared" si="21"/>
        <v>2</v>
      </c>
    </row>
    <row r="70" spans="1:22">
      <c r="A70">
        <v>14</v>
      </c>
      <c r="B70">
        <f t="shared" si="2"/>
        <v>502</v>
      </c>
      <c r="C70" s="145" t="str">
        <f t="shared" si="3"/>
        <v>生物処理法</v>
      </c>
      <c r="D70" s="145">
        <f t="shared" si="4"/>
        <v>0.5</v>
      </c>
      <c r="E70" s="145">
        <f>IFERROR(VLOOKUP($B70,A$10:$V66,5,0),"")</f>
        <v>1</v>
      </c>
      <c r="F70" s="145">
        <f t="shared" si="5"/>
        <v>1</v>
      </c>
      <c r="G70" s="145">
        <f t="shared" si="6"/>
        <v>2</v>
      </c>
      <c r="H70" s="145">
        <f t="shared" si="7"/>
        <v>2</v>
      </c>
      <c r="I70" s="145">
        <f t="shared" si="8"/>
        <v>3</v>
      </c>
      <c r="J70" s="145">
        <f t="shared" si="9"/>
        <v>3</v>
      </c>
      <c r="K70" s="145">
        <f t="shared" si="10"/>
        <v>3</v>
      </c>
      <c r="L70" s="145">
        <f t="shared" si="11"/>
        <v>3</v>
      </c>
      <c r="M70" s="145">
        <f t="shared" si="12"/>
        <v>2</v>
      </c>
      <c r="N70" s="145">
        <f t="shared" si="13"/>
        <v>3</v>
      </c>
      <c r="O70" s="145">
        <f t="shared" si="14"/>
        <v>1</v>
      </c>
      <c r="P70" s="145">
        <f t="shared" si="15"/>
        <v>2</v>
      </c>
      <c r="Q70" s="145">
        <f t="shared" si="16"/>
        <v>3</v>
      </c>
      <c r="R70" s="145">
        <f t="shared" si="17"/>
        <v>3</v>
      </c>
      <c r="S70" s="145">
        <f t="shared" si="18"/>
        <v>2</v>
      </c>
      <c r="T70" s="145">
        <f t="shared" si="19"/>
        <v>1</v>
      </c>
      <c r="U70" s="145">
        <f t="shared" si="20"/>
        <v>1</v>
      </c>
      <c r="V70" s="145">
        <f t="shared" si="21"/>
        <v>2</v>
      </c>
    </row>
    <row r="71" spans="1:22">
      <c r="A71">
        <v>15</v>
      </c>
      <c r="B71">
        <f t="shared" si="2"/>
        <v>501</v>
      </c>
      <c r="C71" s="145" t="str">
        <f t="shared" si="3"/>
        <v>鉄（Ⅱ）塩還元法</v>
      </c>
      <c r="D71" s="145">
        <f t="shared" si="4"/>
        <v>0.5</v>
      </c>
      <c r="E71" s="145">
        <f>IFERROR(VLOOKUP($B71,A$10:$V67,5,0),"")</f>
        <v>2</v>
      </c>
      <c r="F71" s="145">
        <f t="shared" si="5"/>
        <v>2</v>
      </c>
      <c r="G71" s="145">
        <f t="shared" si="6"/>
        <v>1</v>
      </c>
      <c r="H71" s="145">
        <f t="shared" si="7"/>
        <v>2</v>
      </c>
      <c r="I71" s="145">
        <f t="shared" si="8"/>
        <v>2</v>
      </c>
      <c r="J71" s="145">
        <f t="shared" si="9"/>
        <v>3</v>
      </c>
      <c r="K71" s="145">
        <f t="shared" si="10"/>
        <v>3</v>
      </c>
      <c r="L71" s="145">
        <f t="shared" si="11"/>
        <v>1</v>
      </c>
      <c r="M71" s="145">
        <f t="shared" si="12"/>
        <v>2</v>
      </c>
      <c r="N71" s="145">
        <f t="shared" si="13"/>
        <v>2</v>
      </c>
      <c r="O71" s="145">
        <f t="shared" si="14"/>
        <v>1</v>
      </c>
      <c r="P71" s="145">
        <f t="shared" si="15"/>
        <v>2</v>
      </c>
      <c r="Q71" s="145">
        <f t="shared" si="16"/>
        <v>3</v>
      </c>
      <c r="R71" s="145">
        <f t="shared" si="17"/>
        <v>2</v>
      </c>
      <c r="S71" s="145">
        <f t="shared" si="18"/>
        <v>2</v>
      </c>
      <c r="T71" s="145">
        <f t="shared" si="19"/>
        <v>1</v>
      </c>
      <c r="U71" s="145">
        <f t="shared" si="20"/>
        <v>2</v>
      </c>
      <c r="V71" s="145">
        <f t="shared" si="21"/>
        <v>2</v>
      </c>
    </row>
    <row r="72" spans="1:22">
      <c r="A72">
        <v>16</v>
      </c>
      <c r="B72">
        <f t="shared" si="2"/>
        <v>252</v>
      </c>
      <c r="C72" s="145" t="str">
        <f t="shared" si="3"/>
        <v>活性汚泥法</v>
      </c>
      <c r="D72" s="145">
        <f t="shared" si="4"/>
        <v>0.25</v>
      </c>
      <c r="E72" s="145">
        <f>IFERROR(VLOOKUP($B72,A$10:$V68,5,0),"")</f>
        <v>1</v>
      </c>
      <c r="F72" s="145">
        <f t="shared" si="5"/>
        <v>1</v>
      </c>
      <c r="G72" s="145">
        <f t="shared" si="6"/>
        <v>2</v>
      </c>
      <c r="H72" s="145">
        <f t="shared" si="7"/>
        <v>2</v>
      </c>
      <c r="I72" s="145">
        <f t="shared" si="8"/>
        <v>3</v>
      </c>
      <c r="J72" s="145">
        <f t="shared" si="9"/>
        <v>3</v>
      </c>
      <c r="K72" s="145">
        <f t="shared" si="10"/>
        <v>3</v>
      </c>
      <c r="L72" s="145">
        <f t="shared" si="11"/>
        <v>3</v>
      </c>
      <c r="M72" s="145">
        <f t="shared" si="12"/>
        <v>2</v>
      </c>
      <c r="N72" s="145">
        <f t="shared" si="13"/>
        <v>2</v>
      </c>
      <c r="O72" s="145">
        <f t="shared" si="14"/>
        <v>1</v>
      </c>
      <c r="P72" s="145">
        <f t="shared" si="15"/>
        <v>2</v>
      </c>
      <c r="Q72" s="145">
        <f t="shared" si="16"/>
        <v>3</v>
      </c>
      <c r="R72" s="145">
        <f t="shared" si="17"/>
        <v>3</v>
      </c>
      <c r="S72" s="145">
        <f t="shared" si="18"/>
        <v>2</v>
      </c>
      <c r="T72" s="145">
        <f t="shared" si="19"/>
        <v>1</v>
      </c>
      <c r="U72" s="145">
        <f t="shared" si="20"/>
        <v>1</v>
      </c>
      <c r="V72" s="145">
        <f t="shared" si="21"/>
        <v>2</v>
      </c>
    </row>
    <row r="73" spans="1:22">
      <c r="A73">
        <v>17</v>
      </c>
      <c r="B73">
        <f t="shared" si="2"/>
        <v>251</v>
      </c>
      <c r="C73" s="145" t="str">
        <f t="shared" si="3"/>
        <v>アルカリ塩素法</v>
      </c>
      <c r="D73" s="145">
        <f t="shared" si="4"/>
        <v>0.25</v>
      </c>
      <c r="E73" s="145">
        <f>IFERROR(VLOOKUP($B73,A$10:$V69,5,0),"")</f>
        <v>2</v>
      </c>
      <c r="F73" s="145">
        <f t="shared" si="5"/>
        <v>2</v>
      </c>
      <c r="G73" s="145">
        <f t="shared" si="6"/>
        <v>2</v>
      </c>
      <c r="H73" s="145">
        <f t="shared" si="7"/>
        <v>2</v>
      </c>
      <c r="I73" s="145">
        <f t="shared" si="8"/>
        <v>2</v>
      </c>
      <c r="J73" s="145">
        <f t="shared" si="9"/>
        <v>3</v>
      </c>
      <c r="K73" s="145">
        <f t="shared" si="10"/>
        <v>3</v>
      </c>
      <c r="L73" s="145">
        <f t="shared" si="11"/>
        <v>2</v>
      </c>
      <c r="M73" s="145">
        <f t="shared" si="12"/>
        <v>2</v>
      </c>
      <c r="N73" s="145">
        <f t="shared" si="13"/>
        <v>2</v>
      </c>
      <c r="O73" s="145">
        <f t="shared" si="14"/>
        <v>2</v>
      </c>
      <c r="P73" s="145">
        <f t="shared" si="15"/>
        <v>1</v>
      </c>
      <c r="Q73" s="145">
        <f t="shared" si="16"/>
        <v>3</v>
      </c>
      <c r="R73" s="145">
        <f t="shared" si="17"/>
        <v>1</v>
      </c>
      <c r="S73" s="145">
        <f t="shared" si="18"/>
        <v>2</v>
      </c>
      <c r="T73" s="145">
        <f t="shared" si="19"/>
        <v>1</v>
      </c>
      <c r="U73" s="145">
        <f t="shared" si="20"/>
        <v>2</v>
      </c>
      <c r="V73" s="145">
        <f t="shared" si="21"/>
        <v>2</v>
      </c>
    </row>
    <row r="74" spans="1:22">
      <c r="A74">
        <v>18</v>
      </c>
      <c r="B74">
        <f t="shared" si="2"/>
        <v>27</v>
      </c>
      <c r="C74" s="145" t="str">
        <f t="shared" si="3"/>
        <v>その他処理法</v>
      </c>
      <c r="D74" s="145">
        <f t="shared" si="4"/>
        <v>0</v>
      </c>
      <c r="E74" s="145">
        <f>IFERROR(VLOOKUP($B74,A$10:$V70,5,0),"")</f>
        <v>2</v>
      </c>
      <c r="F74" s="145">
        <f t="shared" si="5"/>
        <v>2</v>
      </c>
      <c r="G74" s="145">
        <f t="shared" si="6"/>
        <v>2</v>
      </c>
      <c r="H74" s="145">
        <f t="shared" si="7"/>
        <v>2</v>
      </c>
      <c r="I74" s="145">
        <f t="shared" si="8"/>
        <v>2</v>
      </c>
      <c r="J74" s="145">
        <f t="shared" si="9"/>
        <v>3</v>
      </c>
      <c r="K74" s="145">
        <f t="shared" si="10"/>
        <v>2</v>
      </c>
      <c r="L74" s="145">
        <f t="shared" si="11"/>
        <v>2</v>
      </c>
      <c r="M74" s="145">
        <f t="shared" si="12"/>
        <v>2</v>
      </c>
      <c r="N74" s="145">
        <f t="shared" si="13"/>
        <v>2</v>
      </c>
      <c r="O74" s="145">
        <f t="shared" si="14"/>
        <v>2</v>
      </c>
      <c r="P74" s="145">
        <f t="shared" si="15"/>
        <v>2</v>
      </c>
      <c r="Q74" s="145">
        <f t="shared" si="16"/>
        <v>3</v>
      </c>
      <c r="R74" s="145">
        <f t="shared" si="17"/>
        <v>2</v>
      </c>
      <c r="S74" s="145">
        <f t="shared" si="18"/>
        <v>2</v>
      </c>
      <c r="T74" s="145">
        <f t="shared" si="19"/>
        <v>2</v>
      </c>
      <c r="U74" s="145">
        <f t="shared" si="20"/>
        <v>2</v>
      </c>
      <c r="V74" s="145">
        <f t="shared" si="21"/>
        <v>2</v>
      </c>
    </row>
    <row r="75" spans="1:22">
      <c r="A75">
        <v>19</v>
      </c>
      <c r="B75">
        <f t="shared" si="2"/>
        <v>26</v>
      </c>
      <c r="C75" s="145" t="str">
        <f t="shared" si="3"/>
        <v>揮散法</v>
      </c>
      <c r="D75" s="145">
        <f t="shared" si="4"/>
        <v>0</v>
      </c>
      <c r="E75" s="145">
        <f>IFERROR(VLOOKUP($B75,A$10:$V71,5,0),"")</f>
        <v>2</v>
      </c>
      <c r="F75" s="145">
        <f t="shared" si="5"/>
        <v>1</v>
      </c>
      <c r="G75" s="145">
        <f t="shared" si="6"/>
        <v>3</v>
      </c>
      <c r="H75" s="145">
        <f t="shared" si="7"/>
        <v>1</v>
      </c>
      <c r="I75" s="145">
        <f t="shared" si="8"/>
        <v>2</v>
      </c>
      <c r="J75" s="145">
        <f t="shared" si="9"/>
        <v>3</v>
      </c>
      <c r="K75" s="145">
        <f t="shared" si="10"/>
        <v>2</v>
      </c>
      <c r="L75" s="145">
        <f t="shared" si="11"/>
        <v>2</v>
      </c>
      <c r="M75" s="145">
        <f t="shared" si="12"/>
        <v>3</v>
      </c>
      <c r="N75" s="145">
        <f t="shared" si="13"/>
        <v>2</v>
      </c>
      <c r="O75" s="145">
        <f t="shared" si="14"/>
        <v>1</v>
      </c>
      <c r="P75" s="145">
        <f t="shared" si="15"/>
        <v>2</v>
      </c>
      <c r="Q75" s="145">
        <f t="shared" si="16"/>
        <v>3</v>
      </c>
      <c r="R75" s="145">
        <f t="shared" si="17"/>
        <v>2</v>
      </c>
      <c r="S75" s="145">
        <f t="shared" si="18"/>
        <v>2</v>
      </c>
      <c r="T75" s="145">
        <f t="shared" si="19"/>
        <v>3</v>
      </c>
      <c r="U75" s="145">
        <f t="shared" si="20"/>
        <v>2</v>
      </c>
      <c r="V75" s="145">
        <f t="shared" si="21"/>
        <v>2</v>
      </c>
    </row>
    <row r="76" spans="1:22">
      <c r="A76">
        <v>20</v>
      </c>
      <c r="B76">
        <f t="shared" si="2"/>
        <v>25</v>
      </c>
      <c r="C76" s="145" t="str">
        <f t="shared" si="3"/>
        <v>生物還元法</v>
      </c>
      <c r="D76" s="145">
        <f t="shared" si="4"/>
        <v>0</v>
      </c>
      <c r="E76" s="145">
        <f>IFERROR(VLOOKUP($B76,A$10:$V72,5,0),"")</f>
        <v>1</v>
      </c>
      <c r="F76" s="145">
        <f t="shared" si="5"/>
        <v>1</v>
      </c>
      <c r="G76" s="145">
        <f t="shared" si="6"/>
        <v>2</v>
      </c>
      <c r="H76" s="145">
        <f t="shared" si="7"/>
        <v>2</v>
      </c>
      <c r="I76" s="145">
        <f t="shared" si="8"/>
        <v>2</v>
      </c>
      <c r="J76" s="145">
        <f t="shared" si="9"/>
        <v>3</v>
      </c>
      <c r="K76" s="145">
        <f t="shared" si="10"/>
        <v>3</v>
      </c>
      <c r="L76" s="145">
        <f t="shared" si="11"/>
        <v>3</v>
      </c>
      <c r="M76" s="145">
        <f t="shared" si="12"/>
        <v>2</v>
      </c>
      <c r="N76" s="145">
        <f t="shared" si="13"/>
        <v>3</v>
      </c>
      <c r="O76" s="145">
        <f t="shared" si="14"/>
        <v>1</v>
      </c>
      <c r="P76" s="145">
        <f t="shared" si="15"/>
        <v>2</v>
      </c>
      <c r="Q76" s="145">
        <f t="shared" si="16"/>
        <v>3</v>
      </c>
      <c r="R76" s="145">
        <f t="shared" si="17"/>
        <v>3</v>
      </c>
      <c r="S76" s="145">
        <f t="shared" si="18"/>
        <v>2</v>
      </c>
      <c r="T76" s="145">
        <f t="shared" si="19"/>
        <v>1</v>
      </c>
      <c r="U76" s="145">
        <f t="shared" si="20"/>
        <v>1</v>
      </c>
      <c r="V76" s="145">
        <f t="shared" si="21"/>
        <v>2</v>
      </c>
    </row>
    <row r="77" spans="1:22">
      <c r="A77">
        <v>21</v>
      </c>
      <c r="B77">
        <f t="shared" si="2"/>
        <v>24</v>
      </c>
      <c r="C77" s="145" t="str">
        <f t="shared" si="3"/>
        <v>不連続点塩素処理法</v>
      </c>
      <c r="D77" s="145">
        <f t="shared" si="4"/>
        <v>0</v>
      </c>
      <c r="E77" s="145">
        <f>IFERROR(VLOOKUP($B77,A$10:$V73,5,0),"")</f>
        <v>2</v>
      </c>
      <c r="F77" s="145">
        <f t="shared" si="5"/>
        <v>1</v>
      </c>
      <c r="G77" s="145">
        <f t="shared" si="6"/>
        <v>2</v>
      </c>
      <c r="H77" s="145">
        <f t="shared" si="7"/>
        <v>2</v>
      </c>
      <c r="I77" s="145">
        <f t="shared" si="8"/>
        <v>2</v>
      </c>
      <c r="J77" s="145">
        <f t="shared" si="9"/>
        <v>1</v>
      </c>
      <c r="K77" s="145">
        <f t="shared" si="10"/>
        <v>3</v>
      </c>
      <c r="L77" s="145">
        <f t="shared" si="11"/>
        <v>1</v>
      </c>
      <c r="M77" s="145">
        <f t="shared" si="12"/>
        <v>2</v>
      </c>
      <c r="N77" s="145">
        <f t="shared" si="13"/>
        <v>2</v>
      </c>
      <c r="O77" s="145">
        <f t="shared" si="14"/>
        <v>1</v>
      </c>
      <c r="P77" s="145">
        <f t="shared" si="15"/>
        <v>2</v>
      </c>
      <c r="Q77" s="145">
        <f t="shared" si="16"/>
        <v>3</v>
      </c>
      <c r="R77" s="145">
        <f t="shared" si="17"/>
        <v>2</v>
      </c>
      <c r="S77" s="145">
        <f t="shared" si="18"/>
        <v>2</v>
      </c>
      <c r="T77" s="145">
        <f t="shared" si="19"/>
        <v>2</v>
      </c>
      <c r="U77" s="145">
        <f t="shared" si="20"/>
        <v>2</v>
      </c>
      <c r="V77" s="145">
        <f t="shared" si="21"/>
        <v>2</v>
      </c>
    </row>
    <row r="78" spans="1:22">
      <c r="A78">
        <v>22</v>
      </c>
      <c r="B78">
        <f t="shared" si="2"/>
        <v>23</v>
      </c>
      <c r="C78" s="145" t="str">
        <f t="shared" si="3"/>
        <v>触媒分解法</v>
      </c>
      <c r="D78" s="145">
        <f t="shared" si="4"/>
        <v>0</v>
      </c>
      <c r="E78" s="145">
        <f>IFERROR(VLOOKUP($B78,A$10:$V74,5,0),"")</f>
        <v>2</v>
      </c>
      <c r="F78" s="145">
        <f t="shared" si="5"/>
        <v>1</v>
      </c>
      <c r="G78" s="145">
        <f t="shared" si="6"/>
        <v>3</v>
      </c>
      <c r="H78" s="145">
        <f t="shared" si="7"/>
        <v>2</v>
      </c>
      <c r="I78" s="145">
        <f t="shared" si="8"/>
        <v>2</v>
      </c>
      <c r="J78" s="145">
        <f t="shared" si="9"/>
        <v>3</v>
      </c>
      <c r="K78" s="145">
        <f t="shared" si="10"/>
        <v>3</v>
      </c>
      <c r="L78" s="145">
        <f t="shared" si="11"/>
        <v>1</v>
      </c>
      <c r="M78" s="145">
        <f t="shared" si="12"/>
        <v>2</v>
      </c>
      <c r="N78" s="145">
        <f t="shared" si="13"/>
        <v>2</v>
      </c>
      <c r="O78" s="145">
        <f t="shared" si="14"/>
        <v>1</v>
      </c>
      <c r="P78" s="145">
        <f t="shared" si="15"/>
        <v>2</v>
      </c>
      <c r="Q78" s="145">
        <f t="shared" si="16"/>
        <v>3</v>
      </c>
      <c r="R78" s="145">
        <f t="shared" si="17"/>
        <v>2</v>
      </c>
      <c r="S78" s="145">
        <f t="shared" si="18"/>
        <v>2</v>
      </c>
      <c r="T78" s="145">
        <f t="shared" si="19"/>
        <v>2</v>
      </c>
      <c r="U78" s="145">
        <f t="shared" si="20"/>
        <v>2</v>
      </c>
      <c r="V78" s="145">
        <f t="shared" si="21"/>
        <v>2</v>
      </c>
    </row>
    <row r="79" spans="1:22">
      <c r="A79">
        <v>23</v>
      </c>
      <c r="B79">
        <f t="shared" si="2"/>
        <v>22</v>
      </c>
      <c r="C79" s="145" t="str">
        <f t="shared" si="3"/>
        <v>ストリッピング法</v>
      </c>
      <c r="D79" s="145">
        <f t="shared" si="4"/>
        <v>0</v>
      </c>
      <c r="E79" s="145">
        <f>IFERROR(VLOOKUP($B79,A$10:$V75,5,0),"")</f>
        <v>2</v>
      </c>
      <c r="F79" s="145">
        <f t="shared" si="5"/>
        <v>2</v>
      </c>
      <c r="G79" s="145">
        <f t="shared" si="6"/>
        <v>2</v>
      </c>
      <c r="H79" s="145">
        <f t="shared" si="7"/>
        <v>2</v>
      </c>
      <c r="I79" s="145">
        <f t="shared" si="8"/>
        <v>1</v>
      </c>
      <c r="J79" s="145">
        <f t="shared" si="9"/>
        <v>1</v>
      </c>
      <c r="K79" s="145">
        <f t="shared" si="10"/>
        <v>1</v>
      </c>
      <c r="L79" s="145">
        <f t="shared" si="11"/>
        <v>2</v>
      </c>
      <c r="M79" s="145">
        <f t="shared" si="12"/>
        <v>2</v>
      </c>
      <c r="N79" s="145">
        <f t="shared" si="13"/>
        <v>2</v>
      </c>
      <c r="O79" s="145">
        <f t="shared" si="14"/>
        <v>2</v>
      </c>
      <c r="P79" s="145">
        <f t="shared" si="15"/>
        <v>3</v>
      </c>
      <c r="Q79" s="145">
        <f t="shared" si="16"/>
        <v>3</v>
      </c>
      <c r="R79" s="145">
        <f t="shared" si="17"/>
        <v>2</v>
      </c>
      <c r="S79" s="145">
        <f t="shared" si="18"/>
        <v>2</v>
      </c>
      <c r="T79" s="145">
        <f t="shared" si="19"/>
        <v>1</v>
      </c>
      <c r="U79" s="145">
        <f t="shared" si="20"/>
        <v>2</v>
      </c>
      <c r="V79" s="145">
        <f t="shared" si="21"/>
        <v>2</v>
      </c>
    </row>
    <row r="80" spans="1:22">
      <c r="A80">
        <v>24</v>
      </c>
      <c r="B80">
        <f t="shared" si="2"/>
        <v>21</v>
      </c>
      <c r="C80" s="145" t="str">
        <f t="shared" si="3"/>
        <v>紺青法（難溶性錯体化合物沈殿法）</v>
      </c>
      <c r="D80" s="145">
        <f t="shared" si="4"/>
        <v>0</v>
      </c>
      <c r="E80" s="145">
        <f>IFERROR(VLOOKUP($B80,A$10:$V76,5,0),"")</f>
        <v>2</v>
      </c>
      <c r="F80" s="145">
        <f t="shared" si="5"/>
        <v>2</v>
      </c>
      <c r="G80" s="145">
        <f t="shared" si="6"/>
        <v>2</v>
      </c>
      <c r="H80" s="145">
        <f t="shared" si="7"/>
        <v>2</v>
      </c>
      <c r="I80" s="145">
        <f t="shared" si="8"/>
        <v>2</v>
      </c>
      <c r="J80" s="145">
        <f t="shared" si="9"/>
        <v>3</v>
      </c>
      <c r="K80" s="145">
        <f t="shared" si="10"/>
        <v>3</v>
      </c>
      <c r="L80" s="145">
        <f t="shared" si="11"/>
        <v>1</v>
      </c>
      <c r="M80" s="145">
        <f t="shared" si="12"/>
        <v>2</v>
      </c>
      <c r="N80" s="145">
        <f t="shared" si="13"/>
        <v>2</v>
      </c>
      <c r="O80" s="145">
        <f t="shared" si="14"/>
        <v>1</v>
      </c>
      <c r="P80" s="145">
        <f t="shared" si="15"/>
        <v>2</v>
      </c>
      <c r="Q80" s="145">
        <f t="shared" si="16"/>
        <v>3</v>
      </c>
      <c r="R80" s="145">
        <f t="shared" si="17"/>
        <v>2</v>
      </c>
      <c r="S80" s="145">
        <f t="shared" si="18"/>
        <v>2</v>
      </c>
      <c r="T80" s="145">
        <f t="shared" si="19"/>
        <v>1</v>
      </c>
      <c r="U80" s="145">
        <f t="shared" si="20"/>
        <v>2</v>
      </c>
      <c r="V80" s="145">
        <f t="shared" si="21"/>
        <v>2</v>
      </c>
    </row>
    <row r="81" spans="1:22">
      <c r="A81">
        <v>25</v>
      </c>
      <c r="B81">
        <f t="shared" si="2"/>
        <v>20</v>
      </c>
      <c r="C81" s="145" t="str">
        <f t="shared" si="3"/>
        <v>凝集沈殿法</v>
      </c>
      <c r="D81" s="145">
        <f t="shared" si="4"/>
        <v>0</v>
      </c>
      <c r="E81" s="145">
        <f>IFERROR(VLOOKUP($B81,A$10:$V77,5,0),"")</f>
        <v>2</v>
      </c>
      <c r="F81" s="145">
        <f t="shared" si="5"/>
        <v>2</v>
      </c>
      <c r="G81" s="145">
        <f t="shared" si="6"/>
        <v>3</v>
      </c>
      <c r="H81" s="145">
        <f t="shared" si="7"/>
        <v>2</v>
      </c>
      <c r="I81" s="145">
        <f t="shared" si="8"/>
        <v>2</v>
      </c>
      <c r="J81" s="145">
        <f t="shared" si="9"/>
        <v>3</v>
      </c>
      <c r="K81" s="145">
        <f t="shared" si="10"/>
        <v>3</v>
      </c>
      <c r="L81" s="145">
        <f t="shared" si="11"/>
        <v>1</v>
      </c>
      <c r="M81" s="145">
        <f t="shared" si="12"/>
        <v>2</v>
      </c>
      <c r="N81" s="145">
        <f t="shared" si="13"/>
        <v>2</v>
      </c>
      <c r="O81" s="145">
        <f t="shared" si="14"/>
        <v>1</v>
      </c>
      <c r="P81" s="145">
        <f t="shared" si="15"/>
        <v>2</v>
      </c>
      <c r="Q81" s="145">
        <f t="shared" si="16"/>
        <v>3</v>
      </c>
      <c r="R81" s="145">
        <f t="shared" si="17"/>
        <v>3</v>
      </c>
      <c r="S81" s="145">
        <f t="shared" si="18"/>
        <v>2</v>
      </c>
      <c r="T81" s="145">
        <f t="shared" si="19"/>
        <v>1</v>
      </c>
      <c r="U81" s="145">
        <f t="shared" si="20"/>
        <v>2</v>
      </c>
      <c r="V81" s="145">
        <f t="shared" si="21"/>
        <v>2</v>
      </c>
    </row>
    <row r="82" spans="1:22">
      <c r="A82">
        <v>26</v>
      </c>
      <c r="B82">
        <f t="shared" si="2"/>
        <v>19</v>
      </c>
      <c r="C82" s="145" t="str">
        <f t="shared" si="3"/>
        <v>凝集濾過法</v>
      </c>
      <c r="D82" s="145">
        <f t="shared" si="4"/>
        <v>0</v>
      </c>
      <c r="E82" s="145">
        <f>IFERROR(VLOOKUP($B82,A$10:$V78,5,0),"")</f>
        <v>2</v>
      </c>
      <c r="F82" s="145">
        <f t="shared" si="5"/>
        <v>2</v>
      </c>
      <c r="G82" s="145">
        <f t="shared" si="6"/>
        <v>2</v>
      </c>
      <c r="H82" s="145">
        <f t="shared" si="7"/>
        <v>2</v>
      </c>
      <c r="I82" s="145">
        <f t="shared" si="8"/>
        <v>2</v>
      </c>
      <c r="J82" s="145">
        <f t="shared" si="9"/>
        <v>3</v>
      </c>
      <c r="K82" s="145">
        <f t="shared" si="10"/>
        <v>3</v>
      </c>
      <c r="L82" s="145">
        <f t="shared" si="11"/>
        <v>1</v>
      </c>
      <c r="M82" s="145">
        <f t="shared" si="12"/>
        <v>2</v>
      </c>
      <c r="N82" s="145">
        <f t="shared" si="13"/>
        <v>2</v>
      </c>
      <c r="O82" s="145">
        <f t="shared" si="14"/>
        <v>1</v>
      </c>
      <c r="P82" s="145">
        <f t="shared" si="15"/>
        <v>1</v>
      </c>
      <c r="Q82" s="145">
        <f t="shared" si="16"/>
        <v>3</v>
      </c>
      <c r="R82" s="145">
        <f t="shared" si="17"/>
        <v>3</v>
      </c>
      <c r="S82" s="145">
        <f t="shared" si="18"/>
        <v>2</v>
      </c>
      <c r="T82" s="145">
        <f t="shared" si="19"/>
        <v>1</v>
      </c>
      <c r="U82" s="145">
        <f t="shared" si="20"/>
        <v>2</v>
      </c>
      <c r="V82" s="145">
        <f t="shared" si="21"/>
        <v>2</v>
      </c>
    </row>
    <row r="83" spans="1:22">
      <c r="A83">
        <v>27</v>
      </c>
      <c r="B83">
        <f t="shared" si="2"/>
        <v>18</v>
      </c>
      <c r="C83" s="145" t="str">
        <f t="shared" si="3"/>
        <v>活性炭吸着法</v>
      </c>
      <c r="D83" s="145">
        <f t="shared" si="4"/>
        <v>0</v>
      </c>
      <c r="E83" s="145">
        <f>IFERROR(VLOOKUP($B83,A$10:$V79,5,0),"")</f>
        <v>2</v>
      </c>
      <c r="F83" s="145">
        <f t="shared" si="5"/>
        <v>1</v>
      </c>
      <c r="G83" s="145">
        <f t="shared" si="6"/>
        <v>2</v>
      </c>
      <c r="H83" s="145">
        <f t="shared" si="7"/>
        <v>2</v>
      </c>
      <c r="I83" s="145">
        <f t="shared" si="8"/>
        <v>2</v>
      </c>
      <c r="J83" s="145">
        <f t="shared" si="9"/>
        <v>3</v>
      </c>
      <c r="K83" s="145">
        <f t="shared" si="10"/>
        <v>3</v>
      </c>
      <c r="L83" s="145">
        <f t="shared" si="11"/>
        <v>1</v>
      </c>
      <c r="M83" s="145">
        <f t="shared" si="12"/>
        <v>3</v>
      </c>
      <c r="N83" s="145">
        <f t="shared" si="13"/>
        <v>2</v>
      </c>
      <c r="O83" s="145">
        <f t="shared" si="14"/>
        <v>1</v>
      </c>
      <c r="P83" s="145">
        <f t="shared" si="15"/>
        <v>1</v>
      </c>
      <c r="Q83" s="145">
        <f t="shared" si="16"/>
        <v>3</v>
      </c>
      <c r="R83" s="145">
        <f t="shared" si="17"/>
        <v>3</v>
      </c>
      <c r="S83" s="145">
        <f t="shared" si="18"/>
        <v>2</v>
      </c>
      <c r="T83" s="145">
        <f t="shared" si="19"/>
        <v>1</v>
      </c>
      <c r="U83" s="145">
        <f t="shared" si="20"/>
        <v>2</v>
      </c>
      <c r="V83" s="145">
        <f t="shared" si="21"/>
        <v>2</v>
      </c>
    </row>
    <row r="84" spans="1:22">
      <c r="A84">
        <v>28</v>
      </c>
      <c r="B84">
        <f t="shared" si="2"/>
        <v>17</v>
      </c>
      <c r="C84" s="145" t="str">
        <f t="shared" si="3"/>
        <v>吸着法</v>
      </c>
      <c r="D84" s="145">
        <f t="shared" si="4"/>
        <v>0</v>
      </c>
      <c r="E84" s="145">
        <f>IFERROR(VLOOKUP($B84,A$10:$V80,5,0),"")</f>
        <v>2</v>
      </c>
      <c r="F84" s="145">
        <f t="shared" si="5"/>
        <v>1</v>
      </c>
      <c r="G84" s="145">
        <f t="shared" si="6"/>
        <v>2</v>
      </c>
      <c r="H84" s="145">
        <f t="shared" si="7"/>
        <v>2</v>
      </c>
      <c r="I84" s="145">
        <f t="shared" si="8"/>
        <v>2</v>
      </c>
      <c r="J84" s="145">
        <f t="shared" si="9"/>
        <v>3</v>
      </c>
      <c r="K84" s="145">
        <f t="shared" si="10"/>
        <v>3</v>
      </c>
      <c r="L84" s="145">
        <f t="shared" si="11"/>
        <v>2</v>
      </c>
      <c r="M84" s="145">
        <f t="shared" si="12"/>
        <v>3</v>
      </c>
      <c r="N84" s="145">
        <f t="shared" si="13"/>
        <v>2</v>
      </c>
      <c r="O84" s="145">
        <f t="shared" si="14"/>
        <v>1</v>
      </c>
      <c r="P84" s="145">
        <f t="shared" si="15"/>
        <v>1</v>
      </c>
      <c r="Q84" s="145">
        <f t="shared" si="16"/>
        <v>3</v>
      </c>
      <c r="R84" s="145">
        <f t="shared" si="17"/>
        <v>3</v>
      </c>
      <c r="S84" s="145">
        <f t="shared" si="18"/>
        <v>2</v>
      </c>
      <c r="T84" s="145">
        <f t="shared" si="19"/>
        <v>1</v>
      </c>
      <c r="U84" s="145">
        <f t="shared" si="20"/>
        <v>2</v>
      </c>
      <c r="V84" s="145">
        <f t="shared" si="21"/>
        <v>2</v>
      </c>
    </row>
    <row r="85" spans="1:22">
      <c r="A85">
        <v>29</v>
      </c>
      <c r="B85">
        <f t="shared" si="2"/>
        <v>16</v>
      </c>
      <c r="C85" s="145" t="str">
        <f t="shared" si="3"/>
        <v>有機水銀排水の処理法</v>
      </c>
      <c r="D85" s="145">
        <f t="shared" si="4"/>
        <v>0</v>
      </c>
      <c r="E85" s="145">
        <f>IFERROR(VLOOKUP($B85,A$10:$V81,5,0),"")</f>
        <v>2</v>
      </c>
      <c r="F85" s="145">
        <f t="shared" si="5"/>
        <v>2</v>
      </c>
      <c r="G85" s="145">
        <f t="shared" si="6"/>
        <v>2</v>
      </c>
      <c r="H85" s="145">
        <f t="shared" si="7"/>
        <v>2</v>
      </c>
      <c r="I85" s="145">
        <f t="shared" si="8"/>
        <v>2</v>
      </c>
      <c r="J85" s="145">
        <f t="shared" si="9"/>
        <v>3</v>
      </c>
      <c r="K85" s="145">
        <f t="shared" si="10"/>
        <v>3</v>
      </c>
      <c r="L85" s="145">
        <f t="shared" si="11"/>
        <v>1</v>
      </c>
      <c r="M85" s="145">
        <f t="shared" si="12"/>
        <v>2</v>
      </c>
      <c r="N85" s="145">
        <f t="shared" si="13"/>
        <v>2</v>
      </c>
      <c r="O85" s="145">
        <f t="shared" si="14"/>
        <v>1</v>
      </c>
      <c r="P85" s="145">
        <f t="shared" si="15"/>
        <v>2</v>
      </c>
      <c r="Q85" s="145">
        <f t="shared" si="16"/>
        <v>3</v>
      </c>
      <c r="R85" s="145">
        <f t="shared" si="17"/>
        <v>2</v>
      </c>
      <c r="S85" s="145">
        <f t="shared" si="18"/>
        <v>2</v>
      </c>
      <c r="T85" s="145">
        <f t="shared" si="19"/>
        <v>1</v>
      </c>
      <c r="U85" s="145">
        <f t="shared" si="20"/>
        <v>2</v>
      </c>
      <c r="V85" s="145">
        <f t="shared" si="21"/>
        <v>2</v>
      </c>
    </row>
    <row r="86" spans="1:22">
      <c r="A86">
        <v>30</v>
      </c>
      <c r="B86">
        <f t="shared" si="2"/>
        <v>15</v>
      </c>
      <c r="C86" s="145" t="str">
        <f t="shared" si="3"/>
        <v>フッ化カルシウム法</v>
      </c>
      <c r="D86" s="145">
        <f t="shared" si="4"/>
        <v>0</v>
      </c>
      <c r="E86" s="145">
        <f>IFERROR(VLOOKUP($B86,A$10:$V82,5,0),"")</f>
        <v>2</v>
      </c>
      <c r="F86" s="145">
        <f t="shared" si="5"/>
        <v>2</v>
      </c>
      <c r="G86" s="145">
        <f t="shared" si="6"/>
        <v>1</v>
      </c>
      <c r="H86" s="145">
        <f t="shared" si="7"/>
        <v>2</v>
      </c>
      <c r="I86" s="145">
        <f t="shared" si="8"/>
        <v>2</v>
      </c>
      <c r="J86" s="145">
        <f t="shared" si="9"/>
        <v>3</v>
      </c>
      <c r="K86" s="145">
        <f t="shared" si="10"/>
        <v>3</v>
      </c>
      <c r="L86" s="145">
        <f t="shared" si="11"/>
        <v>1</v>
      </c>
      <c r="M86" s="145">
        <f t="shared" si="12"/>
        <v>2</v>
      </c>
      <c r="N86" s="145">
        <f t="shared" si="13"/>
        <v>1</v>
      </c>
      <c r="O86" s="145">
        <f t="shared" si="14"/>
        <v>1</v>
      </c>
      <c r="P86" s="145">
        <f t="shared" si="15"/>
        <v>2</v>
      </c>
      <c r="Q86" s="145">
        <f t="shared" si="16"/>
        <v>3</v>
      </c>
      <c r="R86" s="145">
        <f t="shared" si="17"/>
        <v>2</v>
      </c>
      <c r="S86" s="145">
        <f t="shared" si="18"/>
        <v>2</v>
      </c>
      <c r="T86" s="145">
        <f t="shared" si="19"/>
        <v>1</v>
      </c>
      <c r="U86" s="145">
        <f t="shared" si="20"/>
        <v>2</v>
      </c>
      <c r="V86" s="145">
        <f t="shared" si="21"/>
        <v>2</v>
      </c>
    </row>
    <row r="87" spans="1:22">
      <c r="A87">
        <v>31</v>
      </c>
      <c r="B87">
        <f t="shared" si="2"/>
        <v>14</v>
      </c>
      <c r="C87" s="145" t="str">
        <f t="shared" si="3"/>
        <v>電解酸化法</v>
      </c>
      <c r="D87" s="145">
        <f t="shared" si="4"/>
        <v>0</v>
      </c>
      <c r="E87" s="145">
        <f>IFERROR(VLOOKUP($B87,A$10:$V83,5,0),"")</f>
        <v>2</v>
      </c>
      <c r="F87" s="145">
        <f t="shared" si="5"/>
        <v>2</v>
      </c>
      <c r="G87" s="145">
        <f t="shared" si="6"/>
        <v>3</v>
      </c>
      <c r="H87" s="145">
        <f t="shared" si="7"/>
        <v>2</v>
      </c>
      <c r="I87" s="145">
        <f t="shared" si="8"/>
        <v>2</v>
      </c>
      <c r="J87" s="145">
        <f t="shared" si="9"/>
        <v>3</v>
      </c>
      <c r="K87" s="145">
        <f t="shared" si="10"/>
        <v>3</v>
      </c>
      <c r="L87" s="145">
        <f t="shared" si="11"/>
        <v>2</v>
      </c>
      <c r="M87" s="145">
        <f t="shared" si="12"/>
        <v>2</v>
      </c>
      <c r="N87" s="145">
        <f t="shared" si="13"/>
        <v>1</v>
      </c>
      <c r="O87" s="145">
        <f t="shared" si="14"/>
        <v>2</v>
      </c>
      <c r="P87" s="145">
        <f t="shared" si="15"/>
        <v>2</v>
      </c>
      <c r="Q87" s="145">
        <f t="shared" si="16"/>
        <v>3</v>
      </c>
      <c r="R87" s="145">
        <f t="shared" si="17"/>
        <v>2</v>
      </c>
      <c r="S87" s="145">
        <f t="shared" si="18"/>
        <v>2</v>
      </c>
      <c r="T87" s="145">
        <f t="shared" si="19"/>
        <v>1</v>
      </c>
      <c r="U87" s="145">
        <f t="shared" si="20"/>
        <v>2</v>
      </c>
      <c r="V87" s="145">
        <f t="shared" si="21"/>
        <v>2</v>
      </c>
    </row>
    <row r="88" spans="1:22">
      <c r="A88">
        <v>32</v>
      </c>
      <c r="B88">
        <f t="shared" si="2"/>
        <v>13</v>
      </c>
      <c r="C88" s="145" t="str">
        <f t="shared" si="3"/>
        <v>電解還元法</v>
      </c>
      <c r="D88" s="145">
        <f t="shared" si="4"/>
        <v>0</v>
      </c>
      <c r="E88" s="145">
        <f>IFERROR(VLOOKUP($B88,A$10:$V84,5,0),"")</f>
        <v>2</v>
      </c>
      <c r="F88" s="145">
        <f t="shared" si="5"/>
        <v>2</v>
      </c>
      <c r="G88" s="145">
        <f t="shared" si="6"/>
        <v>3</v>
      </c>
      <c r="H88" s="145">
        <f t="shared" si="7"/>
        <v>2</v>
      </c>
      <c r="I88" s="145">
        <f t="shared" si="8"/>
        <v>2</v>
      </c>
      <c r="J88" s="145">
        <f t="shared" si="9"/>
        <v>3</v>
      </c>
      <c r="K88" s="145">
        <f t="shared" si="10"/>
        <v>3</v>
      </c>
      <c r="L88" s="145">
        <f t="shared" si="11"/>
        <v>2</v>
      </c>
      <c r="M88" s="145">
        <f t="shared" si="12"/>
        <v>2</v>
      </c>
      <c r="N88" s="145">
        <f t="shared" si="13"/>
        <v>1</v>
      </c>
      <c r="O88" s="145">
        <f t="shared" si="14"/>
        <v>2</v>
      </c>
      <c r="P88" s="145">
        <f t="shared" si="15"/>
        <v>2</v>
      </c>
      <c r="Q88" s="145">
        <f t="shared" si="16"/>
        <v>3</v>
      </c>
      <c r="R88" s="145">
        <f t="shared" si="17"/>
        <v>2</v>
      </c>
      <c r="S88" s="145">
        <f t="shared" si="18"/>
        <v>2</v>
      </c>
      <c r="T88" s="145">
        <f t="shared" si="19"/>
        <v>1</v>
      </c>
      <c r="U88" s="145">
        <f t="shared" si="20"/>
        <v>2</v>
      </c>
      <c r="V88" s="145">
        <f t="shared" si="21"/>
        <v>2</v>
      </c>
    </row>
    <row r="89" spans="1:22">
      <c r="A89">
        <v>33</v>
      </c>
      <c r="B89">
        <f t="shared" si="2"/>
        <v>12</v>
      </c>
      <c r="C89" s="145" t="str">
        <f t="shared" si="3"/>
        <v>置換法</v>
      </c>
      <c r="D89" s="145">
        <f t="shared" si="4"/>
        <v>0</v>
      </c>
      <c r="E89" s="145">
        <f>IFERROR(VLOOKUP($B89,A$10:$V85,5,0),"")</f>
        <v>2</v>
      </c>
      <c r="F89" s="145">
        <f t="shared" si="5"/>
        <v>2</v>
      </c>
      <c r="G89" s="145">
        <f t="shared" si="6"/>
        <v>2</v>
      </c>
      <c r="H89" s="145">
        <f t="shared" si="7"/>
        <v>2</v>
      </c>
      <c r="I89" s="145">
        <f t="shared" si="8"/>
        <v>2</v>
      </c>
      <c r="J89" s="145">
        <f t="shared" si="9"/>
        <v>3</v>
      </c>
      <c r="K89" s="145">
        <f t="shared" si="10"/>
        <v>3</v>
      </c>
      <c r="L89" s="145">
        <f t="shared" si="11"/>
        <v>2</v>
      </c>
      <c r="M89" s="145">
        <f t="shared" si="12"/>
        <v>2</v>
      </c>
      <c r="N89" s="145">
        <f t="shared" si="13"/>
        <v>1</v>
      </c>
      <c r="O89" s="145">
        <f t="shared" si="14"/>
        <v>2</v>
      </c>
      <c r="P89" s="145">
        <f t="shared" si="15"/>
        <v>2</v>
      </c>
      <c r="Q89" s="145">
        <f t="shared" si="16"/>
        <v>3</v>
      </c>
      <c r="R89" s="145">
        <f t="shared" si="17"/>
        <v>2</v>
      </c>
      <c r="S89" s="145">
        <f t="shared" si="18"/>
        <v>2</v>
      </c>
      <c r="T89" s="145">
        <f t="shared" si="19"/>
        <v>1</v>
      </c>
      <c r="U89" s="145">
        <f t="shared" si="20"/>
        <v>2</v>
      </c>
      <c r="V89" s="145">
        <f t="shared" si="21"/>
        <v>2</v>
      </c>
    </row>
    <row r="90" spans="1:22">
      <c r="A90">
        <v>34</v>
      </c>
      <c r="B90">
        <f t="shared" si="2"/>
        <v>11</v>
      </c>
      <c r="C90" s="145" t="str">
        <f t="shared" si="3"/>
        <v>煮詰法（煮詰高温燃焼法）</v>
      </c>
      <c r="D90" s="145">
        <f t="shared" si="4"/>
        <v>0</v>
      </c>
      <c r="E90" s="145">
        <f>IFERROR(VLOOKUP($B90,A$10:$V86,5,0),"")</f>
        <v>2</v>
      </c>
      <c r="F90" s="145">
        <f t="shared" si="5"/>
        <v>2</v>
      </c>
      <c r="G90" s="145">
        <f t="shared" si="6"/>
        <v>3</v>
      </c>
      <c r="H90" s="145">
        <f t="shared" si="7"/>
        <v>2</v>
      </c>
      <c r="I90" s="145">
        <f t="shared" si="8"/>
        <v>2</v>
      </c>
      <c r="J90" s="145">
        <f t="shared" si="9"/>
        <v>3</v>
      </c>
      <c r="K90" s="145">
        <f t="shared" si="10"/>
        <v>1</v>
      </c>
      <c r="L90" s="145">
        <f t="shared" si="11"/>
        <v>3</v>
      </c>
      <c r="M90" s="145">
        <f t="shared" si="12"/>
        <v>2</v>
      </c>
      <c r="N90" s="145">
        <f t="shared" si="13"/>
        <v>2</v>
      </c>
      <c r="O90" s="145">
        <f t="shared" si="14"/>
        <v>3</v>
      </c>
      <c r="P90" s="145">
        <f t="shared" si="15"/>
        <v>2</v>
      </c>
      <c r="Q90" s="145">
        <f t="shared" si="16"/>
        <v>3</v>
      </c>
      <c r="R90" s="145">
        <f t="shared" si="17"/>
        <v>2</v>
      </c>
      <c r="S90" s="145">
        <f t="shared" si="18"/>
        <v>2</v>
      </c>
      <c r="T90" s="145">
        <f t="shared" si="19"/>
        <v>1</v>
      </c>
      <c r="U90" s="145">
        <f t="shared" si="20"/>
        <v>2</v>
      </c>
      <c r="V90" s="145">
        <f t="shared" si="21"/>
        <v>2</v>
      </c>
    </row>
    <row r="91" spans="1:22">
      <c r="A91">
        <v>35</v>
      </c>
      <c r="B91">
        <f t="shared" si="2"/>
        <v>10</v>
      </c>
      <c r="C91" s="145" t="str">
        <f t="shared" si="3"/>
        <v>湿式加熱分解法</v>
      </c>
      <c r="D91" s="145">
        <f t="shared" si="4"/>
        <v>0</v>
      </c>
      <c r="E91" s="145">
        <f>IFERROR(VLOOKUP($B91,A$10:$V87,5,0),"")</f>
        <v>2</v>
      </c>
      <c r="F91" s="145">
        <f t="shared" si="5"/>
        <v>2</v>
      </c>
      <c r="G91" s="145">
        <f t="shared" si="6"/>
        <v>3</v>
      </c>
      <c r="H91" s="145">
        <f t="shared" si="7"/>
        <v>2</v>
      </c>
      <c r="I91" s="145">
        <f t="shared" si="8"/>
        <v>2</v>
      </c>
      <c r="J91" s="145">
        <f t="shared" si="9"/>
        <v>3</v>
      </c>
      <c r="K91" s="145">
        <f t="shared" si="10"/>
        <v>3</v>
      </c>
      <c r="L91" s="145">
        <f t="shared" si="11"/>
        <v>2</v>
      </c>
      <c r="M91" s="145">
        <f t="shared" si="12"/>
        <v>2</v>
      </c>
      <c r="N91" s="145">
        <f t="shared" si="13"/>
        <v>2</v>
      </c>
      <c r="O91" s="145">
        <f t="shared" si="14"/>
        <v>3</v>
      </c>
      <c r="P91" s="145">
        <f t="shared" si="15"/>
        <v>2</v>
      </c>
      <c r="Q91" s="145">
        <f t="shared" si="16"/>
        <v>3</v>
      </c>
      <c r="R91" s="145">
        <f t="shared" si="17"/>
        <v>2</v>
      </c>
      <c r="S91" s="145">
        <f t="shared" si="18"/>
        <v>2</v>
      </c>
      <c r="T91" s="145">
        <f t="shared" si="19"/>
        <v>1</v>
      </c>
      <c r="U91" s="145">
        <f t="shared" si="20"/>
        <v>2</v>
      </c>
      <c r="V91" s="145">
        <f t="shared" si="21"/>
        <v>2</v>
      </c>
    </row>
    <row r="92" spans="1:22">
      <c r="A92">
        <v>36</v>
      </c>
      <c r="B92">
        <f t="shared" si="2"/>
        <v>9</v>
      </c>
      <c r="C92" s="145" t="str">
        <f t="shared" si="3"/>
        <v>酸分解燃焼法</v>
      </c>
      <c r="D92" s="145">
        <f t="shared" si="4"/>
        <v>0</v>
      </c>
      <c r="E92" s="145">
        <f>IFERROR(VLOOKUP($B92,A$10:$V88,5,0),"")</f>
        <v>2</v>
      </c>
      <c r="F92" s="145">
        <f t="shared" si="5"/>
        <v>2</v>
      </c>
      <c r="G92" s="145">
        <f t="shared" si="6"/>
        <v>3</v>
      </c>
      <c r="H92" s="145">
        <f t="shared" si="7"/>
        <v>2</v>
      </c>
      <c r="I92" s="145">
        <f t="shared" si="8"/>
        <v>2</v>
      </c>
      <c r="J92" s="145">
        <f t="shared" si="9"/>
        <v>3</v>
      </c>
      <c r="K92" s="145">
        <f t="shared" si="10"/>
        <v>3</v>
      </c>
      <c r="L92" s="145">
        <f t="shared" si="11"/>
        <v>2</v>
      </c>
      <c r="M92" s="145">
        <f t="shared" si="12"/>
        <v>2</v>
      </c>
      <c r="N92" s="145">
        <f t="shared" si="13"/>
        <v>2</v>
      </c>
      <c r="O92" s="145">
        <f t="shared" si="14"/>
        <v>3</v>
      </c>
      <c r="P92" s="145">
        <f t="shared" si="15"/>
        <v>2</v>
      </c>
      <c r="Q92" s="145">
        <f t="shared" si="16"/>
        <v>3</v>
      </c>
      <c r="R92" s="145">
        <f t="shared" si="17"/>
        <v>2</v>
      </c>
      <c r="S92" s="145">
        <f t="shared" si="18"/>
        <v>2</v>
      </c>
      <c r="T92" s="145">
        <f t="shared" si="19"/>
        <v>1</v>
      </c>
      <c r="U92" s="145">
        <f t="shared" si="20"/>
        <v>2</v>
      </c>
      <c r="V92" s="145">
        <f t="shared" si="21"/>
        <v>2</v>
      </c>
    </row>
    <row r="93" spans="1:22">
      <c r="A93">
        <v>37</v>
      </c>
      <c r="B93">
        <f t="shared" si="2"/>
        <v>8</v>
      </c>
      <c r="C93" s="145" t="str">
        <f t="shared" si="3"/>
        <v>酸化分解法</v>
      </c>
      <c r="D93" s="145">
        <f t="shared" si="4"/>
        <v>0</v>
      </c>
      <c r="E93" s="145">
        <f>IFERROR(VLOOKUP($B93,A$10:$V89,5,0),"")</f>
        <v>2</v>
      </c>
      <c r="F93" s="145">
        <f t="shared" si="5"/>
        <v>2</v>
      </c>
      <c r="G93" s="145">
        <f t="shared" si="6"/>
        <v>3</v>
      </c>
      <c r="H93" s="145">
        <f t="shared" si="7"/>
        <v>2</v>
      </c>
      <c r="I93" s="145">
        <f t="shared" si="8"/>
        <v>2</v>
      </c>
      <c r="J93" s="145">
        <f t="shared" si="9"/>
        <v>3</v>
      </c>
      <c r="K93" s="145">
        <f t="shared" si="10"/>
        <v>3</v>
      </c>
      <c r="L93" s="145">
        <f t="shared" si="11"/>
        <v>2</v>
      </c>
      <c r="M93" s="145">
        <f t="shared" si="12"/>
        <v>2</v>
      </c>
      <c r="N93" s="145">
        <f t="shared" si="13"/>
        <v>2</v>
      </c>
      <c r="O93" s="145">
        <f t="shared" si="14"/>
        <v>3</v>
      </c>
      <c r="P93" s="145">
        <f t="shared" si="15"/>
        <v>2</v>
      </c>
      <c r="Q93" s="145">
        <f t="shared" si="16"/>
        <v>3</v>
      </c>
      <c r="R93" s="145">
        <f t="shared" si="17"/>
        <v>2</v>
      </c>
      <c r="S93" s="145">
        <f t="shared" si="18"/>
        <v>2</v>
      </c>
      <c r="T93" s="145">
        <f t="shared" si="19"/>
        <v>1</v>
      </c>
      <c r="U93" s="145">
        <f t="shared" si="20"/>
        <v>2</v>
      </c>
      <c r="V93" s="145">
        <f t="shared" si="21"/>
        <v>2</v>
      </c>
    </row>
    <row r="94" spans="1:22">
      <c r="A94">
        <v>38</v>
      </c>
      <c r="B94">
        <f t="shared" si="2"/>
        <v>7</v>
      </c>
      <c r="C94" s="145" t="str">
        <f t="shared" si="3"/>
        <v>金属鉄還元法</v>
      </c>
      <c r="D94" s="145">
        <f t="shared" si="4"/>
        <v>0</v>
      </c>
      <c r="E94" s="145">
        <f>IFERROR(VLOOKUP($B94,A$10:$V90,5,0),"")</f>
        <v>2</v>
      </c>
      <c r="F94" s="145">
        <f t="shared" si="5"/>
        <v>2</v>
      </c>
      <c r="G94" s="145">
        <f t="shared" si="6"/>
        <v>2</v>
      </c>
      <c r="H94" s="145">
        <f t="shared" si="7"/>
        <v>2</v>
      </c>
      <c r="I94" s="145">
        <f t="shared" si="8"/>
        <v>2</v>
      </c>
      <c r="J94" s="145">
        <f t="shared" si="9"/>
        <v>3</v>
      </c>
      <c r="K94" s="145">
        <f t="shared" si="10"/>
        <v>3</v>
      </c>
      <c r="L94" s="145">
        <f t="shared" si="11"/>
        <v>2</v>
      </c>
      <c r="M94" s="145">
        <f t="shared" si="12"/>
        <v>2</v>
      </c>
      <c r="N94" s="145">
        <f t="shared" si="13"/>
        <v>2</v>
      </c>
      <c r="O94" s="145">
        <f t="shared" si="14"/>
        <v>3</v>
      </c>
      <c r="P94" s="145">
        <f t="shared" si="15"/>
        <v>3</v>
      </c>
      <c r="Q94" s="145">
        <f t="shared" si="16"/>
        <v>3</v>
      </c>
      <c r="R94" s="145">
        <f t="shared" si="17"/>
        <v>2</v>
      </c>
      <c r="S94" s="145">
        <f t="shared" si="18"/>
        <v>2</v>
      </c>
      <c r="T94" s="145">
        <f t="shared" si="19"/>
        <v>1</v>
      </c>
      <c r="U94" s="145">
        <f t="shared" si="20"/>
        <v>2</v>
      </c>
      <c r="V94" s="145">
        <f t="shared" si="21"/>
        <v>2</v>
      </c>
    </row>
    <row r="95" spans="1:22">
      <c r="A95">
        <v>39</v>
      </c>
      <c r="B95">
        <f t="shared" si="2"/>
        <v>6</v>
      </c>
      <c r="C95" s="145" t="str">
        <f t="shared" si="3"/>
        <v>オゾン酸化法</v>
      </c>
      <c r="D95" s="145">
        <f t="shared" si="4"/>
        <v>0</v>
      </c>
      <c r="E95" s="145">
        <f>IFERROR(VLOOKUP($B95,A$10:$V91,5,0),"")</f>
        <v>2</v>
      </c>
      <c r="F95" s="145">
        <f t="shared" si="5"/>
        <v>1</v>
      </c>
      <c r="G95" s="145">
        <f t="shared" si="6"/>
        <v>1</v>
      </c>
      <c r="H95" s="145">
        <f t="shared" si="7"/>
        <v>2</v>
      </c>
      <c r="I95" s="145">
        <f t="shared" si="8"/>
        <v>2</v>
      </c>
      <c r="J95" s="145">
        <f t="shared" si="9"/>
        <v>3</v>
      </c>
      <c r="K95" s="145">
        <f t="shared" si="10"/>
        <v>3</v>
      </c>
      <c r="L95" s="145">
        <f t="shared" si="11"/>
        <v>2</v>
      </c>
      <c r="M95" s="145">
        <f t="shared" si="12"/>
        <v>2</v>
      </c>
      <c r="N95" s="145">
        <f t="shared" si="13"/>
        <v>2</v>
      </c>
      <c r="O95" s="145">
        <f t="shared" si="14"/>
        <v>3</v>
      </c>
      <c r="P95" s="145">
        <f t="shared" si="15"/>
        <v>3</v>
      </c>
      <c r="Q95" s="145">
        <f t="shared" si="16"/>
        <v>3</v>
      </c>
      <c r="R95" s="145">
        <f t="shared" si="17"/>
        <v>2</v>
      </c>
      <c r="S95" s="145">
        <f t="shared" si="18"/>
        <v>2</v>
      </c>
      <c r="T95" s="145">
        <f t="shared" si="19"/>
        <v>1</v>
      </c>
      <c r="U95" s="145">
        <f t="shared" si="20"/>
        <v>2</v>
      </c>
      <c r="V95" s="145">
        <f t="shared" si="21"/>
        <v>2</v>
      </c>
    </row>
    <row r="96" spans="1:22">
      <c r="A96">
        <v>40</v>
      </c>
      <c r="B96">
        <f t="shared" si="2"/>
        <v>5</v>
      </c>
      <c r="C96" s="145" t="str">
        <f t="shared" si="3"/>
        <v>逆浸透膜法</v>
      </c>
      <c r="D96" s="145">
        <f t="shared" si="4"/>
        <v>0</v>
      </c>
      <c r="E96" s="145">
        <f>IFERROR(VLOOKUP($B96,A$10:$V92,5,0),"")</f>
        <v>2</v>
      </c>
      <c r="F96" s="145">
        <f t="shared" si="5"/>
        <v>2</v>
      </c>
      <c r="G96" s="145">
        <f t="shared" si="6"/>
        <v>2</v>
      </c>
      <c r="H96" s="145">
        <f t="shared" si="7"/>
        <v>2</v>
      </c>
      <c r="I96" s="145">
        <f t="shared" si="8"/>
        <v>2</v>
      </c>
      <c r="J96" s="145">
        <f t="shared" si="9"/>
        <v>1</v>
      </c>
      <c r="K96" s="145">
        <f t="shared" si="10"/>
        <v>3</v>
      </c>
      <c r="L96" s="145">
        <f t="shared" si="11"/>
        <v>1</v>
      </c>
      <c r="M96" s="145">
        <f t="shared" si="12"/>
        <v>3</v>
      </c>
      <c r="N96" s="145">
        <f t="shared" si="13"/>
        <v>2</v>
      </c>
      <c r="O96" s="145">
        <f t="shared" si="14"/>
        <v>3</v>
      </c>
      <c r="P96" s="145">
        <f t="shared" si="15"/>
        <v>3</v>
      </c>
      <c r="Q96" s="145">
        <f t="shared" si="16"/>
        <v>3</v>
      </c>
      <c r="R96" s="145">
        <f t="shared" si="17"/>
        <v>3</v>
      </c>
      <c r="S96" s="145">
        <f t="shared" si="18"/>
        <v>2</v>
      </c>
      <c r="T96" s="145">
        <f t="shared" si="19"/>
        <v>1</v>
      </c>
      <c r="U96" s="145">
        <f t="shared" si="20"/>
        <v>2</v>
      </c>
      <c r="V96" s="145">
        <f t="shared" si="21"/>
        <v>2</v>
      </c>
    </row>
    <row r="97" spans="1:22">
      <c r="A97">
        <v>41</v>
      </c>
      <c r="B97">
        <f t="shared" si="2"/>
        <v>4</v>
      </c>
      <c r="C97" s="145" t="str">
        <f t="shared" si="3"/>
        <v>吸引</v>
      </c>
      <c r="D97" s="145">
        <f t="shared" si="4"/>
        <v>0</v>
      </c>
      <c r="E97" s="145">
        <f>IFERROR(VLOOKUP($B97,A$10:$V93,5,0),"")</f>
        <v>1</v>
      </c>
      <c r="F97" s="145">
        <f t="shared" si="5"/>
        <v>2</v>
      </c>
      <c r="G97" s="145">
        <f t="shared" si="6"/>
        <v>2</v>
      </c>
      <c r="H97" s="145">
        <f t="shared" si="7"/>
        <v>3</v>
      </c>
      <c r="I97" s="145">
        <f t="shared" si="8"/>
        <v>2</v>
      </c>
      <c r="J97" s="145">
        <f t="shared" si="9"/>
        <v>3</v>
      </c>
      <c r="K97" s="145">
        <f t="shared" si="10"/>
        <v>2</v>
      </c>
      <c r="L97" s="145">
        <f t="shared" si="11"/>
        <v>2</v>
      </c>
      <c r="M97" s="145">
        <f t="shared" si="12"/>
        <v>2</v>
      </c>
      <c r="N97" s="145">
        <f t="shared" si="13"/>
        <v>2</v>
      </c>
      <c r="O97" s="145">
        <f t="shared" si="14"/>
        <v>2</v>
      </c>
      <c r="P97" s="145">
        <f t="shared" si="15"/>
        <v>1</v>
      </c>
      <c r="Q97" s="145">
        <f t="shared" si="16"/>
        <v>1</v>
      </c>
      <c r="R97" s="145">
        <f t="shared" si="17"/>
        <v>1</v>
      </c>
      <c r="S97" s="145">
        <f t="shared" si="18"/>
        <v>2</v>
      </c>
      <c r="T97" s="145">
        <f t="shared" si="19"/>
        <v>2</v>
      </c>
      <c r="U97" s="145">
        <f t="shared" si="20"/>
        <v>3</v>
      </c>
      <c r="V97" s="145">
        <f t="shared" si="21"/>
        <v>2</v>
      </c>
    </row>
    <row r="98" spans="1:22">
      <c r="A98">
        <v>42</v>
      </c>
      <c r="B98">
        <f t="shared" si="2"/>
        <v>3</v>
      </c>
      <c r="C98" s="145" t="str">
        <f t="shared" si="3"/>
        <v>土壌洗浄</v>
      </c>
      <c r="D98" s="145">
        <f t="shared" si="4"/>
        <v>0</v>
      </c>
      <c r="E98" s="145">
        <f>IFERROR(VLOOKUP($B98,A$10:$V94,5,0),"")</f>
        <v>2</v>
      </c>
      <c r="F98" s="145">
        <f t="shared" si="5"/>
        <v>1</v>
      </c>
      <c r="G98" s="145">
        <f t="shared" si="6"/>
        <v>1</v>
      </c>
      <c r="H98" s="145">
        <f t="shared" si="7"/>
        <v>3</v>
      </c>
      <c r="I98" s="145">
        <f t="shared" si="8"/>
        <v>2</v>
      </c>
      <c r="J98" s="145">
        <f t="shared" si="9"/>
        <v>3</v>
      </c>
      <c r="K98" s="145">
        <f t="shared" si="10"/>
        <v>2</v>
      </c>
      <c r="L98" s="145">
        <f t="shared" si="11"/>
        <v>2</v>
      </c>
      <c r="M98" s="145">
        <f t="shared" si="12"/>
        <v>1</v>
      </c>
      <c r="N98" s="145">
        <f t="shared" si="13"/>
        <v>1</v>
      </c>
      <c r="O98" s="145">
        <f t="shared" si="14"/>
        <v>2</v>
      </c>
      <c r="P98" s="145">
        <f t="shared" si="15"/>
        <v>1</v>
      </c>
      <c r="Q98" s="145">
        <f t="shared" si="16"/>
        <v>1</v>
      </c>
      <c r="R98" s="145">
        <f t="shared" si="17"/>
        <v>1</v>
      </c>
      <c r="S98" s="145">
        <f t="shared" si="18"/>
        <v>1</v>
      </c>
      <c r="T98" s="145">
        <f t="shared" si="19"/>
        <v>2</v>
      </c>
      <c r="U98" s="145">
        <f t="shared" si="20"/>
        <v>3</v>
      </c>
      <c r="V98" s="145">
        <f t="shared" si="21"/>
        <v>2</v>
      </c>
    </row>
    <row r="99" spans="1:22">
      <c r="A99">
        <v>43</v>
      </c>
      <c r="B99">
        <f t="shared" si="2"/>
        <v>2</v>
      </c>
      <c r="C99" s="145" t="str">
        <f t="shared" si="3"/>
        <v>溶融固化</v>
      </c>
      <c r="D99" s="145">
        <f t="shared" si="4"/>
        <v>0</v>
      </c>
      <c r="E99" s="145">
        <f>IFERROR(VLOOKUP($B99,A$10:$V95,5,0),"")</f>
        <v>2</v>
      </c>
      <c r="F99" s="145">
        <f t="shared" si="5"/>
        <v>1</v>
      </c>
      <c r="G99" s="145">
        <f t="shared" si="6"/>
        <v>1</v>
      </c>
      <c r="H99" s="145">
        <f t="shared" si="7"/>
        <v>1</v>
      </c>
      <c r="I99" s="145">
        <f t="shared" si="8"/>
        <v>1</v>
      </c>
      <c r="J99" s="145">
        <f t="shared" si="9"/>
        <v>3</v>
      </c>
      <c r="K99" s="145">
        <f t="shared" si="10"/>
        <v>1</v>
      </c>
      <c r="L99" s="145">
        <f t="shared" si="11"/>
        <v>3</v>
      </c>
      <c r="M99" s="145">
        <f t="shared" si="12"/>
        <v>1</v>
      </c>
      <c r="N99" s="145">
        <f t="shared" si="13"/>
        <v>1</v>
      </c>
      <c r="O99" s="145">
        <f t="shared" si="14"/>
        <v>2</v>
      </c>
      <c r="P99" s="145">
        <f t="shared" si="15"/>
        <v>1</v>
      </c>
      <c r="Q99" s="145">
        <f t="shared" si="16"/>
        <v>1</v>
      </c>
      <c r="R99" s="145">
        <f t="shared" si="17"/>
        <v>1</v>
      </c>
      <c r="S99" s="145">
        <f t="shared" si="18"/>
        <v>1</v>
      </c>
      <c r="T99" s="145">
        <f t="shared" si="19"/>
        <v>2</v>
      </c>
      <c r="U99" s="145">
        <f t="shared" si="20"/>
        <v>3</v>
      </c>
      <c r="V99" s="145">
        <f t="shared" si="21"/>
        <v>2</v>
      </c>
    </row>
    <row r="100" spans="1:22">
      <c r="A100">
        <v>44</v>
      </c>
      <c r="B100">
        <f t="shared" si="2"/>
        <v>1</v>
      </c>
      <c r="C100" s="145" t="str">
        <f t="shared" si="3"/>
        <v>酸化還元</v>
      </c>
      <c r="D100" s="145">
        <f t="shared" si="4"/>
        <v>0</v>
      </c>
      <c r="E100" s="145">
        <f>IFERROR(VLOOKUP($B100,A$10:$V96,5,0),"")</f>
        <v>2</v>
      </c>
      <c r="F100" s="145">
        <f t="shared" si="5"/>
        <v>2</v>
      </c>
      <c r="G100" s="145">
        <f t="shared" si="6"/>
        <v>2</v>
      </c>
      <c r="H100" s="145">
        <f t="shared" si="7"/>
        <v>2</v>
      </c>
      <c r="I100" s="145">
        <f t="shared" si="8"/>
        <v>1</v>
      </c>
      <c r="J100" s="145">
        <f t="shared" si="9"/>
        <v>3</v>
      </c>
      <c r="K100" s="145">
        <f t="shared" si="10"/>
        <v>2</v>
      </c>
      <c r="L100" s="145">
        <f t="shared" si="11"/>
        <v>3</v>
      </c>
      <c r="M100" s="145">
        <f t="shared" si="12"/>
        <v>2</v>
      </c>
      <c r="N100" s="145">
        <f t="shared" si="13"/>
        <v>1</v>
      </c>
      <c r="O100" s="145">
        <f t="shared" si="14"/>
        <v>2</v>
      </c>
      <c r="P100" s="145">
        <f t="shared" si="15"/>
        <v>2</v>
      </c>
      <c r="Q100" s="145">
        <f t="shared" si="16"/>
        <v>1</v>
      </c>
      <c r="R100" s="145">
        <f t="shared" si="17"/>
        <v>1</v>
      </c>
      <c r="S100" s="145">
        <f t="shared" si="18"/>
        <v>1</v>
      </c>
      <c r="T100" s="145">
        <f t="shared" si="19"/>
        <v>2</v>
      </c>
      <c r="U100" s="145">
        <f t="shared" si="20"/>
        <v>3</v>
      </c>
      <c r="V100" s="145">
        <f t="shared" si="21"/>
        <v>2</v>
      </c>
    </row>
    <row r="102" spans="1:22">
      <c r="C102" t="s">
        <v>11269</v>
      </c>
    </row>
    <row r="103" spans="1:22" ht="39">
      <c r="E103" s="146" t="str">
        <f t="shared" ref="E103:V103" si="22">E56</f>
        <v>設置面積</v>
      </c>
      <c r="F103" s="146" t="str">
        <f t="shared" si="22"/>
        <v>車両サイズ</v>
      </c>
      <c r="G103" s="146" t="str">
        <f t="shared" si="22"/>
        <v>車両台数</v>
      </c>
      <c r="H103" s="146" t="str">
        <f t="shared" si="22"/>
        <v>水利用</v>
      </c>
      <c r="I103" s="146" t="str">
        <f t="shared" si="22"/>
        <v>電気利用</v>
      </c>
      <c r="J103" s="146" t="str">
        <f t="shared" si="22"/>
        <v>通信利用</v>
      </c>
      <c r="K103" s="146" t="str">
        <f t="shared" si="22"/>
        <v>燃料利用</v>
      </c>
      <c r="L103" s="146" t="str">
        <f t="shared" si="22"/>
        <v>消耗品</v>
      </c>
      <c r="M103" s="146" t="str">
        <f t="shared" si="22"/>
        <v>習熟度（有資格者等）</v>
      </c>
      <c r="N103" s="146" t="str">
        <f t="shared" si="22"/>
        <v>人数</v>
      </c>
      <c r="O103" s="146" t="str">
        <f t="shared" si="22"/>
        <v>宿泊場所</v>
      </c>
      <c r="P103" s="146" t="str">
        <f t="shared" si="22"/>
        <v>騒音，振動，臭気の発生</v>
      </c>
      <c r="Q103" s="146" t="str">
        <f t="shared" si="22"/>
        <v>地盤沈下の発生</v>
      </c>
      <c r="R103" s="146" t="str">
        <f t="shared" si="22"/>
        <v>生態系への影響</v>
      </c>
      <c r="S103" s="146" t="str">
        <f t="shared" si="22"/>
        <v>イニシャルコスト</v>
      </c>
      <c r="T103" s="146" t="str">
        <f t="shared" si="22"/>
        <v>ランニングコスト</v>
      </c>
      <c r="U103" s="146" t="str">
        <f t="shared" si="22"/>
        <v>立上げ・処理時間</v>
      </c>
      <c r="V103" s="146" t="str">
        <f t="shared" si="22"/>
        <v>費用対効果</v>
      </c>
    </row>
    <row r="104" spans="1:22" s="143" customFormat="1" ht="39">
      <c r="E104" s="147" t="str">
        <f>'ヒアリングシート（記入例あり）'!C34</f>
        <v>余裕あり</v>
      </c>
      <c r="F104" s="144" t="str">
        <f>'ヒアリングシート（記入例あり）'!C35</f>
        <v>大型トラック</v>
      </c>
      <c r="G104" s="144" t="str">
        <f>'ヒアリングシート（記入例あり）'!C36</f>
        <v>制限なし</v>
      </c>
      <c r="H104" s="144" t="str">
        <f>'ヒアリングシート（記入例あり）'!C37</f>
        <v>制限あり</v>
      </c>
      <c r="I104" s="144" t="str">
        <f>'ヒアリングシート（記入例あり）'!C38</f>
        <v>確保困難（発電機）</v>
      </c>
      <c r="J104" s="144" t="str">
        <f>'ヒアリングシート（記入例あり）'!C39</f>
        <v xml:space="preserve">通信可能 </v>
      </c>
      <c r="K104" s="144" t="str">
        <f>'ヒアリングシート（記入例あり）'!C40</f>
        <v>制限あり</v>
      </c>
      <c r="L104" s="144" t="str">
        <f>'ヒアリングシート（記入例あり）'!C41</f>
        <v>一般薬品確保可能</v>
      </c>
      <c r="M104" s="144" t="str">
        <f>'ヒアリングシート（記入例あり）'!C42</f>
        <v>一般資格確保可能</v>
      </c>
      <c r="N104" s="144" t="str">
        <f>'ヒアリングシート（記入例あり）'!C43</f>
        <v>確保可能</v>
      </c>
      <c r="O104" s="144" t="str">
        <f>'ヒアリングシート（記入例あり）'!C44</f>
        <v>少し離れれば確保可能</v>
      </c>
      <c r="P104" s="144" t="str">
        <f>'ヒアリングシート（記入例あり）'!C45</f>
        <v>周囲に住宅少ない</v>
      </c>
      <c r="Q104" s="144" t="str">
        <f>'ヒアリングシート（記入例あり）'!C46</f>
        <v>過去より強固な地盤</v>
      </c>
      <c r="R104" s="144" t="str">
        <f>'ヒアリングシート（記入例あり）'!C47</f>
        <v>特になし</v>
      </c>
      <c r="S104" s="144" t="str">
        <f>'ヒアリングシート（記入例あり）'!C48</f>
        <v>費用範囲内での処理を実施</v>
      </c>
      <c r="T104" s="144" t="str">
        <f>'ヒアリングシート（記入例あり）'!C49</f>
        <v>費用範囲内での処理を実施</v>
      </c>
      <c r="U104" s="144" t="str">
        <f>'ヒアリングシート（記入例あり）'!C50</f>
        <v>急な被害拡大想定せず</v>
      </c>
      <c r="V104" s="144" t="str">
        <f>'ヒアリングシート（記入例あり）'!C51</f>
        <v>被害総額中</v>
      </c>
    </row>
    <row r="105" spans="1:22" ht="15.5">
      <c r="E105" s="148">
        <f>VLOOKUP(E104,ヒアリングデータと技術DBとのスコアリング!$L$9:$M$11,2,FALSE)</f>
        <v>3</v>
      </c>
      <c r="F105" s="148">
        <f>VLOOKUP(F104,ヒアリングデータと技術DBとのスコアリング!$L$12:$M$14,2,FALSE)</f>
        <v>2</v>
      </c>
      <c r="G105" s="148">
        <f>VLOOKUP(G104,ヒアリングデータと技術DBとのスコアリング!$L$15:$M$17,2,FALSE)</f>
        <v>3</v>
      </c>
      <c r="H105" s="148">
        <f>VLOOKUP(H104,ヒアリングデータと技術DBとのスコアリング!$L$18:$M$20,2,FALSE)</f>
        <v>2</v>
      </c>
      <c r="I105" s="148">
        <f>VLOOKUP(I104,ヒアリングデータと技術DBとのスコアリング!$L$21:$M$23,2,FALSE)</f>
        <v>1</v>
      </c>
      <c r="J105" s="148">
        <f>VLOOKUP(J104,ヒアリングデータと技術DBとのスコアリング!$L$24:$M$25,2,FALSE)</f>
        <v>3</v>
      </c>
      <c r="K105" s="148">
        <f>VLOOKUP(K104,ヒアリングデータと技術DBとのスコアリング!$L$26:$M$28,2,FALSE)</f>
        <v>2</v>
      </c>
      <c r="L105" s="148">
        <f>VLOOKUP(L104,ヒアリングデータと技術DBとのスコアリング!$L$29:$M$31,2,FALSE)</f>
        <v>2</v>
      </c>
      <c r="M105" s="148">
        <f>VLOOKUP(M104,ヒアリングデータと技術DBとのスコアリング!$L$32:$M$34,2,FALSE)</f>
        <v>2</v>
      </c>
      <c r="N105" s="148">
        <f>VLOOKUP(N104,ヒアリングデータと技術DBとのスコアリング!$L$35:$M$37,2,FALSE)</f>
        <v>3</v>
      </c>
      <c r="O105" s="148">
        <f>VLOOKUP(O104,ヒアリングデータと技術DBとのスコアリング!$L$38:$M$40,2,FALSE)</f>
        <v>2</v>
      </c>
      <c r="P105" s="148">
        <f>VLOOKUP(P104,ヒアリングデータと技術DBとのスコアリング!$L$41:$M$43,2,FALSE)</f>
        <v>2</v>
      </c>
      <c r="Q105" s="148">
        <f>VLOOKUP(Q104,ヒアリングデータと技術DBとのスコアリング!$L$44:$M$46,2,FALSE)</f>
        <v>3</v>
      </c>
      <c r="R105" s="148">
        <f>VLOOKUP(R104,ヒアリングデータと技術DBとのスコアリング!$L$47:$M$49,2,FALSE)</f>
        <v>1</v>
      </c>
      <c r="S105" s="148">
        <f>VLOOKUP(S104,ヒアリングデータと技術DBとのスコアリング!$L$50:$M$52,2,FALSE)</f>
        <v>2</v>
      </c>
      <c r="T105" s="148">
        <f>VLOOKUP(T104,ヒアリングデータと技術DBとのスコアリング!$L$53:$M$55,2,FALSE)</f>
        <v>2</v>
      </c>
      <c r="U105" s="148">
        <f>VLOOKUP(U104,ヒアリングデータと技術DBとのスコアリング!$L$56:$M$58,2,FALSE)</f>
        <v>2</v>
      </c>
      <c r="V105" s="148">
        <f>VLOOKUP(V104,ヒアリングデータと技術DBとのスコアリング!$L$59:$M$61,2,FALSE)</f>
        <v>2</v>
      </c>
    </row>
    <row r="107" spans="1:22">
      <c r="C107" s="149" t="s">
        <v>11271</v>
      </c>
      <c r="D107" s="149" t="s">
        <v>11270</v>
      </c>
      <c r="E107" s="149" t="str">
        <f>E103</f>
        <v>設置面積</v>
      </c>
      <c r="F107" s="149" t="str">
        <f t="shared" ref="F107:V107" si="23">F103</f>
        <v>車両サイズ</v>
      </c>
      <c r="G107" s="149" t="str">
        <f t="shared" si="23"/>
        <v>車両台数</v>
      </c>
      <c r="H107" s="149" t="str">
        <f t="shared" si="23"/>
        <v>水利用</v>
      </c>
      <c r="I107" s="149" t="str">
        <f t="shared" si="23"/>
        <v>電気利用</v>
      </c>
      <c r="J107" s="149" t="str">
        <f t="shared" si="23"/>
        <v>通信利用</v>
      </c>
      <c r="K107" s="149" t="str">
        <f t="shared" si="23"/>
        <v>燃料利用</v>
      </c>
      <c r="L107" s="149" t="str">
        <f t="shared" si="23"/>
        <v>消耗品</v>
      </c>
      <c r="M107" s="149" t="str">
        <f t="shared" si="23"/>
        <v>習熟度（有資格者等）</v>
      </c>
      <c r="N107" s="149" t="str">
        <f t="shared" si="23"/>
        <v>人数</v>
      </c>
      <c r="O107" s="149" t="str">
        <f t="shared" si="23"/>
        <v>宿泊場所</v>
      </c>
      <c r="P107" s="149" t="str">
        <f t="shared" si="23"/>
        <v>騒音，振動，臭気の発生</v>
      </c>
      <c r="Q107" s="149" t="str">
        <f t="shared" si="23"/>
        <v>地盤沈下の発生</v>
      </c>
      <c r="R107" s="149" t="str">
        <f t="shared" si="23"/>
        <v>生態系への影響</v>
      </c>
      <c r="S107" s="149" t="str">
        <f t="shared" si="23"/>
        <v>イニシャルコスト</v>
      </c>
      <c r="T107" s="149" t="str">
        <f t="shared" si="23"/>
        <v>ランニングコスト</v>
      </c>
      <c r="U107" s="149" t="str">
        <f t="shared" si="23"/>
        <v>立上げ・処理時間</v>
      </c>
      <c r="V107" s="149" t="str">
        <f t="shared" si="23"/>
        <v>費用対効果</v>
      </c>
    </row>
    <row r="108" spans="1:22">
      <c r="A108">
        <f>D108*1000+COUNTIF(D$10:D108,D108)</f>
        <v>101063.5</v>
      </c>
      <c r="B108">
        <f>RANK(A108,A108:A115)</f>
        <v>2</v>
      </c>
      <c r="C108" s="145" t="str">
        <f>C57</f>
        <v>水酸化物沈殿法</v>
      </c>
      <c r="D108" s="183">
        <f>IF(D57=0,0,SUM(E108:V108)*(1+(D57-1)/4))</f>
        <v>101.0625</v>
      </c>
      <c r="E108" s="145">
        <f>+$E$105*E57</f>
        <v>6</v>
      </c>
      <c r="F108" s="145">
        <f>+$F$105*F57</f>
        <v>4</v>
      </c>
      <c r="G108" s="145">
        <f>+$G$105*G57</f>
        <v>3</v>
      </c>
      <c r="H108" s="145">
        <f>+$H$105*H57</f>
        <v>4</v>
      </c>
      <c r="I108" s="145">
        <f>+$I$105*I57</f>
        <v>2</v>
      </c>
      <c r="J108" s="145">
        <f>+$J$105*J57</f>
        <v>9</v>
      </c>
      <c r="K108" s="145">
        <f>+$K$105*K57</f>
        <v>6</v>
      </c>
      <c r="L108" s="145">
        <f>+$L$105*L57</f>
        <v>2</v>
      </c>
      <c r="M108" s="145">
        <f>+$M$105*M57</f>
        <v>4</v>
      </c>
      <c r="N108" s="145">
        <f>+$N$105*N57</f>
        <v>6</v>
      </c>
      <c r="O108" s="145">
        <f>+$O$105*O57</f>
        <v>2</v>
      </c>
      <c r="P108" s="145">
        <f>+$P$105*P57</f>
        <v>4</v>
      </c>
      <c r="Q108" s="145">
        <f>+$Q$105*Q57</f>
        <v>9</v>
      </c>
      <c r="R108" s="145">
        <f>+$R$105*R57</f>
        <v>2</v>
      </c>
      <c r="S108" s="145">
        <f>+$S$105*S57</f>
        <v>4</v>
      </c>
      <c r="T108" s="145">
        <f>+$T$105*T57</f>
        <v>2</v>
      </c>
      <c r="U108" s="145">
        <f>+$U$105*U57</f>
        <v>4</v>
      </c>
      <c r="V108" s="145">
        <f>+$V$105*V57</f>
        <v>4</v>
      </c>
    </row>
    <row r="109" spans="1:22">
      <c r="A109">
        <f>D109*1000+COUNTIF(D$10:D109,D109)</f>
        <v>115501</v>
      </c>
      <c r="B109">
        <f t="shared" ref="B109:B115" si="24">RANK(A109,A109:A116)</f>
        <v>1</v>
      </c>
      <c r="C109" s="145" t="str">
        <f t="shared" ref="C109:C114" si="25">C58</f>
        <v>共沈法</v>
      </c>
      <c r="D109" s="183">
        <f t="shared" ref="D109:D115" si="26">IF(D58=0,0,SUM(E109:V109)*(1+(D58-1)/4))</f>
        <v>115.5</v>
      </c>
      <c r="E109" s="145">
        <f t="shared" ref="E109" si="27">+$E$105*E58</f>
        <v>6</v>
      </c>
      <c r="F109" s="145">
        <f>+$F$105*F58</f>
        <v>4</v>
      </c>
      <c r="G109" s="145">
        <f t="shared" ref="G109:G115" si="28">+$G$105*G58</f>
        <v>6</v>
      </c>
      <c r="H109" s="145">
        <f t="shared" ref="H109:H115" si="29">+$H$105*H58</f>
        <v>4</v>
      </c>
      <c r="I109" s="145">
        <f t="shared" ref="I109:I115" si="30">+$I$105*I58</f>
        <v>2</v>
      </c>
      <c r="J109" s="145">
        <f t="shared" ref="J109:J115" si="31">+$J$105*J58</f>
        <v>9</v>
      </c>
      <c r="K109" s="145">
        <f t="shared" ref="K109:K115" si="32">+$K$105*K58</f>
        <v>6</v>
      </c>
      <c r="L109" s="145">
        <f t="shared" ref="L109:L115" si="33">+$L$105*L58</f>
        <v>4</v>
      </c>
      <c r="M109" s="145">
        <f t="shared" ref="M109:M115" si="34">+$M$105*M58</f>
        <v>4</v>
      </c>
      <c r="N109" s="145">
        <f t="shared" ref="N109:N115" si="35">+$N$105*N58</f>
        <v>6</v>
      </c>
      <c r="O109" s="145">
        <f t="shared" ref="O109:O115" si="36">+$O$105*O58</f>
        <v>6</v>
      </c>
      <c r="P109" s="145">
        <f t="shared" ref="P109:P115" si="37">+$P$105*P58</f>
        <v>6</v>
      </c>
      <c r="Q109" s="145">
        <f t="shared" ref="Q109:Q115" si="38">+$Q$105*Q58</f>
        <v>9</v>
      </c>
      <c r="R109" s="145">
        <f t="shared" ref="R109:R115" si="39">+$R$105*R58</f>
        <v>2</v>
      </c>
      <c r="S109" s="145">
        <f t="shared" ref="S109:S115" si="40">+$S$105*S58</f>
        <v>4</v>
      </c>
      <c r="T109" s="145">
        <f t="shared" ref="T109:T115" si="41">+$T$105*T58</f>
        <v>2</v>
      </c>
      <c r="U109" s="145">
        <f t="shared" ref="U109:U115" si="42">+$U$105*U58</f>
        <v>4</v>
      </c>
      <c r="V109" s="145">
        <f t="shared" ref="V109:V115" si="43">+$V$105*V58</f>
        <v>4</v>
      </c>
    </row>
    <row r="110" spans="1:22">
      <c r="A110">
        <f>D110*1000+COUNTIF(D$10:D110,D110)</f>
        <v>96251</v>
      </c>
      <c r="B110">
        <f t="shared" si="24"/>
        <v>2</v>
      </c>
      <c r="C110" s="145" t="str">
        <f t="shared" si="25"/>
        <v>膜活性汚泥処理法</v>
      </c>
      <c r="D110" s="183">
        <f t="shared" si="26"/>
        <v>96.25</v>
      </c>
      <c r="E110" s="145">
        <f t="shared" ref="E110" si="44">+$E$105*E59</f>
        <v>6</v>
      </c>
      <c r="F110" s="145">
        <f t="shared" ref="F110:F113" si="45">+$F$105*F59</f>
        <v>4</v>
      </c>
      <c r="G110" s="145">
        <f t="shared" si="28"/>
        <v>6</v>
      </c>
      <c r="H110" s="145">
        <f t="shared" si="29"/>
        <v>2</v>
      </c>
      <c r="I110" s="145">
        <f t="shared" si="30"/>
        <v>1</v>
      </c>
      <c r="J110" s="145">
        <f t="shared" si="31"/>
        <v>3</v>
      </c>
      <c r="K110" s="145">
        <f t="shared" si="32"/>
        <v>6</v>
      </c>
      <c r="L110" s="145">
        <f t="shared" si="33"/>
        <v>2</v>
      </c>
      <c r="M110" s="145">
        <f t="shared" si="34"/>
        <v>4</v>
      </c>
      <c r="N110" s="145">
        <f t="shared" si="35"/>
        <v>9</v>
      </c>
      <c r="O110" s="145">
        <f t="shared" si="36"/>
        <v>4</v>
      </c>
      <c r="P110" s="145">
        <f t="shared" si="37"/>
        <v>6</v>
      </c>
      <c r="Q110" s="145">
        <f t="shared" si="38"/>
        <v>9</v>
      </c>
      <c r="R110" s="145">
        <f t="shared" si="39"/>
        <v>3</v>
      </c>
      <c r="S110" s="145">
        <f t="shared" si="40"/>
        <v>4</v>
      </c>
      <c r="T110" s="145">
        <f t="shared" si="41"/>
        <v>2</v>
      </c>
      <c r="U110" s="145">
        <f t="shared" si="42"/>
        <v>2</v>
      </c>
      <c r="V110" s="145">
        <f t="shared" si="43"/>
        <v>4</v>
      </c>
    </row>
    <row r="111" spans="1:22">
      <c r="A111">
        <f>D111*1000+COUNTIF(D$10:D111,D111)</f>
        <v>93376</v>
      </c>
      <c r="B111">
        <f t="shared" si="24"/>
        <v>2</v>
      </c>
      <c r="C111" s="145" t="str">
        <f t="shared" si="25"/>
        <v>イオン交換法</v>
      </c>
      <c r="D111" s="183">
        <f t="shared" si="26"/>
        <v>93.375</v>
      </c>
      <c r="E111" s="145">
        <f t="shared" ref="E111" si="46">+$E$105*E60</f>
        <v>6</v>
      </c>
      <c r="F111" s="145">
        <f t="shared" si="45"/>
        <v>4</v>
      </c>
      <c r="G111" s="145">
        <f t="shared" si="28"/>
        <v>6</v>
      </c>
      <c r="H111" s="145">
        <f t="shared" si="29"/>
        <v>4</v>
      </c>
      <c r="I111" s="145">
        <f t="shared" si="30"/>
        <v>2</v>
      </c>
      <c r="J111" s="145">
        <f t="shared" si="31"/>
        <v>3</v>
      </c>
      <c r="K111" s="145">
        <f t="shared" si="32"/>
        <v>6</v>
      </c>
      <c r="L111" s="145">
        <f t="shared" si="33"/>
        <v>2</v>
      </c>
      <c r="M111" s="145">
        <f t="shared" si="34"/>
        <v>6</v>
      </c>
      <c r="N111" s="145">
        <f t="shared" si="35"/>
        <v>6</v>
      </c>
      <c r="O111" s="145">
        <f t="shared" si="36"/>
        <v>6</v>
      </c>
      <c r="P111" s="145">
        <f t="shared" si="37"/>
        <v>6</v>
      </c>
      <c r="Q111" s="145">
        <f t="shared" si="38"/>
        <v>9</v>
      </c>
      <c r="R111" s="145">
        <f t="shared" si="39"/>
        <v>3</v>
      </c>
      <c r="S111" s="145">
        <f t="shared" si="40"/>
        <v>4</v>
      </c>
      <c r="T111" s="145">
        <f t="shared" si="41"/>
        <v>2</v>
      </c>
      <c r="U111" s="145">
        <f t="shared" si="42"/>
        <v>4</v>
      </c>
      <c r="V111" s="145">
        <f t="shared" si="43"/>
        <v>4</v>
      </c>
    </row>
    <row r="112" spans="1:22">
      <c r="A112">
        <f>D112*1000+COUNTIF(D$10:D112,D112)</f>
        <v>96688.5</v>
      </c>
      <c r="B112">
        <f t="shared" si="24"/>
        <v>1</v>
      </c>
      <c r="C112" s="145" t="str">
        <f t="shared" si="25"/>
        <v>ファイトレメディエーション</v>
      </c>
      <c r="D112" s="183">
        <f t="shared" si="26"/>
        <v>96.6875</v>
      </c>
      <c r="E112" s="145">
        <f t="shared" ref="E112" si="47">+$E$105*E61</f>
        <v>3</v>
      </c>
      <c r="F112" s="145">
        <f t="shared" si="45"/>
        <v>2</v>
      </c>
      <c r="G112" s="145">
        <f t="shared" si="28"/>
        <v>9</v>
      </c>
      <c r="H112" s="145">
        <f t="shared" si="29"/>
        <v>4</v>
      </c>
      <c r="I112" s="145">
        <f t="shared" si="30"/>
        <v>3</v>
      </c>
      <c r="J112" s="145">
        <f t="shared" si="31"/>
        <v>9</v>
      </c>
      <c r="K112" s="145">
        <f t="shared" si="32"/>
        <v>6</v>
      </c>
      <c r="L112" s="145">
        <f t="shared" si="33"/>
        <v>6</v>
      </c>
      <c r="M112" s="145">
        <f t="shared" si="34"/>
        <v>6</v>
      </c>
      <c r="N112" s="145">
        <f t="shared" si="35"/>
        <v>9</v>
      </c>
      <c r="O112" s="145">
        <f t="shared" si="36"/>
        <v>2</v>
      </c>
      <c r="P112" s="145">
        <f t="shared" si="37"/>
        <v>6</v>
      </c>
      <c r="Q112" s="145">
        <f t="shared" si="38"/>
        <v>9</v>
      </c>
      <c r="R112" s="145">
        <f t="shared" si="39"/>
        <v>3</v>
      </c>
      <c r="S112" s="145">
        <f t="shared" si="40"/>
        <v>6</v>
      </c>
      <c r="T112" s="145">
        <f t="shared" si="41"/>
        <v>2</v>
      </c>
      <c r="U112" s="145">
        <f t="shared" si="42"/>
        <v>2</v>
      </c>
      <c r="V112" s="145">
        <f t="shared" si="43"/>
        <v>4</v>
      </c>
    </row>
    <row r="113" spans="1:22">
      <c r="A113">
        <f>D113*1000+COUNTIF(D$10:D113,D113)</f>
        <v>89251</v>
      </c>
      <c r="B113">
        <f t="shared" si="24"/>
        <v>1</v>
      </c>
      <c r="C113" s="145" t="str">
        <f t="shared" si="25"/>
        <v>水酸化物法</v>
      </c>
      <c r="D113" s="183">
        <f t="shared" si="26"/>
        <v>89.25</v>
      </c>
      <c r="E113" s="145">
        <f t="shared" ref="E113" si="48">+$E$105*E62</f>
        <v>6</v>
      </c>
      <c r="F113" s="145">
        <f t="shared" si="45"/>
        <v>4</v>
      </c>
      <c r="G113" s="145">
        <f t="shared" si="28"/>
        <v>6</v>
      </c>
      <c r="H113" s="145">
        <f t="shared" si="29"/>
        <v>4</v>
      </c>
      <c r="I113" s="145">
        <f t="shared" si="30"/>
        <v>2</v>
      </c>
      <c r="J113" s="145">
        <f t="shared" si="31"/>
        <v>9</v>
      </c>
      <c r="K113" s="145">
        <f t="shared" si="32"/>
        <v>6</v>
      </c>
      <c r="L113" s="145">
        <f t="shared" si="33"/>
        <v>2</v>
      </c>
      <c r="M113" s="145">
        <f t="shared" si="34"/>
        <v>4</v>
      </c>
      <c r="N113" s="145">
        <f t="shared" si="35"/>
        <v>6</v>
      </c>
      <c r="O113" s="145">
        <f t="shared" si="36"/>
        <v>6</v>
      </c>
      <c r="P113" s="145">
        <f t="shared" si="37"/>
        <v>4</v>
      </c>
      <c r="Q113" s="145">
        <f t="shared" si="38"/>
        <v>9</v>
      </c>
      <c r="R113" s="145">
        <f t="shared" si="39"/>
        <v>2</v>
      </c>
      <c r="S113" s="145">
        <f t="shared" si="40"/>
        <v>4</v>
      </c>
      <c r="T113" s="145">
        <f t="shared" si="41"/>
        <v>2</v>
      </c>
      <c r="U113" s="145">
        <f t="shared" si="42"/>
        <v>4</v>
      </c>
      <c r="V113" s="145">
        <f t="shared" si="43"/>
        <v>4</v>
      </c>
    </row>
    <row r="114" spans="1:22">
      <c r="A114">
        <f>D114*1000+COUNTIF(D$10:D114,D114)</f>
        <v>77001</v>
      </c>
      <c r="B114">
        <f t="shared" si="24"/>
        <v>1</v>
      </c>
      <c r="C114" s="145" t="str">
        <f t="shared" si="25"/>
        <v>硫化物法</v>
      </c>
      <c r="D114" s="183">
        <f t="shared" si="26"/>
        <v>77</v>
      </c>
      <c r="E114" s="145">
        <f t="shared" ref="E114" si="49">+$E$105*E63</f>
        <v>6</v>
      </c>
      <c r="F114" s="145">
        <f>+$F$105*F63</f>
        <v>4</v>
      </c>
      <c r="G114" s="145">
        <f t="shared" si="28"/>
        <v>3</v>
      </c>
      <c r="H114" s="145">
        <f t="shared" si="29"/>
        <v>4</v>
      </c>
      <c r="I114" s="145">
        <f t="shared" si="30"/>
        <v>2</v>
      </c>
      <c r="J114" s="145">
        <f t="shared" si="31"/>
        <v>9</v>
      </c>
      <c r="K114" s="145">
        <f t="shared" si="32"/>
        <v>6</v>
      </c>
      <c r="L114" s="145">
        <f t="shared" si="33"/>
        <v>2</v>
      </c>
      <c r="M114" s="145">
        <f t="shared" si="34"/>
        <v>4</v>
      </c>
      <c r="N114" s="145">
        <f t="shared" si="35"/>
        <v>6</v>
      </c>
      <c r="O114" s="145">
        <f t="shared" si="36"/>
        <v>2</v>
      </c>
      <c r="P114" s="145">
        <f t="shared" si="37"/>
        <v>4</v>
      </c>
      <c r="Q114" s="145">
        <f t="shared" si="38"/>
        <v>9</v>
      </c>
      <c r="R114" s="145">
        <f t="shared" si="39"/>
        <v>2</v>
      </c>
      <c r="S114" s="145">
        <f t="shared" si="40"/>
        <v>4</v>
      </c>
      <c r="T114" s="145">
        <f t="shared" si="41"/>
        <v>2</v>
      </c>
      <c r="U114" s="145">
        <f t="shared" si="42"/>
        <v>4</v>
      </c>
      <c r="V114" s="145">
        <f t="shared" si="43"/>
        <v>4</v>
      </c>
    </row>
    <row r="115" spans="1:22">
      <c r="A115">
        <f>D115*1000+COUNTIF(D$10:D115,D115)</f>
        <v>63001</v>
      </c>
      <c r="B115">
        <f t="shared" si="24"/>
        <v>1</v>
      </c>
      <c r="C115" s="145" t="str">
        <f>C64</f>
        <v>不溶化処理</v>
      </c>
      <c r="D115" s="183">
        <f t="shared" si="26"/>
        <v>63</v>
      </c>
      <c r="E115" s="145">
        <f t="shared" ref="E115" si="50">+$E$105*E64</f>
        <v>3</v>
      </c>
      <c r="F115" s="145">
        <f>+$F$105*F64</f>
        <v>4</v>
      </c>
      <c r="G115" s="145">
        <f t="shared" si="28"/>
        <v>3</v>
      </c>
      <c r="H115" s="145">
        <f t="shared" si="29"/>
        <v>6</v>
      </c>
      <c r="I115" s="145">
        <f t="shared" si="30"/>
        <v>1</v>
      </c>
      <c r="J115" s="145">
        <f t="shared" si="31"/>
        <v>9</v>
      </c>
      <c r="K115" s="145">
        <f t="shared" si="32"/>
        <v>2</v>
      </c>
      <c r="L115" s="145">
        <f t="shared" si="33"/>
        <v>4</v>
      </c>
      <c r="M115" s="145">
        <f t="shared" si="34"/>
        <v>4</v>
      </c>
      <c r="N115" s="145">
        <f t="shared" si="35"/>
        <v>3</v>
      </c>
      <c r="O115" s="145">
        <f t="shared" si="36"/>
        <v>2</v>
      </c>
      <c r="P115" s="145">
        <f t="shared" si="37"/>
        <v>2</v>
      </c>
      <c r="Q115" s="145">
        <f t="shared" si="38"/>
        <v>3</v>
      </c>
      <c r="R115" s="145">
        <f t="shared" si="39"/>
        <v>1</v>
      </c>
      <c r="S115" s="145">
        <f t="shared" si="40"/>
        <v>2</v>
      </c>
      <c r="T115" s="145">
        <f t="shared" si="41"/>
        <v>4</v>
      </c>
      <c r="U115" s="145">
        <f t="shared" si="42"/>
        <v>6</v>
      </c>
      <c r="V115" s="145">
        <f t="shared" si="43"/>
        <v>4</v>
      </c>
    </row>
    <row r="116" spans="1:22">
      <c r="D116" s="184"/>
    </row>
    <row r="117" spans="1:22">
      <c r="C117" s="195" t="s">
        <v>11268</v>
      </c>
      <c r="D117" s="196"/>
      <c r="E117" s="195"/>
      <c r="F117" s="195"/>
      <c r="G117" s="195"/>
      <c r="H117" s="195"/>
      <c r="I117" s="195"/>
      <c r="J117" s="195"/>
      <c r="K117" s="195"/>
      <c r="L117" s="195"/>
      <c r="M117" s="195"/>
      <c r="N117" s="195"/>
      <c r="O117" s="195"/>
      <c r="P117" s="195"/>
      <c r="Q117" s="195"/>
      <c r="R117" s="195"/>
      <c r="S117" s="195"/>
      <c r="T117" s="195"/>
      <c r="U117" s="195"/>
      <c r="V117" s="195"/>
    </row>
    <row r="118" spans="1:22">
      <c r="C118" s="149" t="str">
        <f t="shared" ref="C118:V118" si="51">C107</f>
        <v>【候補技術】</v>
      </c>
      <c r="D118" s="185" t="str">
        <f t="shared" si="51"/>
        <v>合計スコア</v>
      </c>
      <c r="E118" s="149" t="str">
        <f t="shared" si="51"/>
        <v>設置面積</v>
      </c>
      <c r="F118" s="149" t="str">
        <f t="shared" si="51"/>
        <v>車両サイズ</v>
      </c>
      <c r="G118" s="149" t="str">
        <f t="shared" si="51"/>
        <v>車両台数</v>
      </c>
      <c r="H118" s="149" t="str">
        <f t="shared" si="51"/>
        <v>水利用</v>
      </c>
      <c r="I118" s="149" t="str">
        <f t="shared" si="51"/>
        <v>電気利用</v>
      </c>
      <c r="J118" s="149" t="str">
        <f t="shared" si="51"/>
        <v>通信利用</v>
      </c>
      <c r="K118" s="149" t="str">
        <f t="shared" si="51"/>
        <v>燃料利用</v>
      </c>
      <c r="L118" s="149" t="str">
        <f t="shared" si="51"/>
        <v>消耗品</v>
      </c>
      <c r="M118" s="149" t="str">
        <f t="shared" si="51"/>
        <v>習熟度（有資格者等）</v>
      </c>
      <c r="N118" s="149" t="str">
        <f t="shared" si="51"/>
        <v>人数</v>
      </c>
      <c r="O118" s="149" t="str">
        <f t="shared" si="51"/>
        <v>宿泊場所</v>
      </c>
      <c r="P118" s="149" t="str">
        <f t="shared" si="51"/>
        <v>騒音，振動，臭気の発生</v>
      </c>
      <c r="Q118" s="149" t="str">
        <f t="shared" si="51"/>
        <v>地盤沈下の発生</v>
      </c>
      <c r="R118" s="149" t="str">
        <f t="shared" si="51"/>
        <v>生態系への影響</v>
      </c>
      <c r="S118" s="149" t="str">
        <f t="shared" si="51"/>
        <v>イニシャルコスト</v>
      </c>
      <c r="T118" s="149" t="str">
        <f t="shared" si="51"/>
        <v>ランニングコスト</v>
      </c>
      <c r="U118" s="149" t="str">
        <f t="shared" si="51"/>
        <v>立上げ・処理時間</v>
      </c>
      <c r="V118" s="149" t="str">
        <f t="shared" si="51"/>
        <v>費用対効果</v>
      </c>
    </row>
    <row r="119" spans="1:22">
      <c r="A119">
        <v>1</v>
      </c>
      <c r="B119">
        <f>LARGE($A$108:$A$115,A119)</f>
        <v>115501</v>
      </c>
      <c r="C119" s="145" t="str">
        <f>IFERROR(VLOOKUP(B119,$A$107:$V$115,3,0),"")</f>
        <v>共沈法</v>
      </c>
      <c r="D119" s="145">
        <f>IFERROR(VLOOKUP(B119,$A$107:$V$115,4,0),"")</f>
        <v>115.5</v>
      </c>
      <c r="E119" s="145">
        <f>IFERROR(VLOOKUP($B119,$A$107:$V$115,5,0),"")</f>
        <v>6</v>
      </c>
      <c r="F119" s="145">
        <f>IFERROR(VLOOKUP($B119,$A$107:$V$115,6,0),"")</f>
        <v>4</v>
      </c>
      <c r="G119" s="145">
        <f>IFERROR(VLOOKUP($B119,$A$107:$V$115,7,0),"")</f>
        <v>6</v>
      </c>
      <c r="H119" s="145">
        <f>IFERROR(VLOOKUP($B119,$A$107:$V$115,8,0),"")</f>
        <v>4</v>
      </c>
      <c r="I119" s="145">
        <f>IFERROR(VLOOKUP($B119,$A$107:$V$115,9,0),"")</f>
        <v>2</v>
      </c>
      <c r="J119" s="145">
        <f>IFERROR(VLOOKUP($B119,$A$107:$V$115,10,0),"")</f>
        <v>9</v>
      </c>
      <c r="K119" s="145">
        <f>IFERROR(VLOOKUP($B119,$A$107:$V$115,11,0),"")</f>
        <v>6</v>
      </c>
      <c r="L119" s="145">
        <f>IFERROR(VLOOKUP($B119,$A$107:$V$115,12,0),"")</f>
        <v>4</v>
      </c>
      <c r="M119" s="145">
        <f>IFERROR(VLOOKUP($B119,$A$107:$V$115,13,0),"")</f>
        <v>4</v>
      </c>
      <c r="N119" s="145">
        <f>IFERROR(VLOOKUP($B119,$A$107:$V$115,14,0),"")</f>
        <v>6</v>
      </c>
      <c r="O119" s="145">
        <f>IFERROR(VLOOKUP($B119,$A$107:$V$115,15,0),"")</f>
        <v>6</v>
      </c>
      <c r="P119" s="145">
        <f>IFERROR(VLOOKUP($B119,$A$107:$V$115,16,0),"")</f>
        <v>6</v>
      </c>
      <c r="Q119" s="145">
        <f>IFERROR(VLOOKUP($B119,$A$107:$V$115,17,0),"")</f>
        <v>9</v>
      </c>
      <c r="R119" s="145">
        <f>IFERROR(VLOOKUP($B119,$A$107:$V$115,18,0),"")</f>
        <v>2</v>
      </c>
      <c r="S119" s="145">
        <f>IFERROR(VLOOKUP($B119,$A$107:$V$115,19,0),"")</f>
        <v>4</v>
      </c>
      <c r="T119" s="145">
        <f>IFERROR(VLOOKUP($B119,$A$107:$V$115,20,0),"")</f>
        <v>2</v>
      </c>
      <c r="U119" s="145">
        <f>IFERROR(VLOOKUP($B119,$A$107:$V$115,21,0),"")</f>
        <v>4</v>
      </c>
      <c r="V119" s="145">
        <f>IFERROR(VLOOKUP($B119,$A$107:$V$115,22,0),"")</f>
        <v>4</v>
      </c>
    </row>
    <row r="120" spans="1:22">
      <c r="A120">
        <v>2</v>
      </c>
      <c r="B120">
        <f t="shared" ref="B120:B126" si="52">LARGE($A$108:$A$115,A120)</f>
        <v>101063.5</v>
      </c>
      <c r="C120" s="145" t="str">
        <f t="shared" ref="C120:C126" si="53">IFERROR(VLOOKUP(B120,$A$107:$V$115,3,0),"")</f>
        <v>水酸化物沈殿法</v>
      </c>
      <c r="D120" s="145">
        <f t="shared" ref="D120:D126" si="54">IFERROR(VLOOKUP(B120,$A$107:$V$115,4,0),"")</f>
        <v>101.0625</v>
      </c>
      <c r="E120" s="145">
        <f t="shared" ref="E120:E126" si="55">IFERROR(VLOOKUP(B120,$A$107:$V$115,5,0),"")</f>
        <v>6</v>
      </c>
      <c r="F120" s="145">
        <f t="shared" ref="F120:F126" si="56">IFERROR(VLOOKUP($B120,$A$107:$V$115,6,0),"")</f>
        <v>4</v>
      </c>
      <c r="G120" s="145">
        <f t="shared" ref="G120:G126" si="57">IFERROR(VLOOKUP($B120,$A$107:$V$115,7,0),"")</f>
        <v>3</v>
      </c>
      <c r="H120" s="145">
        <f t="shared" ref="H120:H126" si="58">IFERROR(VLOOKUP($B120,$A$107:$V$115,8,0),"")</f>
        <v>4</v>
      </c>
      <c r="I120" s="145">
        <f t="shared" ref="I120:I126" si="59">IFERROR(VLOOKUP($B120,$A$107:$V$115,9,0),"")</f>
        <v>2</v>
      </c>
      <c r="J120" s="145">
        <f t="shared" ref="J120:J126" si="60">IFERROR(VLOOKUP($B120,$A$107:$V$115,10,0),"")</f>
        <v>9</v>
      </c>
      <c r="K120" s="145">
        <f t="shared" ref="K120:K126" si="61">IFERROR(VLOOKUP($B120,$A$107:$V$115,11,0),"")</f>
        <v>6</v>
      </c>
      <c r="L120" s="145">
        <f t="shared" ref="L120:L126" si="62">IFERROR(VLOOKUP($B120,$A$107:$V$115,12,0),"")</f>
        <v>2</v>
      </c>
      <c r="M120" s="145">
        <f t="shared" ref="M120:M126" si="63">IFERROR(VLOOKUP($B120,$A$107:$V$115,13,0),"")</f>
        <v>4</v>
      </c>
      <c r="N120" s="145">
        <f t="shared" ref="N120:N126" si="64">IFERROR(VLOOKUP($B120,$A$107:$V$115,14,0),"")</f>
        <v>6</v>
      </c>
      <c r="O120" s="145">
        <f t="shared" ref="O120:O126" si="65">IFERROR(VLOOKUP($B120,$A$107:$V$115,15,0),"")</f>
        <v>2</v>
      </c>
      <c r="P120" s="145">
        <f t="shared" ref="P120:P126" si="66">IFERROR(VLOOKUP($B120,$A$107:$V$115,16,0),"")</f>
        <v>4</v>
      </c>
      <c r="Q120" s="145">
        <f t="shared" ref="Q120:Q126" si="67">IFERROR(VLOOKUP($B120,$A$107:$V$115,17,0),"")</f>
        <v>9</v>
      </c>
      <c r="R120" s="145">
        <f t="shared" ref="R120:R126" si="68">IFERROR(VLOOKUP($B120,$A$107:$V$115,18,0),"")</f>
        <v>2</v>
      </c>
      <c r="S120" s="145">
        <f t="shared" ref="S120:S126" si="69">IFERROR(VLOOKUP($B120,$A$107:$V$115,19,0),"")</f>
        <v>4</v>
      </c>
      <c r="T120" s="145">
        <f t="shared" ref="T120:T126" si="70">IFERROR(VLOOKUP($B120,$A$107:$V$115,20,0),"")</f>
        <v>2</v>
      </c>
      <c r="U120" s="145">
        <f t="shared" ref="U120:U126" si="71">IFERROR(VLOOKUP($B120,$A$107:$V$115,21,0),"")</f>
        <v>4</v>
      </c>
      <c r="V120" s="145">
        <f t="shared" ref="V120:V126" si="72">IFERROR(VLOOKUP($B120,$A$107:$V$115,22,0),"")</f>
        <v>4</v>
      </c>
    </row>
    <row r="121" spans="1:22">
      <c r="A121">
        <v>3</v>
      </c>
      <c r="B121">
        <f t="shared" si="52"/>
        <v>96688.5</v>
      </c>
      <c r="C121" s="145" t="str">
        <f t="shared" si="53"/>
        <v>ファイトレメディエーション</v>
      </c>
      <c r="D121" s="145">
        <f t="shared" si="54"/>
        <v>96.6875</v>
      </c>
      <c r="E121" s="145">
        <f t="shared" si="55"/>
        <v>3</v>
      </c>
      <c r="F121" s="145">
        <f t="shared" si="56"/>
        <v>2</v>
      </c>
      <c r="G121" s="145">
        <f t="shared" si="57"/>
        <v>9</v>
      </c>
      <c r="H121" s="145">
        <f t="shared" si="58"/>
        <v>4</v>
      </c>
      <c r="I121" s="145">
        <f t="shared" si="59"/>
        <v>3</v>
      </c>
      <c r="J121" s="145">
        <f t="shared" si="60"/>
        <v>9</v>
      </c>
      <c r="K121" s="145">
        <f t="shared" si="61"/>
        <v>6</v>
      </c>
      <c r="L121" s="145">
        <f t="shared" si="62"/>
        <v>6</v>
      </c>
      <c r="M121" s="145">
        <f t="shared" si="63"/>
        <v>6</v>
      </c>
      <c r="N121" s="145">
        <f t="shared" si="64"/>
        <v>9</v>
      </c>
      <c r="O121" s="145">
        <f t="shared" si="65"/>
        <v>2</v>
      </c>
      <c r="P121" s="145">
        <f t="shared" si="66"/>
        <v>6</v>
      </c>
      <c r="Q121" s="145">
        <f t="shared" si="67"/>
        <v>9</v>
      </c>
      <c r="R121" s="145">
        <f t="shared" si="68"/>
        <v>3</v>
      </c>
      <c r="S121" s="145">
        <f t="shared" si="69"/>
        <v>6</v>
      </c>
      <c r="T121" s="145">
        <f t="shared" si="70"/>
        <v>2</v>
      </c>
      <c r="U121" s="145">
        <f t="shared" si="71"/>
        <v>2</v>
      </c>
      <c r="V121" s="145">
        <f t="shared" si="72"/>
        <v>4</v>
      </c>
    </row>
    <row r="122" spans="1:22">
      <c r="A122">
        <v>4</v>
      </c>
      <c r="B122">
        <f t="shared" si="52"/>
        <v>96251</v>
      </c>
      <c r="C122" s="145" t="str">
        <f t="shared" si="53"/>
        <v>膜活性汚泥処理法</v>
      </c>
      <c r="D122" s="145">
        <f t="shared" si="54"/>
        <v>96.25</v>
      </c>
      <c r="E122" s="145">
        <f t="shared" si="55"/>
        <v>6</v>
      </c>
      <c r="F122" s="145">
        <f t="shared" si="56"/>
        <v>4</v>
      </c>
      <c r="G122" s="145">
        <f t="shared" si="57"/>
        <v>6</v>
      </c>
      <c r="H122" s="145">
        <f t="shared" si="58"/>
        <v>2</v>
      </c>
      <c r="I122" s="145">
        <f t="shared" si="59"/>
        <v>1</v>
      </c>
      <c r="J122" s="145">
        <f t="shared" si="60"/>
        <v>3</v>
      </c>
      <c r="K122" s="145">
        <f t="shared" si="61"/>
        <v>6</v>
      </c>
      <c r="L122" s="145">
        <f t="shared" si="62"/>
        <v>2</v>
      </c>
      <c r="M122" s="145">
        <f t="shared" si="63"/>
        <v>4</v>
      </c>
      <c r="N122" s="145">
        <f t="shared" si="64"/>
        <v>9</v>
      </c>
      <c r="O122" s="145">
        <f t="shared" si="65"/>
        <v>4</v>
      </c>
      <c r="P122" s="145">
        <f t="shared" si="66"/>
        <v>6</v>
      </c>
      <c r="Q122" s="145">
        <f t="shared" si="67"/>
        <v>9</v>
      </c>
      <c r="R122" s="145">
        <f t="shared" si="68"/>
        <v>3</v>
      </c>
      <c r="S122" s="145">
        <f t="shared" si="69"/>
        <v>4</v>
      </c>
      <c r="T122" s="145">
        <f t="shared" si="70"/>
        <v>2</v>
      </c>
      <c r="U122" s="145">
        <f t="shared" si="71"/>
        <v>2</v>
      </c>
      <c r="V122" s="145">
        <f t="shared" si="72"/>
        <v>4</v>
      </c>
    </row>
    <row r="123" spans="1:22">
      <c r="A123">
        <v>5</v>
      </c>
      <c r="B123">
        <f t="shared" si="52"/>
        <v>93376</v>
      </c>
      <c r="C123" s="145" t="str">
        <f t="shared" si="53"/>
        <v>イオン交換法</v>
      </c>
      <c r="D123" s="145">
        <f t="shared" si="54"/>
        <v>93.375</v>
      </c>
      <c r="E123" s="145">
        <f t="shared" si="55"/>
        <v>6</v>
      </c>
      <c r="F123" s="145">
        <f t="shared" si="56"/>
        <v>4</v>
      </c>
      <c r="G123" s="145">
        <f t="shared" si="57"/>
        <v>6</v>
      </c>
      <c r="H123" s="145">
        <f t="shared" si="58"/>
        <v>4</v>
      </c>
      <c r="I123" s="145">
        <f t="shared" si="59"/>
        <v>2</v>
      </c>
      <c r="J123" s="145">
        <f t="shared" si="60"/>
        <v>3</v>
      </c>
      <c r="K123" s="145">
        <f t="shared" si="61"/>
        <v>6</v>
      </c>
      <c r="L123" s="145">
        <f t="shared" si="62"/>
        <v>2</v>
      </c>
      <c r="M123" s="145">
        <f t="shared" si="63"/>
        <v>6</v>
      </c>
      <c r="N123" s="145">
        <f t="shared" si="64"/>
        <v>6</v>
      </c>
      <c r="O123" s="145">
        <f t="shared" si="65"/>
        <v>6</v>
      </c>
      <c r="P123" s="145">
        <f t="shared" si="66"/>
        <v>6</v>
      </c>
      <c r="Q123" s="145">
        <f t="shared" si="67"/>
        <v>9</v>
      </c>
      <c r="R123" s="145">
        <f t="shared" si="68"/>
        <v>3</v>
      </c>
      <c r="S123" s="145">
        <f t="shared" si="69"/>
        <v>4</v>
      </c>
      <c r="T123" s="145">
        <f t="shared" si="70"/>
        <v>2</v>
      </c>
      <c r="U123" s="145">
        <f t="shared" si="71"/>
        <v>4</v>
      </c>
      <c r="V123" s="145">
        <f t="shared" si="72"/>
        <v>4</v>
      </c>
    </row>
    <row r="124" spans="1:22">
      <c r="A124">
        <v>6</v>
      </c>
      <c r="B124">
        <f t="shared" si="52"/>
        <v>89251</v>
      </c>
      <c r="C124" s="145" t="str">
        <f t="shared" si="53"/>
        <v>水酸化物法</v>
      </c>
      <c r="D124" s="145">
        <f t="shared" si="54"/>
        <v>89.25</v>
      </c>
      <c r="E124" s="145">
        <f t="shared" si="55"/>
        <v>6</v>
      </c>
      <c r="F124" s="145">
        <f t="shared" si="56"/>
        <v>4</v>
      </c>
      <c r="G124" s="145">
        <f t="shared" si="57"/>
        <v>6</v>
      </c>
      <c r="H124" s="145">
        <f t="shared" si="58"/>
        <v>4</v>
      </c>
      <c r="I124" s="145">
        <f t="shared" si="59"/>
        <v>2</v>
      </c>
      <c r="J124" s="145">
        <f t="shared" si="60"/>
        <v>9</v>
      </c>
      <c r="K124" s="145">
        <f t="shared" si="61"/>
        <v>6</v>
      </c>
      <c r="L124" s="145">
        <f t="shared" si="62"/>
        <v>2</v>
      </c>
      <c r="M124" s="145">
        <f t="shared" si="63"/>
        <v>4</v>
      </c>
      <c r="N124" s="145">
        <f t="shared" si="64"/>
        <v>6</v>
      </c>
      <c r="O124" s="145">
        <f t="shared" si="65"/>
        <v>6</v>
      </c>
      <c r="P124" s="145">
        <f t="shared" si="66"/>
        <v>4</v>
      </c>
      <c r="Q124" s="145">
        <f t="shared" si="67"/>
        <v>9</v>
      </c>
      <c r="R124" s="145">
        <f t="shared" si="68"/>
        <v>2</v>
      </c>
      <c r="S124" s="145">
        <f t="shared" si="69"/>
        <v>4</v>
      </c>
      <c r="T124" s="145">
        <f t="shared" si="70"/>
        <v>2</v>
      </c>
      <c r="U124" s="145">
        <f t="shared" si="71"/>
        <v>4</v>
      </c>
      <c r="V124" s="145">
        <f t="shared" si="72"/>
        <v>4</v>
      </c>
    </row>
    <row r="125" spans="1:22">
      <c r="A125">
        <v>7</v>
      </c>
      <c r="B125">
        <f t="shared" si="52"/>
        <v>77001</v>
      </c>
      <c r="C125" s="145" t="str">
        <f t="shared" si="53"/>
        <v>硫化物法</v>
      </c>
      <c r="D125" s="145">
        <f t="shared" si="54"/>
        <v>77</v>
      </c>
      <c r="E125" s="145">
        <f t="shared" si="55"/>
        <v>6</v>
      </c>
      <c r="F125" s="145">
        <f t="shared" si="56"/>
        <v>4</v>
      </c>
      <c r="G125" s="145">
        <f t="shared" si="57"/>
        <v>3</v>
      </c>
      <c r="H125" s="145">
        <f t="shared" si="58"/>
        <v>4</v>
      </c>
      <c r="I125" s="145">
        <f t="shared" si="59"/>
        <v>2</v>
      </c>
      <c r="J125" s="145">
        <f t="shared" si="60"/>
        <v>9</v>
      </c>
      <c r="K125" s="145">
        <f t="shared" si="61"/>
        <v>6</v>
      </c>
      <c r="L125" s="145">
        <f t="shared" si="62"/>
        <v>2</v>
      </c>
      <c r="M125" s="145">
        <f t="shared" si="63"/>
        <v>4</v>
      </c>
      <c r="N125" s="145">
        <f t="shared" si="64"/>
        <v>6</v>
      </c>
      <c r="O125" s="145">
        <f t="shared" si="65"/>
        <v>2</v>
      </c>
      <c r="P125" s="145">
        <f t="shared" si="66"/>
        <v>4</v>
      </c>
      <c r="Q125" s="145">
        <f t="shared" si="67"/>
        <v>9</v>
      </c>
      <c r="R125" s="145">
        <f t="shared" si="68"/>
        <v>2</v>
      </c>
      <c r="S125" s="145">
        <f t="shared" si="69"/>
        <v>4</v>
      </c>
      <c r="T125" s="145">
        <f t="shared" si="70"/>
        <v>2</v>
      </c>
      <c r="U125" s="145">
        <f t="shared" si="71"/>
        <v>4</v>
      </c>
      <c r="V125" s="145">
        <f t="shared" si="72"/>
        <v>4</v>
      </c>
    </row>
    <row r="126" spans="1:22">
      <c r="A126">
        <v>8</v>
      </c>
      <c r="B126">
        <f t="shared" si="52"/>
        <v>63001</v>
      </c>
      <c r="C126" s="145" t="str">
        <f t="shared" si="53"/>
        <v>不溶化処理</v>
      </c>
      <c r="D126" s="145">
        <f t="shared" si="54"/>
        <v>63</v>
      </c>
      <c r="E126" s="145">
        <f t="shared" si="55"/>
        <v>3</v>
      </c>
      <c r="F126" s="145">
        <f t="shared" si="56"/>
        <v>4</v>
      </c>
      <c r="G126" s="145">
        <f t="shared" si="57"/>
        <v>3</v>
      </c>
      <c r="H126" s="145">
        <f t="shared" si="58"/>
        <v>6</v>
      </c>
      <c r="I126" s="145">
        <f t="shared" si="59"/>
        <v>1</v>
      </c>
      <c r="J126" s="145">
        <f t="shared" si="60"/>
        <v>9</v>
      </c>
      <c r="K126" s="145">
        <f t="shared" si="61"/>
        <v>2</v>
      </c>
      <c r="L126" s="145">
        <f t="shared" si="62"/>
        <v>4</v>
      </c>
      <c r="M126" s="145">
        <f t="shared" si="63"/>
        <v>4</v>
      </c>
      <c r="N126" s="145">
        <f t="shared" si="64"/>
        <v>3</v>
      </c>
      <c r="O126" s="145">
        <f t="shared" si="65"/>
        <v>2</v>
      </c>
      <c r="P126" s="145">
        <f t="shared" si="66"/>
        <v>2</v>
      </c>
      <c r="Q126" s="145">
        <f t="shared" si="67"/>
        <v>3</v>
      </c>
      <c r="R126" s="145">
        <f t="shared" si="68"/>
        <v>1</v>
      </c>
      <c r="S126" s="145">
        <f t="shared" si="69"/>
        <v>2</v>
      </c>
      <c r="T126" s="145">
        <f t="shared" si="70"/>
        <v>4</v>
      </c>
      <c r="U126" s="145">
        <f t="shared" si="71"/>
        <v>6</v>
      </c>
      <c r="V126" s="145">
        <f t="shared" si="72"/>
        <v>4</v>
      </c>
    </row>
  </sheetData>
  <sheetProtection algorithmName="SHA-512" hashValue="NrnFGdtmAjGIM6QR3I0STPW+6QWtIJp628exJUCkhbPIb/BoxhdNqJ3VmhZgDEOwlD56u5eUTeB8hdSsCzVxZw==" saltValue="H/tftCQrRz0PpZlLeRqxRw==" spinCount="100000" sheet="1" objects="1" scenarios="1"/>
  <phoneticPr fontId="3"/>
  <pageMargins left="0.7" right="0.7" top="0.75" bottom="0.75" header="0.3" footer="0.3"/>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vt:i4>
      </vt:variant>
    </vt:vector>
  </HeadingPairs>
  <TitlesOfParts>
    <vt:vector size="9" baseType="lpstr">
      <vt:lpstr>ヒアリングシート（記入例あり）</vt:lpstr>
      <vt:lpstr>簡易評価（グラフ）</vt:lpstr>
      <vt:lpstr>物質リスト</vt:lpstr>
      <vt:lpstr>代表物質リスト</vt:lpstr>
      <vt:lpstr>技術リスト</vt:lpstr>
      <vt:lpstr>ヒアリングデータと技術DBとのスコアリング</vt:lpstr>
      <vt:lpstr>計算シート</vt:lpstr>
      <vt:lpstr>物質リスト!ExternalData_1</vt:lpstr>
      <vt:lpstr>物質リスト!ExternalData_2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2017-09-30T08:42:00Z</dcterms:created>
  <dcterms:modified xsi:type="dcterms:W3CDTF">2023-02-13T17:44:52Z</dcterms:modified>
  <cp:category/>
  <cp:contentStatus/>
</cp:coreProperties>
</file>