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3.xml" ContentType="application/vnd.openxmlformats-officedocument.drawing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9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1.xml" ContentType="application/vnd.openxmlformats-officedocument.drawing+xml"/>
  <Override PartName="/xl/worksheets/sheet17.xml" ContentType="application/vnd.openxmlformats-officedocument.spreadsheetml.worksheet+xml"/>
  <Override PartName="/xl/drawings/drawing24.xml" ContentType="application/vnd.openxmlformats-officedocument.drawing+xml"/>
  <Override PartName="/xl/worksheets/sheet18.xml" ContentType="application/vnd.openxmlformats-officedocument.spreadsheetml.worksheet+xml"/>
  <Override PartName="/xl/drawings/drawing2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19005" windowHeight="12495" activeTab="0"/>
  </bookViews>
  <sheets>
    <sheet name="0.Contents" sheetId="1" r:id="rId1"/>
    <sheet name="1.Total" sheetId="2" r:id="rId2"/>
    <sheet name="2.CO2-Sector" sheetId="3" r:id="rId3"/>
    <sheet name="3.Allocated_CO2-Sector" sheetId="4" r:id="rId4"/>
    <sheet name="4.Allocated_CO2-Sector (detail)" sheetId="5" r:id="rId5"/>
    <sheet name="5.CO2-capita" sheetId="6" r:id="rId6"/>
    <sheet name="6.CO2-household" sheetId="7" r:id="rId7"/>
    <sheet name="7.CO2-Source" sheetId="8" r:id="rId8"/>
    <sheet name="8.CO2-Share-1990" sheetId="9" r:id="rId9"/>
    <sheet name="9.CO2-Share-2003" sheetId="10" r:id="rId10"/>
    <sheet name="10.CO2-bunker" sheetId="11" r:id="rId11"/>
    <sheet name="11.CH4" sheetId="12" r:id="rId12"/>
    <sheet name="12.CH4_detail" sheetId="13" r:id="rId13"/>
    <sheet name="13.N2O" sheetId="14" r:id="rId14"/>
    <sheet name="14.N2O_detail" sheetId="15" r:id="rId15"/>
    <sheet name="15.F-gas" sheetId="16" r:id="rId16"/>
    <sheet name="16.2003年図（世帯当たり）" sheetId="17" r:id="rId17"/>
    <sheet name="17.2003年図（一人当たり）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RF_CountryName" localSheetId="0">'[10]Sheet1'!$C$4</definedName>
    <definedName name="CRF_CountryName" localSheetId="1">'[3]Sheet1'!$C$4</definedName>
    <definedName name="CRF_CountryName" localSheetId="10">'[3]Sheet1'!$C$4</definedName>
    <definedName name="CRF_CountryName" localSheetId="11">'[9]Sheet1'!$C$4</definedName>
    <definedName name="CRF_CountryName" localSheetId="12">'[3]Sheet1'!$C$4</definedName>
    <definedName name="CRF_CountryName" localSheetId="13">'[3]Sheet1'!$C$4</definedName>
    <definedName name="CRF_CountryName" localSheetId="14">'[3]Sheet1'!$C$4</definedName>
    <definedName name="CRF_CountryName" localSheetId="15">'[3]Sheet1'!$C$4</definedName>
    <definedName name="CRF_CountryName" localSheetId="2">'[3]Sheet1'!$C$4</definedName>
    <definedName name="CRF_CountryName" localSheetId="3">'[3]Sheet1'!$C$4</definedName>
    <definedName name="CRF_CountryName" localSheetId="4">'[3]Sheet1'!$C$4</definedName>
    <definedName name="CRF_CountryName" localSheetId="5">'[3]Sheet1'!$C$4</definedName>
    <definedName name="CRF_CountryName" localSheetId="6">'[3]Sheet1'!$C$4</definedName>
    <definedName name="CRF_CountryName" localSheetId="7">'[3]Sheet1'!$C$4</definedName>
    <definedName name="CRF_CountryName" localSheetId="8">'[3]Sheet1'!$C$4</definedName>
    <definedName name="CRF_CountryName" localSheetId="9">'[3]Sheet1'!$C$4</definedName>
    <definedName name="CRF_CountryName">'[1]Sheet1'!$C$4</definedName>
    <definedName name="CRF_Gases" localSheetId="12">'[8]Sheet1'!$M$3:$M$23</definedName>
    <definedName name="CRF_Gases" localSheetId="14">'[8]Sheet1'!$M$3:$M$23</definedName>
    <definedName name="CRF_Gases" localSheetId="4">'[8]Sheet1'!$M$3:$M$23</definedName>
    <definedName name="CRF_Gases" localSheetId="7">'[8]Sheet1'!$M$3:$M$23</definedName>
    <definedName name="CRF_Gases">'[4]Sheet1'!$M$3:$M$23</definedName>
    <definedName name="CRF_InventoryYear" localSheetId="0">'[10]Sheet1'!$C$6</definedName>
    <definedName name="CRF_InventoryYear" localSheetId="1">'[3]Sheet1'!$C$6</definedName>
    <definedName name="CRF_InventoryYear" localSheetId="10">'[3]Sheet1'!$C$6</definedName>
    <definedName name="CRF_InventoryYear" localSheetId="11">'[9]Sheet1'!$C$6</definedName>
    <definedName name="CRF_InventoryYear" localSheetId="12">'[3]Sheet1'!$C$6</definedName>
    <definedName name="CRF_InventoryYear" localSheetId="13">'[3]Sheet1'!$C$6</definedName>
    <definedName name="CRF_InventoryYear" localSheetId="14">'[3]Sheet1'!$C$6</definedName>
    <definedName name="CRF_InventoryYear" localSheetId="15">'[3]Sheet1'!$C$6</definedName>
    <definedName name="CRF_InventoryYear" localSheetId="2">'[3]Sheet1'!$C$6</definedName>
    <definedName name="CRF_InventoryYear" localSheetId="3">'[3]Sheet1'!$C$6</definedName>
    <definedName name="CRF_InventoryYear" localSheetId="4">'[3]Sheet1'!$C$6</definedName>
    <definedName name="CRF_InventoryYear" localSheetId="5">'[3]Sheet1'!$C$6</definedName>
    <definedName name="CRF_InventoryYear" localSheetId="6">'[3]Sheet1'!$C$6</definedName>
    <definedName name="CRF_InventoryYear" localSheetId="7">'[3]Sheet1'!$C$6</definedName>
    <definedName name="CRF_InventoryYear" localSheetId="8">'[3]Sheet1'!$C$6</definedName>
    <definedName name="CRF_InventoryYear" localSheetId="9">'[3]Sheet1'!$C$6</definedName>
    <definedName name="CRF_InventoryYear">'[1]Sheet1'!$C$6</definedName>
    <definedName name="CRF_Submission" localSheetId="0">'[10]Sheet1'!$C$30</definedName>
    <definedName name="CRF_Submission" localSheetId="1">'[3]Sheet1'!$C$30</definedName>
    <definedName name="CRF_Submission" localSheetId="10">'[3]Sheet1'!$C$30</definedName>
    <definedName name="CRF_Submission" localSheetId="11">'[9]Sheet1'!$C$30</definedName>
    <definedName name="CRF_Submission" localSheetId="12">'[3]Sheet1'!$C$30</definedName>
    <definedName name="CRF_Submission" localSheetId="13">'[3]Sheet1'!$C$30</definedName>
    <definedName name="CRF_Submission" localSheetId="14">'[3]Sheet1'!$C$30</definedName>
    <definedName name="CRF_Submission" localSheetId="15">'[3]Sheet1'!$C$30</definedName>
    <definedName name="CRF_Submission" localSheetId="2">'[3]Sheet1'!$C$30</definedName>
    <definedName name="CRF_Submission" localSheetId="3">'[3]Sheet1'!$C$30</definedName>
    <definedName name="CRF_Submission" localSheetId="4">'[3]Sheet1'!$C$30</definedName>
    <definedName name="CRF_Submission" localSheetId="5">'[3]Sheet1'!$C$30</definedName>
    <definedName name="CRF_Submission" localSheetId="6">'[3]Sheet1'!$C$30</definedName>
    <definedName name="CRF_Submission" localSheetId="7">'[3]Sheet1'!$C$30</definedName>
    <definedName name="CRF_Submission" localSheetId="8">'[3]Sheet1'!$C$30</definedName>
    <definedName name="CRF_Submission" localSheetId="9">'[3]Sheet1'!$C$30</definedName>
    <definedName name="CRF_Submission">'[1]Sheet1'!$C$30</definedName>
    <definedName name="CRF_Summary2_Dyn10">#REF!</definedName>
    <definedName name="CRF_Summary2_Dyn11">#REF!</definedName>
    <definedName name="CRF_Summary2_Dyn12">#REF!</definedName>
    <definedName name="CRF_Summary2_Dyn13">#REF!</definedName>
    <definedName name="CRF_Summary2_Dyn14">#REF!</definedName>
    <definedName name="CRF_Summary2_Dyn15">#REF!</definedName>
    <definedName name="CRF_Table1.A_a_s2_Main" localSheetId="10">#REF!</definedName>
    <definedName name="CRF_Table1.A_a_s2_Main" localSheetId="12">#REF!</definedName>
    <definedName name="CRF_Table1.A_a_s2_Main" localSheetId="14">#REF!</definedName>
    <definedName name="CRF_Table1.A_a_s2_Main" localSheetId="4">#REF!</definedName>
    <definedName name="CRF_Table1.A_a_s2_Main" localSheetId="7">#REF!</definedName>
    <definedName name="CRF_Table1.A_a_s2_Main">#REF!</definedName>
    <definedName name="CRF_Table1.A_a_s3_Dyn10" localSheetId="0">'[11]SB1A_1990'!$B$15:$B$15</definedName>
    <definedName name="CRF_Table1.A_a_s3_Dyn10">'[5]SB1A_1990'!$B$15:$B$15</definedName>
    <definedName name="CRF_Table1.A_a_s3_Dyn11" localSheetId="0">'[11]SB1A_1990'!$H$15:$H$15</definedName>
    <definedName name="CRF_Table1.A_a_s3_Dyn11">'[5]SB1A_1990'!$H$15:$H$15</definedName>
    <definedName name="CRF_Table1.A_a_s3_Dyn12" localSheetId="0">'[11]SB1A_1990'!$I$15:$I$15</definedName>
    <definedName name="CRF_Table1.A_a_s3_Dyn12">'[5]SB1A_1990'!$I$15:$I$15</definedName>
    <definedName name="CRF_Table1.A_a_s3_Dyn13" localSheetId="0">'[11]SB1A_1990'!$J$15:$J$15</definedName>
    <definedName name="CRF_Table1.A_a_s3_Dyn13">'[5]SB1A_1990'!$J$15:$J$15</definedName>
    <definedName name="CRF_Table1.A_a_s3_Dyn20" localSheetId="0">'[11]SB1A_1990'!$B$16:$B$16</definedName>
    <definedName name="CRF_Table1.A_a_s3_Dyn20">'[5]SB1A_1990'!$B$16:$B$16</definedName>
    <definedName name="CRF_Table1.A_a_s3_Dyn21" localSheetId="0">'[11]SB1A_1990'!$H$16:$H$16</definedName>
    <definedName name="CRF_Table1.A_a_s3_Dyn21">'[5]SB1A_1990'!$H$16:$H$16</definedName>
    <definedName name="CRF_Table1.A_a_s3_Dyn30" localSheetId="0">'[11]SB1A_1990'!#REF!</definedName>
    <definedName name="CRF_Table1.A_a_s3_Dyn30" localSheetId="12">'[6]SB1A_1990'!#REF!</definedName>
    <definedName name="CRF_Table1.A_a_s3_Dyn30" localSheetId="14">'[6]SB1A_1990'!#REF!</definedName>
    <definedName name="CRF_Table1.A_a_s3_Dyn30" localSheetId="4">'[6]SB1A_1990'!#REF!</definedName>
    <definedName name="CRF_Table1.A_a_s3_Dyn30" localSheetId="5">'[5]SB1A_1990'!#REF!</definedName>
    <definedName name="CRF_Table1.A_a_s3_Dyn30" localSheetId="6">'[5]SB1A_1990'!#REF!</definedName>
    <definedName name="CRF_Table1.A_a_s3_Dyn30" localSheetId="7">'[6]SB1A_1990'!#REF!</definedName>
    <definedName name="CRF_Table1.A_a_s3_Dyn30">'[5]SB1A_1990'!#REF!</definedName>
    <definedName name="CRF_Table1.A_a_s3_Dyn31" localSheetId="0">'[11]SB1A_1990'!#REF!</definedName>
    <definedName name="CRF_Table1.A_a_s3_Dyn31" localSheetId="12">'[6]SB1A_1990'!#REF!</definedName>
    <definedName name="CRF_Table1.A_a_s3_Dyn31" localSheetId="14">'[6]SB1A_1990'!#REF!</definedName>
    <definedName name="CRF_Table1.A_a_s3_Dyn31" localSheetId="4">'[6]SB1A_1990'!#REF!</definedName>
    <definedName name="CRF_Table1.A_a_s3_Dyn31" localSheetId="5">'[5]SB1A_1990'!#REF!</definedName>
    <definedName name="CRF_Table1.A_a_s3_Dyn31" localSheetId="6">'[5]SB1A_1990'!#REF!</definedName>
    <definedName name="CRF_Table1.A_a_s3_Dyn31" localSheetId="7">'[6]SB1A_1990'!#REF!</definedName>
    <definedName name="CRF_Table1.A_a_s3_Dyn31">'[5]SB1A_1990'!#REF!</definedName>
    <definedName name="CRF_Table1.A_a_s3_Dyn32" localSheetId="0">'[11]SB1A_1990'!#REF!</definedName>
    <definedName name="CRF_Table1.A_a_s3_Dyn32" localSheetId="12">'[6]SB1A_1990'!#REF!</definedName>
    <definedName name="CRF_Table1.A_a_s3_Dyn32" localSheetId="14">'[6]SB1A_1990'!#REF!</definedName>
    <definedName name="CRF_Table1.A_a_s3_Dyn32" localSheetId="4">'[6]SB1A_1990'!#REF!</definedName>
    <definedName name="CRF_Table1.A_a_s3_Dyn32" localSheetId="5">'[5]SB1A_1990'!#REF!</definedName>
    <definedName name="CRF_Table1.A_a_s3_Dyn32" localSheetId="6">'[5]SB1A_1990'!#REF!</definedName>
    <definedName name="CRF_Table1.A_a_s3_Dyn32" localSheetId="7">'[6]SB1A_1990'!#REF!</definedName>
    <definedName name="CRF_Table1.A_a_s3_Dyn32">'[5]SB1A_1990'!#REF!</definedName>
    <definedName name="CRF_Table1.A_a_s3_Dyn33" localSheetId="0">'[11]SB1A_1990'!#REF!</definedName>
    <definedName name="CRF_Table1.A_a_s3_Dyn33" localSheetId="12">'[6]SB1A_1990'!#REF!</definedName>
    <definedName name="CRF_Table1.A_a_s3_Dyn33" localSheetId="14">'[6]SB1A_1990'!#REF!</definedName>
    <definedName name="CRF_Table1.A_a_s3_Dyn33" localSheetId="4">'[6]SB1A_1990'!#REF!</definedName>
    <definedName name="CRF_Table1.A_a_s3_Dyn33" localSheetId="5">'[5]SB1A_1990'!#REF!</definedName>
    <definedName name="CRF_Table1.A_a_s3_Dyn33" localSheetId="6">'[5]SB1A_1990'!#REF!</definedName>
    <definedName name="CRF_Table1.A_a_s3_Dyn33" localSheetId="7">'[6]SB1A_1990'!#REF!</definedName>
    <definedName name="CRF_Table1.A_a_s3_Dyn33">'[5]SB1A_1990'!#REF!</definedName>
    <definedName name="CRF_Table2_II_.Fs1_Dyn1A17" localSheetId="10">#REF!</definedName>
    <definedName name="CRF_Table2_II_.Fs1_Dyn1A17" localSheetId="12">#REF!</definedName>
    <definedName name="CRF_Table2_II_.Fs1_Dyn1A17" localSheetId="14">#REF!</definedName>
    <definedName name="CRF_Table2_II_.Fs1_Dyn1A17" localSheetId="4">#REF!</definedName>
    <definedName name="CRF_Table2_II_.Fs1_Dyn1A17" localSheetId="7">#REF!</definedName>
    <definedName name="CRF_Table2_II_.Fs1_Dyn1A17">#REF!</definedName>
    <definedName name="CRF_Table2_II_.Fs1_Dyn1A19" localSheetId="10">#REF!</definedName>
    <definedName name="CRF_Table2_II_.Fs1_Dyn1A19" localSheetId="12">#REF!</definedName>
    <definedName name="CRF_Table2_II_.Fs1_Dyn1A19" localSheetId="14">#REF!</definedName>
    <definedName name="CRF_Table2_II_.Fs1_Dyn1A19" localSheetId="4">#REF!</definedName>
    <definedName name="CRF_Table2_II_.Fs1_Dyn1A19" localSheetId="7">#REF!</definedName>
    <definedName name="CRF_Table2_II_.Fs1_Dyn1A19">#REF!</definedName>
    <definedName name="CRF_Table2_II_.Fs1_Dyn1A21" localSheetId="10">#REF!</definedName>
    <definedName name="CRF_Table2_II_.Fs1_Dyn1A21" localSheetId="12">#REF!</definedName>
    <definedName name="CRF_Table2_II_.Fs1_Dyn1A21" localSheetId="14">#REF!</definedName>
    <definedName name="CRF_Table2_II_.Fs1_Dyn1A21" localSheetId="4">#REF!</definedName>
    <definedName name="CRF_Table2_II_.Fs1_Dyn1A21" localSheetId="7">#REF!</definedName>
    <definedName name="CRF_Table2_II_.Fs1_Dyn1A21">#REF!</definedName>
    <definedName name="CRF_Table2_II_.Fs1_Dyn1A23" localSheetId="10">#REF!</definedName>
    <definedName name="CRF_Table2_II_.Fs1_Dyn1A23" localSheetId="12">#REF!</definedName>
    <definedName name="CRF_Table2_II_.Fs1_Dyn1A23" localSheetId="14">#REF!</definedName>
    <definedName name="CRF_Table2_II_.Fs1_Dyn1A23" localSheetId="4">#REF!</definedName>
    <definedName name="CRF_Table2_II_.Fs1_Dyn1A23" localSheetId="7">#REF!</definedName>
    <definedName name="CRF_Table2_II_.Fs1_Dyn1A23">#REF!</definedName>
    <definedName name="CRF_Table2_II_.Fs1_Dyn1A25" localSheetId="10">#REF!</definedName>
    <definedName name="CRF_Table2_II_.Fs1_Dyn1A25" localSheetId="12">#REF!</definedName>
    <definedName name="CRF_Table2_II_.Fs1_Dyn1A25" localSheetId="14">#REF!</definedName>
    <definedName name="CRF_Table2_II_.Fs1_Dyn1A25" localSheetId="4">#REF!</definedName>
    <definedName name="CRF_Table2_II_.Fs1_Dyn1A25" localSheetId="7">#REF!</definedName>
    <definedName name="CRF_Table2_II_.Fs1_Dyn1A25">#REF!</definedName>
    <definedName name="CRF_Table2_II_.Fs1_Dyn1A27" localSheetId="10">#REF!</definedName>
    <definedName name="CRF_Table2_II_.Fs1_Dyn1A27" localSheetId="12">#REF!</definedName>
    <definedName name="CRF_Table2_II_.Fs1_Dyn1A27" localSheetId="14">#REF!</definedName>
    <definedName name="CRF_Table2_II_.Fs1_Dyn1A27" localSheetId="4">#REF!</definedName>
    <definedName name="CRF_Table2_II_.Fs1_Dyn1A27" localSheetId="7">#REF!</definedName>
    <definedName name="CRF_Table2_II_.Fs1_Dyn1A27">#REF!</definedName>
    <definedName name="CRF_Table2_II_.Fs1_Dyn2A30" localSheetId="10">#REF!</definedName>
    <definedName name="CRF_Table2_II_.Fs1_Dyn2A30" localSheetId="12">#REF!</definedName>
    <definedName name="CRF_Table2_II_.Fs1_Dyn2A30" localSheetId="14">#REF!</definedName>
    <definedName name="CRF_Table2_II_.Fs1_Dyn2A30" localSheetId="4">#REF!</definedName>
    <definedName name="CRF_Table2_II_.Fs1_Dyn2A30" localSheetId="7">#REF!</definedName>
    <definedName name="CRF_Table2_II_.Fs1_Dyn2A30">#REF!</definedName>
    <definedName name="CRF_Table2_II_.Fs1_Dyn2A32" localSheetId="10">#REF!</definedName>
    <definedName name="CRF_Table2_II_.Fs1_Dyn2A32" localSheetId="12">#REF!</definedName>
    <definedName name="CRF_Table2_II_.Fs1_Dyn2A32" localSheetId="14">#REF!</definedName>
    <definedName name="CRF_Table2_II_.Fs1_Dyn2A32" localSheetId="4">#REF!</definedName>
    <definedName name="CRF_Table2_II_.Fs1_Dyn2A32" localSheetId="7">#REF!</definedName>
    <definedName name="CRF_Table2_II_.Fs1_Dyn2A32">#REF!</definedName>
    <definedName name="CRF_Table2_II_.Fs1_Main" localSheetId="10">#REF!</definedName>
    <definedName name="CRF_Table2_II_.Fs1_Main" localSheetId="12">#REF!</definedName>
    <definedName name="CRF_Table2_II_.Fs1_Main" localSheetId="14">#REF!</definedName>
    <definedName name="CRF_Table2_II_.Fs1_Main" localSheetId="4">#REF!</definedName>
    <definedName name="CRF_Table2_II_.Fs1_Main" localSheetId="7">#REF!</definedName>
    <definedName name="CRF_Table2_II_.Fs1_Main">#REF!</definedName>
    <definedName name="CRF_Table2_II_s1_Dyn100" localSheetId="10">#REF!</definedName>
    <definedName name="CRF_Table2_II_s1_Dyn100" localSheetId="12">#REF!</definedName>
    <definedName name="CRF_Table2_II_s1_Dyn100" localSheetId="14">#REF!</definedName>
    <definedName name="CRF_Table2_II_s1_Dyn100" localSheetId="4">#REF!</definedName>
    <definedName name="CRF_Table2_II_s1_Dyn100" localSheetId="7">#REF!</definedName>
    <definedName name="CRF_Table2_II_s1_Dyn100">#REF!</definedName>
    <definedName name="CRF_Table2_II_s1_Dyn101" localSheetId="10">#REF!</definedName>
    <definedName name="CRF_Table2_II_s1_Dyn101" localSheetId="12">#REF!</definedName>
    <definedName name="CRF_Table2_II_s1_Dyn101" localSheetId="14">#REF!</definedName>
    <definedName name="CRF_Table2_II_s1_Dyn101" localSheetId="4">#REF!</definedName>
    <definedName name="CRF_Table2_II_s1_Dyn101" localSheetId="7">#REF!</definedName>
    <definedName name="CRF_Table2_II_s1_Dyn101">#REF!</definedName>
    <definedName name="CRF_Table2_II_s1_Dyn102" localSheetId="10">#REF!</definedName>
    <definedName name="CRF_Table2_II_s1_Dyn102" localSheetId="12">#REF!</definedName>
    <definedName name="CRF_Table2_II_s1_Dyn102" localSheetId="14">#REF!</definedName>
    <definedName name="CRF_Table2_II_s1_Dyn102" localSheetId="4">#REF!</definedName>
    <definedName name="CRF_Table2_II_s1_Dyn102" localSheetId="7">#REF!</definedName>
    <definedName name="CRF_Table2_II_s1_Dyn102">#REF!</definedName>
    <definedName name="CRF_Table2_II_s1_Dyn103" localSheetId="10">#REF!</definedName>
    <definedName name="CRF_Table2_II_s1_Dyn103" localSheetId="12">#REF!</definedName>
    <definedName name="CRF_Table2_II_s1_Dyn103" localSheetId="14">#REF!</definedName>
    <definedName name="CRF_Table2_II_s1_Dyn103" localSheetId="4">#REF!</definedName>
    <definedName name="CRF_Table2_II_s1_Dyn103" localSheetId="7">#REF!</definedName>
    <definedName name="CRF_Table2_II_s1_Dyn103">#REF!</definedName>
    <definedName name="CRF_Table2_II_s1_Dyn104" localSheetId="10">#REF!</definedName>
    <definedName name="CRF_Table2_II_s1_Dyn104" localSheetId="12">#REF!</definedName>
    <definedName name="CRF_Table2_II_s1_Dyn104" localSheetId="14">#REF!</definedName>
    <definedName name="CRF_Table2_II_s1_Dyn104" localSheetId="4">#REF!</definedName>
    <definedName name="CRF_Table2_II_s1_Dyn104" localSheetId="7">#REF!</definedName>
    <definedName name="CRF_Table2_II_s1_Dyn104">#REF!</definedName>
    <definedName name="CRF_Table2_II_s1_Dyn105" localSheetId="10">#REF!</definedName>
    <definedName name="CRF_Table2_II_s1_Dyn105" localSheetId="12">#REF!</definedName>
    <definedName name="CRF_Table2_II_s1_Dyn105" localSheetId="14">#REF!</definedName>
    <definedName name="CRF_Table2_II_s1_Dyn105" localSheetId="4">#REF!</definedName>
    <definedName name="CRF_Table2_II_s1_Dyn105" localSheetId="7">#REF!</definedName>
    <definedName name="CRF_Table2_II_s1_Dyn105">#REF!</definedName>
    <definedName name="CRF_Table2_II_s1_Dyn106" localSheetId="10">#REF!</definedName>
    <definedName name="CRF_Table2_II_s1_Dyn106" localSheetId="12">#REF!</definedName>
    <definedName name="CRF_Table2_II_s1_Dyn106" localSheetId="14">#REF!</definedName>
    <definedName name="CRF_Table2_II_s1_Dyn106" localSheetId="4">#REF!</definedName>
    <definedName name="CRF_Table2_II_s1_Dyn106" localSheetId="7">#REF!</definedName>
    <definedName name="CRF_Table2_II_s1_Dyn106">#REF!</definedName>
    <definedName name="CRF_Table2_II_s1_Dyn107" localSheetId="10">#REF!</definedName>
    <definedName name="CRF_Table2_II_s1_Dyn107" localSheetId="12">#REF!</definedName>
    <definedName name="CRF_Table2_II_s1_Dyn107" localSheetId="14">#REF!</definedName>
    <definedName name="CRF_Table2_II_s1_Dyn107" localSheetId="4">#REF!</definedName>
    <definedName name="CRF_Table2_II_s1_Dyn107" localSheetId="7">#REF!</definedName>
    <definedName name="CRF_Table2_II_s1_Dyn107">#REF!</definedName>
    <definedName name="CRF_Table2_II_s1_Dyn108" localSheetId="10">#REF!</definedName>
    <definedName name="CRF_Table2_II_s1_Dyn108" localSheetId="12">#REF!</definedName>
    <definedName name="CRF_Table2_II_s1_Dyn108" localSheetId="14">#REF!</definedName>
    <definedName name="CRF_Table2_II_s1_Dyn108" localSheetId="4">#REF!</definedName>
    <definedName name="CRF_Table2_II_s1_Dyn108" localSheetId="7">#REF!</definedName>
    <definedName name="CRF_Table2_II_s1_Dyn108">#REF!</definedName>
    <definedName name="CRF_Table2_II_s1_Dyn109" localSheetId="10">#REF!</definedName>
    <definedName name="CRF_Table2_II_s1_Dyn109" localSheetId="12">#REF!</definedName>
    <definedName name="CRF_Table2_II_s1_Dyn109" localSheetId="14">#REF!</definedName>
    <definedName name="CRF_Table2_II_s1_Dyn109" localSheetId="4">#REF!</definedName>
    <definedName name="CRF_Table2_II_s1_Dyn109" localSheetId="7">#REF!</definedName>
    <definedName name="CRF_Table2_II_s1_Dyn109">#REF!</definedName>
    <definedName name="CRF_Table2_II_s1_Dyn110" localSheetId="10">#REF!</definedName>
    <definedName name="CRF_Table2_II_s1_Dyn110" localSheetId="12">#REF!</definedName>
    <definedName name="CRF_Table2_II_s1_Dyn110" localSheetId="14">#REF!</definedName>
    <definedName name="CRF_Table2_II_s1_Dyn110" localSheetId="4">#REF!</definedName>
    <definedName name="CRF_Table2_II_s1_Dyn110" localSheetId="7">#REF!</definedName>
    <definedName name="CRF_Table2_II_s1_Dyn110">#REF!</definedName>
    <definedName name="CRF_Table2_II_s1_Dyn111" localSheetId="10">#REF!</definedName>
    <definedName name="CRF_Table2_II_s1_Dyn111" localSheetId="12">#REF!</definedName>
    <definedName name="CRF_Table2_II_s1_Dyn111" localSheetId="14">#REF!</definedName>
    <definedName name="CRF_Table2_II_s1_Dyn111" localSheetId="4">#REF!</definedName>
    <definedName name="CRF_Table2_II_s1_Dyn111" localSheetId="7">#REF!</definedName>
    <definedName name="CRF_Table2_II_s1_Dyn111">#REF!</definedName>
    <definedName name="CRF_Table2_II_s1_Dyn112" localSheetId="10">#REF!</definedName>
    <definedName name="CRF_Table2_II_s1_Dyn112" localSheetId="12">#REF!</definedName>
    <definedName name="CRF_Table2_II_s1_Dyn112" localSheetId="14">#REF!</definedName>
    <definedName name="CRF_Table2_II_s1_Dyn112" localSheetId="4">#REF!</definedName>
    <definedName name="CRF_Table2_II_s1_Dyn112" localSheetId="7">#REF!</definedName>
    <definedName name="CRF_Table2_II_s1_Dyn112">#REF!</definedName>
    <definedName name="CRF_Table2_II_s1_Dyn113" localSheetId="10">#REF!</definedName>
    <definedName name="CRF_Table2_II_s1_Dyn113" localSheetId="12">#REF!</definedName>
    <definedName name="CRF_Table2_II_s1_Dyn113" localSheetId="14">#REF!</definedName>
    <definedName name="CRF_Table2_II_s1_Dyn113" localSheetId="4">#REF!</definedName>
    <definedName name="CRF_Table2_II_s1_Dyn113" localSheetId="7">#REF!</definedName>
    <definedName name="CRF_Table2_II_s1_Dyn113">#REF!</definedName>
    <definedName name="CRF_Table2_II_s1_Dyn114" localSheetId="10">#REF!</definedName>
    <definedName name="CRF_Table2_II_s1_Dyn114" localSheetId="12">#REF!</definedName>
    <definedName name="CRF_Table2_II_s1_Dyn114" localSheetId="14">#REF!</definedName>
    <definedName name="CRF_Table2_II_s1_Dyn114" localSheetId="4">#REF!</definedName>
    <definedName name="CRF_Table2_II_s1_Dyn114" localSheetId="7">#REF!</definedName>
    <definedName name="CRF_Table2_II_s1_Dyn114">#REF!</definedName>
    <definedName name="CRF_Table2_II_s1_Dyn115" localSheetId="10">#REF!</definedName>
    <definedName name="CRF_Table2_II_s1_Dyn115" localSheetId="12">#REF!</definedName>
    <definedName name="CRF_Table2_II_s1_Dyn115" localSheetId="14">#REF!</definedName>
    <definedName name="CRF_Table2_II_s1_Dyn115" localSheetId="4">#REF!</definedName>
    <definedName name="CRF_Table2_II_s1_Dyn115" localSheetId="7">#REF!</definedName>
    <definedName name="CRF_Table2_II_s1_Dyn115">#REF!</definedName>
    <definedName name="CRF_Table2_II_s1_Dyn116" localSheetId="10">#REF!</definedName>
    <definedName name="CRF_Table2_II_s1_Dyn116" localSheetId="12">#REF!</definedName>
    <definedName name="CRF_Table2_II_s1_Dyn116" localSheetId="14">#REF!</definedName>
    <definedName name="CRF_Table2_II_s1_Dyn116" localSheetId="4">#REF!</definedName>
    <definedName name="CRF_Table2_II_s1_Dyn116" localSheetId="7">#REF!</definedName>
    <definedName name="CRF_Table2_II_s1_Dyn116">#REF!</definedName>
    <definedName name="CRF_Table2_II_s1_Dyn117" localSheetId="10">#REF!</definedName>
    <definedName name="CRF_Table2_II_s1_Dyn117" localSheetId="12">#REF!</definedName>
    <definedName name="CRF_Table2_II_s1_Dyn117" localSheetId="14">#REF!</definedName>
    <definedName name="CRF_Table2_II_s1_Dyn117" localSheetId="4">#REF!</definedName>
    <definedName name="CRF_Table2_II_s1_Dyn117" localSheetId="7">#REF!</definedName>
    <definedName name="CRF_Table2_II_s1_Dyn117">#REF!</definedName>
    <definedName name="CRF_Table2_II_s1_Dyn118" localSheetId="10">#REF!</definedName>
    <definedName name="CRF_Table2_II_s1_Dyn118" localSheetId="12">#REF!</definedName>
    <definedName name="CRF_Table2_II_s1_Dyn118" localSheetId="14">#REF!</definedName>
    <definedName name="CRF_Table2_II_s1_Dyn118" localSheetId="4">#REF!</definedName>
    <definedName name="CRF_Table2_II_s1_Dyn118" localSheetId="7">#REF!</definedName>
    <definedName name="CRF_Table2_II_s1_Dyn118">#REF!</definedName>
    <definedName name="CRF_Table2_II_s1_Dyn119" localSheetId="10">#REF!</definedName>
    <definedName name="CRF_Table2_II_s1_Dyn119" localSheetId="12">#REF!</definedName>
    <definedName name="CRF_Table2_II_s1_Dyn119" localSheetId="14">#REF!</definedName>
    <definedName name="CRF_Table2_II_s1_Dyn119" localSheetId="4">#REF!</definedName>
    <definedName name="CRF_Table2_II_s1_Dyn119" localSheetId="7">#REF!</definedName>
    <definedName name="CRF_Table2_II_s1_Dyn119">#REF!</definedName>
    <definedName name="CRF_Table2_II_s1_Dyn120" localSheetId="10">#REF!</definedName>
    <definedName name="CRF_Table2_II_s1_Dyn120" localSheetId="12">#REF!</definedName>
    <definedName name="CRF_Table2_II_s1_Dyn120" localSheetId="14">#REF!</definedName>
    <definedName name="CRF_Table2_II_s1_Dyn120" localSheetId="4">#REF!</definedName>
    <definedName name="CRF_Table2_II_s1_Dyn120" localSheetId="7">#REF!</definedName>
    <definedName name="CRF_Table2_II_s1_Dyn120">#REF!</definedName>
    <definedName name="CRF_Table2_II_s1_Dyn200" localSheetId="10">#REF!</definedName>
    <definedName name="CRF_Table2_II_s1_Dyn200" localSheetId="12">#REF!</definedName>
    <definedName name="CRF_Table2_II_s1_Dyn200" localSheetId="14">#REF!</definedName>
    <definedName name="CRF_Table2_II_s1_Dyn200" localSheetId="4">#REF!</definedName>
    <definedName name="CRF_Table2_II_s1_Dyn200" localSheetId="7">#REF!</definedName>
    <definedName name="CRF_Table2_II_s1_Dyn200">#REF!</definedName>
    <definedName name="CRF_Table2_II_s1_Dyn201" localSheetId="10">#REF!</definedName>
    <definedName name="CRF_Table2_II_s1_Dyn201" localSheetId="12">#REF!</definedName>
    <definedName name="CRF_Table2_II_s1_Dyn201" localSheetId="14">#REF!</definedName>
    <definedName name="CRF_Table2_II_s1_Dyn201" localSheetId="4">#REF!</definedName>
    <definedName name="CRF_Table2_II_s1_Dyn201" localSheetId="7">#REF!</definedName>
    <definedName name="CRF_Table2_II_s1_Dyn201">#REF!</definedName>
    <definedName name="CRF_Table2_II_s1_Dyn202" localSheetId="10">#REF!</definedName>
    <definedName name="CRF_Table2_II_s1_Dyn202" localSheetId="12">#REF!</definedName>
    <definedName name="CRF_Table2_II_s1_Dyn202" localSheetId="14">#REF!</definedName>
    <definedName name="CRF_Table2_II_s1_Dyn202" localSheetId="4">#REF!</definedName>
    <definedName name="CRF_Table2_II_s1_Dyn202" localSheetId="7">#REF!</definedName>
    <definedName name="CRF_Table2_II_s1_Dyn202">#REF!</definedName>
    <definedName name="CRF_Table2_II_s1_Dyn203" localSheetId="10">#REF!</definedName>
    <definedName name="CRF_Table2_II_s1_Dyn203" localSheetId="12">#REF!</definedName>
    <definedName name="CRF_Table2_II_s1_Dyn203" localSheetId="14">#REF!</definedName>
    <definedName name="CRF_Table2_II_s1_Dyn203" localSheetId="4">#REF!</definedName>
    <definedName name="CRF_Table2_II_s1_Dyn203" localSheetId="7">#REF!</definedName>
    <definedName name="CRF_Table2_II_s1_Dyn203">#REF!</definedName>
    <definedName name="CRF_Table2_II_s1_Dyn204" localSheetId="10">#REF!</definedName>
    <definedName name="CRF_Table2_II_s1_Dyn204" localSheetId="12">#REF!</definedName>
    <definedName name="CRF_Table2_II_s1_Dyn204" localSheetId="14">#REF!</definedName>
    <definedName name="CRF_Table2_II_s1_Dyn204" localSheetId="4">#REF!</definedName>
    <definedName name="CRF_Table2_II_s1_Dyn204" localSheetId="7">#REF!</definedName>
    <definedName name="CRF_Table2_II_s1_Dyn204">#REF!</definedName>
    <definedName name="CRF_Table2_II_s1_Dyn205" localSheetId="10">#REF!</definedName>
    <definedName name="CRF_Table2_II_s1_Dyn205" localSheetId="12">#REF!</definedName>
    <definedName name="CRF_Table2_II_s1_Dyn205" localSheetId="14">#REF!</definedName>
    <definedName name="CRF_Table2_II_s1_Dyn205" localSheetId="4">#REF!</definedName>
    <definedName name="CRF_Table2_II_s1_Dyn205" localSheetId="7">#REF!</definedName>
    <definedName name="CRF_Table2_II_s1_Dyn205">#REF!</definedName>
    <definedName name="CRF_Table2_II_s1_Dyn206" localSheetId="10">#REF!</definedName>
    <definedName name="CRF_Table2_II_s1_Dyn206" localSheetId="12">#REF!</definedName>
    <definedName name="CRF_Table2_II_s1_Dyn206" localSheetId="14">#REF!</definedName>
    <definedName name="CRF_Table2_II_s1_Dyn206" localSheetId="4">#REF!</definedName>
    <definedName name="CRF_Table2_II_s1_Dyn206" localSheetId="7">#REF!</definedName>
    <definedName name="CRF_Table2_II_s1_Dyn206">#REF!</definedName>
    <definedName name="CRF_Table2_II_s1_Dyn207" localSheetId="10">#REF!</definedName>
    <definedName name="CRF_Table2_II_s1_Dyn207" localSheetId="12">#REF!</definedName>
    <definedName name="CRF_Table2_II_s1_Dyn207" localSheetId="14">#REF!</definedName>
    <definedName name="CRF_Table2_II_s1_Dyn207" localSheetId="4">#REF!</definedName>
    <definedName name="CRF_Table2_II_s1_Dyn207" localSheetId="7">#REF!</definedName>
    <definedName name="CRF_Table2_II_s1_Dyn207">#REF!</definedName>
    <definedName name="CRF_Table2_II_s1_Dyn208" localSheetId="10">#REF!</definedName>
    <definedName name="CRF_Table2_II_s1_Dyn208" localSheetId="12">#REF!</definedName>
    <definedName name="CRF_Table2_II_s1_Dyn208" localSheetId="14">#REF!</definedName>
    <definedName name="CRF_Table2_II_s1_Dyn208" localSheetId="4">#REF!</definedName>
    <definedName name="CRF_Table2_II_s1_Dyn208" localSheetId="7">#REF!</definedName>
    <definedName name="CRF_Table2_II_s1_Dyn208">#REF!</definedName>
    <definedName name="CRF_Table2_II_s1_Dyn209" localSheetId="10">#REF!</definedName>
    <definedName name="CRF_Table2_II_s1_Dyn209" localSheetId="12">#REF!</definedName>
    <definedName name="CRF_Table2_II_s1_Dyn209" localSheetId="14">#REF!</definedName>
    <definedName name="CRF_Table2_II_s1_Dyn209" localSheetId="4">#REF!</definedName>
    <definedName name="CRF_Table2_II_s1_Dyn209" localSheetId="7">#REF!</definedName>
    <definedName name="CRF_Table2_II_s1_Dyn209">#REF!</definedName>
    <definedName name="CRF_Table2_II_s1_Dyn210" localSheetId="10">#REF!</definedName>
    <definedName name="CRF_Table2_II_s1_Dyn210" localSheetId="12">#REF!</definedName>
    <definedName name="CRF_Table2_II_s1_Dyn210" localSheetId="14">#REF!</definedName>
    <definedName name="CRF_Table2_II_s1_Dyn210" localSheetId="4">#REF!</definedName>
    <definedName name="CRF_Table2_II_s1_Dyn210" localSheetId="7">#REF!</definedName>
    <definedName name="CRF_Table2_II_s1_Dyn210">#REF!</definedName>
    <definedName name="CRF_Table2_II_s1_Dyn211" localSheetId="10">#REF!</definedName>
    <definedName name="CRF_Table2_II_s1_Dyn211" localSheetId="12">#REF!</definedName>
    <definedName name="CRF_Table2_II_s1_Dyn211" localSheetId="14">#REF!</definedName>
    <definedName name="CRF_Table2_II_s1_Dyn211" localSheetId="4">#REF!</definedName>
    <definedName name="CRF_Table2_II_s1_Dyn211" localSheetId="7">#REF!</definedName>
    <definedName name="CRF_Table2_II_s1_Dyn211">#REF!</definedName>
    <definedName name="CRF_Table2_II_s1_Dyn212" localSheetId="10">#REF!</definedName>
    <definedName name="CRF_Table2_II_s1_Dyn212" localSheetId="12">#REF!</definedName>
    <definedName name="CRF_Table2_II_s1_Dyn212" localSheetId="14">#REF!</definedName>
    <definedName name="CRF_Table2_II_s1_Dyn212" localSheetId="4">#REF!</definedName>
    <definedName name="CRF_Table2_II_s1_Dyn212" localSheetId="7">#REF!</definedName>
    <definedName name="CRF_Table2_II_s1_Dyn212">#REF!</definedName>
    <definedName name="CRF_Table2_II_s1_Dyn213" localSheetId="10">#REF!</definedName>
    <definedName name="CRF_Table2_II_s1_Dyn213" localSheetId="12">#REF!</definedName>
    <definedName name="CRF_Table2_II_s1_Dyn213" localSheetId="14">#REF!</definedName>
    <definedName name="CRF_Table2_II_s1_Dyn213" localSheetId="4">#REF!</definedName>
    <definedName name="CRF_Table2_II_s1_Dyn213" localSheetId="7">#REF!</definedName>
    <definedName name="CRF_Table2_II_s1_Dyn213">#REF!</definedName>
    <definedName name="CRF_Table2_II_s1_Dyn214" localSheetId="10">#REF!</definedName>
    <definedName name="CRF_Table2_II_s1_Dyn214" localSheetId="12">#REF!</definedName>
    <definedName name="CRF_Table2_II_s1_Dyn214" localSheetId="14">#REF!</definedName>
    <definedName name="CRF_Table2_II_s1_Dyn214" localSheetId="4">#REF!</definedName>
    <definedName name="CRF_Table2_II_s1_Dyn214" localSheetId="7">#REF!</definedName>
    <definedName name="CRF_Table2_II_s1_Dyn214">#REF!</definedName>
    <definedName name="CRF_Table2_II_s1_Dyn215" localSheetId="10">#REF!</definedName>
    <definedName name="CRF_Table2_II_s1_Dyn215" localSheetId="12">#REF!</definedName>
    <definedName name="CRF_Table2_II_s1_Dyn215" localSheetId="14">#REF!</definedName>
    <definedName name="CRF_Table2_II_s1_Dyn215" localSheetId="4">#REF!</definedName>
    <definedName name="CRF_Table2_II_s1_Dyn215" localSheetId="7">#REF!</definedName>
    <definedName name="CRF_Table2_II_s1_Dyn215">#REF!</definedName>
    <definedName name="CRF_Table2_II_s1_Dyn216" localSheetId="10">#REF!</definedName>
    <definedName name="CRF_Table2_II_s1_Dyn216" localSheetId="12">#REF!</definedName>
    <definedName name="CRF_Table2_II_s1_Dyn216" localSheetId="14">#REF!</definedName>
    <definedName name="CRF_Table2_II_s1_Dyn216" localSheetId="4">#REF!</definedName>
    <definedName name="CRF_Table2_II_s1_Dyn216" localSheetId="7">#REF!</definedName>
    <definedName name="CRF_Table2_II_s1_Dyn216">#REF!</definedName>
    <definedName name="CRF_Table2_II_s1_Dyn217" localSheetId="10">#REF!</definedName>
    <definedName name="CRF_Table2_II_s1_Dyn217" localSheetId="12">#REF!</definedName>
    <definedName name="CRF_Table2_II_s1_Dyn217" localSheetId="14">#REF!</definedName>
    <definedName name="CRF_Table2_II_s1_Dyn217" localSheetId="4">#REF!</definedName>
    <definedName name="CRF_Table2_II_s1_Dyn217" localSheetId="7">#REF!</definedName>
    <definedName name="CRF_Table2_II_s1_Dyn217">#REF!</definedName>
    <definedName name="CRF_Table2_II_s1_Dyn218" localSheetId="10">#REF!</definedName>
    <definedName name="CRF_Table2_II_s1_Dyn218" localSheetId="12">#REF!</definedName>
    <definedName name="CRF_Table2_II_s1_Dyn218" localSheetId="14">#REF!</definedName>
    <definedName name="CRF_Table2_II_s1_Dyn218" localSheetId="4">#REF!</definedName>
    <definedName name="CRF_Table2_II_s1_Dyn218" localSheetId="7">#REF!</definedName>
    <definedName name="CRF_Table2_II_s1_Dyn218">#REF!</definedName>
    <definedName name="CRF_Table2_II_s1_Dyn219" localSheetId="10">#REF!</definedName>
    <definedName name="CRF_Table2_II_s1_Dyn219" localSheetId="12">#REF!</definedName>
    <definedName name="CRF_Table2_II_s1_Dyn219" localSheetId="14">#REF!</definedName>
    <definedName name="CRF_Table2_II_s1_Dyn219" localSheetId="4">#REF!</definedName>
    <definedName name="CRF_Table2_II_s1_Dyn219" localSheetId="7">#REF!</definedName>
    <definedName name="CRF_Table2_II_s1_Dyn219">#REF!</definedName>
    <definedName name="CRF_Table2_II_s1_Dyn220" localSheetId="10">#REF!</definedName>
    <definedName name="CRF_Table2_II_s1_Dyn220" localSheetId="12">#REF!</definedName>
    <definedName name="CRF_Table2_II_s1_Dyn220" localSheetId="14">#REF!</definedName>
    <definedName name="CRF_Table2_II_s1_Dyn220" localSheetId="4">#REF!</definedName>
    <definedName name="CRF_Table2_II_s1_Dyn220" localSheetId="7">#REF!</definedName>
    <definedName name="CRF_Table2_II_s1_Dyn220">#REF!</definedName>
    <definedName name="CRF_Table2_II_s1_Dyn300" localSheetId="10">#REF!</definedName>
    <definedName name="CRF_Table2_II_s1_Dyn300" localSheetId="12">#REF!</definedName>
    <definedName name="CRF_Table2_II_s1_Dyn300" localSheetId="14">#REF!</definedName>
    <definedName name="CRF_Table2_II_s1_Dyn300" localSheetId="4">#REF!</definedName>
    <definedName name="CRF_Table2_II_s1_Dyn300" localSheetId="7">#REF!</definedName>
    <definedName name="CRF_Table2_II_s1_Dyn300">#REF!</definedName>
    <definedName name="CRF_Table2_II_s1_Dyn301" localSheetId="10">#REF!</definedName>
    <definedName name="CRF_Table2_II_s1_Dyn301" localSheetId="12">#REF!</definedName>
    <definedName name="CRF_Table2_II_s1_Dyn301" localSheetId="14">#REF!</definedName>
    <definedName name="CRF_Table2_II_s1_Dyn301" localSheetId="4">#REF!</definedName>
    <definedName name="CRF_Table2_II_s1_Dyn301" localSheetId="7">#REF!</definedName>
    <definedName name="CRF_Table2_II_s1_Dyn301">#REF!</definedName>
    <definedName name="CRF_Table2_II_s1_Dyn302" localSheetId="10">#REF!</definedName>
    <definedName name="CRF_Table2_II_s1_Dyn302" localSheetId="12">#REF!</definedName>
    <definedName name="CRF_Table2_II_s1_Dyn302" localSheetId="14">#REF!</definedName>
    <definedName name="CRF_Table2_II_s1_Dyn302" localSheetId="4">#REF!</definedName>
    <definedName name="CRF_Table2_II_s1_Dyn302" localSheetId="7">#REF!</definedName>
    <definedName name="CRF_Table2_II_s1_Dyn302">#REF!</definedName>
    <definedName name="CRF_Table2_II_s1_Dyn303" localSheetId="10">#REF!</definedName>
    <definedName name="CRF_Table2_II_s1_Dyn303" localSheetId="12">#REF!</definedName>
    <definedName name="CRF_Table2_II_s1_Dyn303" localSheetId="14">#REF!</definedName>
    <definedName name="CRF_Table2_II_s1_Dyn303" localSheetId="4">#REF!</definedName>
    <definedName name="CRF_Table2_II_s1_Dyn303" localSheetId="7">#REF!</definedName>
    <definedName name="CRF_Table2_II_s1_Dyn303">#REF!</definedName>
    <definedName name="CRF_Table2_II_s1_Dyn304" localSheetId="10">#REF!</definedName>
    <definedName name="CRF_Table2_II_s1_Dyn304" localSheetId="12">#REF!</definedName>
    <definedName name="CRF_Table2_II_s1_Dyn304" localSheetId="14">#REF!</definedName>
    <definedName name="CRF_Table2_II_s1_Dyn304" localSheetId="4">#REF!</definedName>
    <definedName name="CRF_Table2_II_s1_Dyn304" localSheetId="7">#REF!</definedName>
    <definedName name="CRF_Table2_II_s1_Dyn304">#REF!</definedName>
    <definedName name="CRF_Table2_II_s1_Dyn305" localSheetId="10">#REF!</definedName>
    <definedName name="CRF_Table2_II_s1_Dyn305" localSheetId="12">#REF!</definedName>
    <definedName name="CRF_Table2_II_s1_Dyn305" localSheetId="14">#REF!</definedName>
    <definedName name="CRF_Table2_II_s1_Dyn305" localSheetId="4">#REF!</definedName>
    <definedName name="CRF_Table2_II_s1_Dyn305" localSheetId="7">#REF!</definedName>
    <definedName name="CRF_Table2_II_s1_Dyn305">#REF!</definedName>
    <definedName name="CRF_Table2_II_s1_Dyn306" localSheetId="10">#REF!</definedName>
    <definedName name="CRF_Table2_II_s1_Dyn306" localSheetId="12">#REF!</definedName>
    <definedName name="CRF_Table2_II_s1_Dyn306" localSheetId="14">#REF!</definedName>
    <definedName name="CRF_Table2_II_s1_Dyn306" localSheetId="4">#REF!</definedName>
    <definedName name="CRF_Table2_II_s1_Dyn306" localSheetId="7">#REF!</definedName>
    <definedName name="CRF_Table2_II_s1_Dyn306">#REF!</definedName>
    <definedName name="CRF_Table2_II_s1_Dyn307" localSheetId="10">#REF!</definedName>
    <definedName name="CRF_Table2_II_s1_Dyn307" localSheetId="12">#REF!</definedName>
    <definedName name="CRF_Table2_II_s1_Dyn307" localSheetId="14">#REF!</definedName>
    <definedName name="CRF_Table2_II_s1_Dyn307" localSheetId="4">#REF!</definedName>
    <definedName name="CRF_Table2_II_s1_Dyn307" localSheetId="7">#REF!</definedName>
    <definedName name="CRF_Table2_II_s1_Dyn307">#REF!</definedName>
    <definedName name="CRF_Table2_II_s1_Dyn308" localSheetId="10">#REF!</definedName>
    <definedName name="CRF_Table2_II_s1_Dyn308" localSheetId="12">#REF!</definedName>
    <definedName name="CRF_Table2_II_s1_Dyn308" localSheetId="14">#REF!</definedName>
    <definedName name="CRF_Table2_II_s1_Dyn308" localSheetId="4">#REF!</definedName>
    <definedName name="CRF_Table2_II_s1_Dyn308" localSheetId="7">#REF!</definedName>
    <definedName name="CRF_Table2_II_s1_Dyn308">#REF!</definedName>
    <definedName name="CRF_Table2_II_s1_Dyn309" localSheetId="10">#REF!</definedName>
    <definedName name="CRF_Table2_II_s1_Dyn309" localSheetId="12">#REF!</definedName>
    <definedName name="CRF_Table2_II_s1_Dyn309" localSheetId="14">#REF!</definedName>
    <definedName name="CRF_Table2_II_s1_Dyn309" localSheetId="4">#REF!</definedName>
    <definedName name="CRF_Table2_II_s1_Dyn309" localSheetId="7">#REF!</definedName>
    <definedName name="CRF_Table2_II_s1_Dyn309">#REF!</definedName>
    <definedName name="CRF_Table2_II_s1_Dyn310" localSheetId="10">#REF!</definedName>
    <definedName name="CRF_Table2_II_s1_Dyn310" localSheetId="12">#REF!</definedName>
    <definedName name="CRF_Table2_II_s1_Dyn310" localSheetId="14">#REF!</definedName>
    <definedName name="CRF_Table2_II_s1_Dyn310" localSheetId="4">#REF!</definedName>
    <definedName name="CRF_Table2_II_s1_Dyn310" localSheetId="7">#REF!</definedName>
    <definedName name="CRF_Table2_II_s1_Dyn310">#REF!</definedName>
    <definedName name="CRF_Table2_II_s1_Dyn311" localSheetId="10">#REF!</definedName>
    <definedName name="CRF_Table2_II_s1_Dyn311" localSheetId="12">#REF!</definedName>
    <definedName name="CRF_Table2_II_s1_Dyn311" localSheetId="14">#REF!</definedName>
    <definedName name="CRF_Table2_II_s1_Dyn311" localSheetId="4">#REF!</definedName>
    <definedName name="CRF_Table2_II_s1_Dyn311" localSheetId="7">#REF!</definedName>
    <definedName name="CRF_Table2_II_s1_Dyn311">#REF!</definedName>
    <definedName name="CRF_Table2_II_s1_Dyn312" localSheetId="10">#REF!</definedName>
    <definedName name="CRF_Table2_II_s1_Dyn312" localSheetId="12">#REF!</definedName>
    <definedName name="CRF_Table2_II_s1_Dyn312" localSheetId="14">#REF!</definedName>
    <definedName name="CRF_Table2_II_s1_Dyn312" localSheetId="4">#REF!</definedName>
    <definedName name="CRF_Table2_II_s1_Dyn312" localSheetId="7">#REF!</definedName>
    <definedName name="CRF_Table2_II_s1_Dyn312">#REF!</definedName>
    <definedName name="CRF_Table2_II_s1_Dyn313" localSheetId="10">#REF!</definedName>
    <definedName name="CRF_Table2_II_s1_Dyn313" localSheetId="12">#REF!</definedName>
    <definedName name="CRF_Table2_II_s1_Dyn313" localSheetId="14">#REF!</definedName>
    <definedName name="CRF_Table2_II_s1_Dyn313" localSheetId="4">#REF!</definedName>
    <definedName name="CRF_Table2_II_s1_Dyn313" localSheetId="7">#REF!</definedName>
    <definedName name="CRF_Table2_II_s1_Dyn313">#REF!</definedName>
    <definedName name="CRF_Table2_II_s1_Dyn314" localSheetId="10">#REF!</definedName>
    <definedName name="CRF_Table2_II_s1_Dyn314" localSheetId="12">#REF!</definedName>
    <definedName name="CRF_Table2_II_s1_Dyn314" localSheetId="14">#REF!</definedName>
    <definedName name="CRF_Table2_II_s1_Dyn314" localSheetId="4">#REF!</definedName>
    <definedName name="CRF_Table2_II_s1_Dyn314" localSheetId="7">#REF!</definedName>
    <definedName name="CRF_Table2_II_s1_Dyn314">#REF!</definedName>
    <definedName name="CRF_Table2_II_s1_Dyn315" localSheetId="10">#REF!</definedName>
    <definedName name="CRF_Table2_II_s1_Dyn315" localSheetId="12">#REF!</definedName>
    <definedName name="CRF_Table2_II_s1_Dyn315" localSheetId="14">#REF!</definedName>
    <definedName name="CRF_Table2_II_s1_Dyn315" localSheetId="4">#REF!</definedName>
    <definedName name="CRF_Table2_II_s1_Dyn315" localSheetId="7">#REF!</definedName>
    <definedName name="CRF_Table2_II_s1_Dyn315">#REF!</definedName>
    <definedName name="CRF_Table2_II_s1_Dyn316" localSheetId="10">#REF!</definedName>
    <definedName name="CRF_Table2_II_s1_Dyn316" localSheetId="12">#REF!</definedName>
    <definedName name="CRF_Table2_II_s1_Dyn316" localSheetId="14">#REF!</definedName>
    <definedName name="CRF_Table2_II_s1_Dyn316" localSheetId="4">#REF!</definedName>
    <definedName name="CRF_Table2_II_s1_Dyn316" localSheetId="7">#REF!</definedName>
    <definedName name="CRF_Table2_II_s1_Dyn316">#REF!</definedName>
    <definedName name="CRF_Table2_II_s1_Dyn317" localSheetId="10">#REF!</definedName>
    <definedName name="CRF_Table2_II_s1_Dyn317" localSheetId="12">#REF!</definedName>
    <definedName name="CRF_Table2_II_s1_Dyn317" localSheetId="14">#REF!</definedName>
    <definedName name="CRF_Table2_II_s1_Dyn317" localSheetId="4">#REF!</definedName>
    <definedName name="CRF_Table2_II_s1_Dyn317" localSheetId="7">#REF!</definedName>
    <definedName name="CRF_Table2_II_s1_Dyn317">#REF!</definedName>
    <definedName name="CRF_Table2_II_s1_Dyn318" localSheetId="10">#REF!</definedName>
    <definedName name="CRF_Table2_II_s1_Dyn318" localSheetId="12">#REF!</definedName>
    <definedName name="CRF_Table2_II_s1_Dyn318" localSheetId="14">#REF!</definedName>
    <definedName name="CRF_Table2_II_s1_Dyn318" localSheetId="4">#REF!</definedName>
    <definedName name="CRF_Table2_II_s1_Dyn318" localSheetId="7">#REF!</definedName>
    <definedName name="CRF_Table2_II_s1_Dyn318">#REF!</definedName>
    <definedName name="CRF_Table2_II_s1_Dyn319" localSheetId="10">#REF!</definedName>
    <definedName name="CRF_Table2_II_s1_Dyn319" localSheetId="12">#REF!</definedName>
    <definedName name="CRF_Table2_II_s1_Dyn319" localSheetId="14">#REF!</definedName>
    <definedName name="CRF_Table2_II_s1_Dyn319" localSheetId="4">#REF!</definedName>
    <definedName name="CRF_Table2_II_s1_Dyn319" localSheetId="7">#REF!</definedName>
    <definedName name="CRF_Table2_II_s1_Dyn319">#REF!</definedName>
    <definedName name="CRF_Table2_II_s1_Dyn320" localSheetId="10">#REF!</definedName>
    <definedName name="CRF_Table2_II_s1_Dyn320" localSheetId="12">#REF!</definedName>
    <definedName name="CRF_Table2_II_s1_Dyn320" localSheetId="14">#REF!</definedName>
    <definedName name="CRF_Table2_II_s1_Dyn320" localSheetId="4">#REF!</definedName>
    <definedName name="CRF_Table2_II_s1_Dyn320" localSheetId="7">#REF!</definedName>
    <definedName name="CRF_Table2_II_s1_Dyn320">#REF!</definedName>
    <definedName name="CRF_Table2_II_s1_DynE3" localSheetId="10">#REF!</definedName>
    <definedName name="CRF_Table2_II_s1_DynE3" localSheetId="12">#REF!</definedName>
    <definedName name="CRF_Table2_II_s1_DynE3" localSheetId="14">#REF!</definedName>
    <definedName name="CRF_Table2_II_s1_DynE3" localSheetId="4">#REF!</definedName>
    <definedName name="CRF_Table2_II_s1_DynE3" localSheetId="7">#REF!</definedName>
    <definedName name="CRF_Table2_II_s1_DynE3">#REF!</definedName>
    <definedName name="CRF_Table2_II_s1_DynF8" localSheetId="10">#REF!</definedName>
    <definedName name="CRF_Table2_II_s1_DynF8" localSheetId="12">#REF!</definedName>
    <definedName name="CRF_Table2_II_s1_DynF8" localSheetId="14">#REF!</definedName>
    <definedName name="CRF_Table2_II_s1_DynF8" localSheetId="4">#REF!</definedName>
    <definedName name="CRF_Table2_II_s1_DynF8" localSheetId="7">#REF!</definedName>
    <definedName name="CRF_Table2_II_s1_DynF8">#REF!</definedName>
    <definedName name="CRF_Table2_II_s1_DynG" localSheetId="10">#REF!</definedName>
    <definedName name="CRF_Table2_II_s1_DynG" localSheetId="12">#REF!</definedName>
    <definedName name="CRF_Table2_II_s1_DynG" localSheetId="14">#REF!</definedName>
    <definedName name="CRF_Table2_II_s1_DynG" localSheetId="4">#REF!</definedName>
    <definedName name="CRF_Table2_II_s1_DynG" localSheetId="7">#REF!</definedName>
    <definedName name="CRF_Table2_II_s1_DynG">#REF!</definedName>
    <definedName name="CRF_Table2_II_s1_Main" localSheetId="10">#REF!</definedName>
    <definedName name="CRF_Table2_II_s1_Main" localSheetId="12">#REF!</definedName>
    <definedName name="CRF_Table2_II_s1_Main" localSheetId="14">#REF!</definedName>
    <definedName name="CRF_Table2_II_s1_Main" localSheetId="4">#REF!</definedName>
    <definedName name="CRF_Table2_II_s1_Main" localSheetId="7">#REF!</definedName>
    <definedName name="CRF_Table2_II_s1_Main">#REF!</definedName>
  </definedNames>
  <calcPr fullCalcOnLoad="1"/>
</workbook>
</file>

<file path=xl/sharedStrings.xml><?xml version="1.0" encoding="utf-8"?>
<sst xmlns="http://schemas.openxmlformats.org/spreadsheetml/2006/main" count="1159" uniqueCount="419">
  <si>
    <t>[Gg CO2]</t>
  </si>
  <si>
    <t>[Gg CO2eq.]</t>
  </si>
  <si>
    <r>
      <t xml:space="preserve">3. </t>
    </r>
    <r>
      <rPr>
        <sz val="11"/>
        <rFont val="ＭＳ 明朝"/>
        <family val="1"/>
      </rPr>
      <t>溶剤等</t>
    </r>
  </si>
  <si>
    <r>
      <t>1990</t>
    </r>
    <r>
      <rPr>
        <sz val="11"/>
        <rFont val="ＭＳ 明朝"/>
        <family val="1"/>
      </rPr>
      <t>年比</t>
    </r>
  </si>
  <si>
    <t>航空機</t>
  </si>
  <si>
    <t>船舶</t>
  </si>
  <si>
    <t>シェア</t>
  </si>
  <si>
    <r>
      <t>注）　国際バンカー油起源の</t>
    </r>
    <r>
      <rPr>
        <sz val="11"/>
        <rFont val="Century"/>
        <family val="1"/>
      </rPr>
      <t>CO2</t>
    </r>
    <r>
      <rPr>
        <sz val="11"/>
        <rFont val="ＭＳ 明朝"/>
        <family val="1"/>
      </rPr>
      <t>は参考値として報告しており、総排出量に含まれない。</t>
    </r>
  </si>
  <si>
    <r>
      <t>CO2</t>
    </r>
    <r>
      <rPr>
        <sz val="11"/>
        <rFont val="ＭＳ 明朝"/>
        <family val="1"/>
      </rPr>
      <t>総排出量</t>
    </r>
  </si>
  <si>
    <t>国際バンカー油</t>
  </si>
  <si>
    <t>1990, 1995, 2000: Polulation Census ( at 1. Oct.)
other: Year Book of Population Estimated 
           (at 1st Oct.)</t>
  </si>
  <si>
    <t>1人あたりCO2排出量</t>
  </si>
  <si>
    <t>CH4排出量</t>
  </si>
  <si>
    <t>CH4排出量（詳細）</t>
  </si>
  <si>
    <t>N2O排出量（詳細）</t>
  </si>
  <si>
    <t>N2O排出量</t>
  </si>
  <si>
    <t>Fgas排出量</t>
  </si>
  <si>
    <t>Source Category</t>
  </si>
  <si>
    <t>石油等</t>
  </si>
  <si>
    <t>石炭等</t>
  </si>
  <si>
    <t>天然ガス等</t>
  </si>
  <si>
    <t>漏出</t>
  </si>
  <si>
    <t>その他燃料</t>
  </si>
  <si>
    <t>燃料からの漏出</t>
  </si>
  <si>
    <t>工業ﾌﾟﾛｾｽ</t>
  </si>
  <si>
    <t>北海道</t>
  </si>
  <si>
    <t>地域内訳推計誤差</t>
  </si>
  <si>
    <t>calc.</t>
  </si>
  <si>
    <t>Energy</t>
  </si>
  <si>
    <t>エネルギー</t>
  </si>
  <si>
    <t>Gaseous Fuels</t>
  </si>
  <si>
    <t>Other Fuels</t>
  </si>
  <si>
    <t>Fugitive Fuels</t>
  </si>
  <si>
    <t>Industrial Process</t>
  </si>
  <si>
    <t>Waste</t>
  </si>
  <si>
    <t>Total</t>
  </si>
  <si>
    <t>Source Category</t>
  </si>
  <si>
    <t>[Gg CO2]</t>
  </si>
  <si>
    <r>
      <t>合計</t>
    </r>
    <r>
      <rPr>
        <sz val="11"/>
        <rFont val="Century"/>
        <family val="1"/>
      </rPr>
      <t xml:space="preserve"> [Gg CO2]</t>
    </r>
  </si>
  <si>
    <t>自家消費：一般用発電</t>
  </si>
  <si>
    <t>自家消費：外部用発電</t>
  </si>
  <si>
    <t>自家消費：地域熱供給</t>
  </si>
  <si>
    <t>送配電熱ロス</t>
  </si>
  <si>
    <t>自家消費</t>
  </si>
  <si>
    <t>固体燃料転換・その他エネルギー産業</t>
  </si>
  <si>
    <t>自家消費：都市ガス</t>
  </si>
  <si>
    <t>自家消費：鉄鋼ｺｰｸｽ製造</t>
  </si>
  <si>
    <t>自家消費：他転換</t>
  </si>
  <si>
    <t>非製造業</t>
  </si>
  <si>
    <t>製造業</t>
  </si>
  <si>
    <t>旅客</t>
  </si>
  <si>
    <t>貨物</t>
  </si>
  <si>
    <t>電熱配分誤差</t>
  </si>
  <si>
    <t>プラスチック類</t>
  </si>
  <si>
    <t>廃油</t>
  </si>
  <si>
    <t>[Gg CO2]</t>
  </si>
  <si>
    <t>石油精製</t>
  </si>
  <si>
    <t>精製半製品戻</t>
  </si>
  <si>
    <t>石油化学</t>
  </si>
  <si>
    <t>ﾘﾀｰﾝﾅﾌｻ戻</t>
  </si>
  <si>
    <t>分解ｶﾞｽ・分解重油生成</t>
  </si>
  <si>
    <t>鉄鋼ｺｰｸｽ</t>
  </si>
  <si>
    <t>ｺｰｸｽ製造</t>
  </si>
  <si>
    <t>製鉄化学</t>
  </si>
  <si>
    <t>専業ｺｰｸｽ</t>
  </si>
  <si>
    <t>ｶﾞｽｺｰｸｽ</t>
  </si>
  <si>
    <t>鉄鋼系ｶﾞｽ</t>
  </si>
  <si>
    <t>農林水産業</t>
  </si>
  <si>
    <r>
      <t>農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林</t>
    </r>
  </si>
  <si>
    <r>
      <t>水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産</t>
    </r>
  </si>
  <si>
    <r>
      <t>鉱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業</t>
    </r>
  </si>
  <si>
    <t>建設業</t>
  </si>
  <si>
    <t>食料品</t>
  </si>
  <si>
    <t>ﾊﾟﾙﾌﾟ紙板紙</t>
  </si>
  <si>
    <t>化学繊維</t>
  </si>
  <si>
    <t>石油製品</t>
  </si>
  <si>
    <r>
      <t>化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学</t>
    </r>
  </si>
  <si>
    <t>ｶﾞﾗｽ製品</t>
  </si>
  <si>
    <t>窯業土石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</si>
  <si>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鋼</t>
    </r>
  </si>
  <si>
    <t>非鉄地金</t>
  </si>
  <si>
    <r>
      <t>機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械</t>
    </r>
  </si>
  <si>
    <t>重複補正</t>
  </si>
  <si>
    <t>他業種･中小製造業</t>
  </si>
  <si>
    <t>乗用車</t>
  </si>
  <si>
    <t>自家用</t>
  </si>
  <si>
    <t>家計利用寄与</t>
  </si>
  <si>
    <t>企業利用寄与</t>
  </si>
  <si>
    <r>
      <t>営業用</t>
    </r>
    <r>
      <rPr>
        <sz val="11"/>
        <rFont val="Century"/>
        <family val="1"/>
      </rPr>
      <t xml:space="preserve">/ </t>
    </r>
    <r>
      <rPr>
        <sz val="11"/>
        <rFont val="ＭＳ 明朝"/>
        <family val="1"/>
      </rPr>
      <t>ﾀｸｼｰ</t>
    </r>
  </si>
  <si>
    <r>
      <t>ﾊﾞ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ｽ</t>
    </r>
  </si>
  <si>
    <t>自家用</t>
  </si>
  <si>
    <t>営業用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</si>
  <si>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</si>
  <si>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舶</t>
    </r>
    <r>
      <rPr>
        <sz val="11"/>
        <rFont val="Century"/>
        <family val="1"/>
      </rPr>
      <t xml:space="preserve"> 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</si>
  <si>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空</t>
    </r>
  </si>
  <si>
    <t>輸送機関内訳推計誤差</t>
  </si>
  <si>
    <r>
      <t>貨物自動車</t>
    </r>
    <r>
      <rPr>
        <sz val="11"/>
        <rFont val="Century"/>
        <family val="1"/>
      </rPr>
      <t xml:space="preserve">/ </t>
    </r>
    <r>
      <rPr>
        <sz val="11"/>
        <rFont val="ＭＳ Ｐ明朝"/>
        <family val="1"/>
      </rPr>
      <t>ﾄﾗｯｸ</t>
    </r>
  </si>
  <si>
    <t>営業用</t>
  </si>
  <si>
    <t>自家用</t>
  </si>
  <si>
    <t>貨物輸送寄与</t>
  </si>
  <si>
    <t>乗員輸送寄与</t>
  </si>
  <si>
    <r>
      <t>鉄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</rPr>
      <t>道</t>
    </r>
  </si>
  <si>
    <r>
      <t>船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舶</t>
    </r>
  </si>
  <si>
    <r>
      <t>航</t>
    </r>
    <r>
      <rPr>
        <sz val="11"/>
        <rFont val="Century"/>
        <family val="1"/>
      </rPr>
      <t xml:space="preserve"> </t>
    </r>
    <r>
      <rPr>
        <sz val="11"/>
        <rFont val="ＭＳ Ｐ明朝"/>
        <family val="1"/>
      </rPr>
      <t>空</t>
    </r>
  </si>
  <si>
    <t>輸送機関内訳推計誤差</t>
  </si>
  <si>
    <t>calc.</t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</si>
  <si>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北</t>
    </r>
  </si>
  <si>
    <r>
      <t>関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東</t>
    </r>
  </si>
  <si>
    <r>
      <t>北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陸</t>
    </r>
  </si>
  <si>
    <r>
      <t>東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海</t>
    </r>
  </si>
  <si>
    <r>
      <t>近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畿</t>
    </r>
  </si>
  <si>
    <r>
      <t>中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</si>
  <si>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四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国</t>
    </r>
  </si>
  <si>
    <r>
      <t>九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州</t>
    </r>
  </si>
  <si>
    <r>
      <t>沖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</rPr>
      <t>縄</t>
    </r>
  </si>
  <si>
    <t>廃プラスチック</t>
  </si>
  <si>
    <t>産業廃棄物</t>
  </si>
  <si>
    <t>一般廃棄物</t>
  </si>
  <si>
    <t>[Gg CO2eq.]</t>
  </si>
  <si>
    <t>燃料の燃焼（固定発生源）</t>
  </si>
  <si>
    <t>燃料の燃焼（移動発生源）</t>
  </si>
  <si>
    <t>燃料の漏出</t>
  </si>
  <si>
    <t>消化管内発酵</t>
  </si>
  <si>
    <t>稲作</t>
  </si>
  <si>
    <t>その他の農業</t>
  </si>
  <si>
    <t>土地利用変化及び林業</t>
  </si>
  <si>
    <t>埋立</t>
  </si>
  <si>
    <t>廃水処理</t>
  </si>
  <si>
    <t>廃棄物の焼却</t>
  </si>
  <si>
    <t>前年比</t>
  </si>
  <si>
    <r>
      <t xml:space="preserve">1A1. </t>
    </r>
    <r>
      <rPr>
        <sz val="11"/>
        <rFont val="ＭＳ 明朝"/>
        <family val="1"/>
      </rPr>
      <t>エネ転</t>
    </r>
  </si>
  <si>
    <r>
      <t xml:space="preserve">1A2. </t>
    </r>
    <r>
      <rPr>
        <sz val="11"/>
        <rFont val="ＭＳ 明朝"/>
        <family val="1"/>
      </rPr>
      <t>産業</t>
    </r>
  </si>
  <si>
    <r>
      <t xml:space="preserve">1A3. </t>
    </r>
    <r>
      <rPr>
        <sz val="11"/>
        <rFont val="ＭＳ 明朝"/>
        <family val="1"/>
      </rPr>
      <t>運輸</t>
    </r>
  </si>
  <si>
    <r>
      <t xml:space="preserve">1A4. </t>
    </r>
    <r>
      <rPr>
        <sz val="11"/>
        <rFont val="ＭＳ 明朝"/>
        <family val="1"/>
      </rPr>
      <t>民生</t>
    </r>
  </si>
  <si>
    <r>
      <t xml:space="preserve">1B. </t>
    </r>
    <r>
      <rPr>
        <sz val="11"/>
        <rFont val="ＭＳ 明朝"/>
        <family val="1"/>
      </rPr>
      <t>燃料の漏出</t>
    </r>
  </si>
  <si>
    <r>
      <t xml:space="preserve">1B1. </t>
    </r>
    <r>
      <rPr>
        <sz val="11"/>
        <rFont val="ＭＳ 明朝"/>
        <family val="1"/>
      </rPr>
      <t>固体</t>
    </r>
  </si>
  <si>
    <r>
      <t xml:space="preserve">1B2. </t>
    </r>
    <r>
      <rPr>
        <sz val="11"/>
        <rFont val="ＭＳ 明朝"/>
        <family val="1"/>
      </rPr>
      <t>液体</t>
    </r>
  </si>
  <si>
    <r>
      <t xml:space="preserve">4. </t>
    </r>
    <r>
      <rPr>
        <sz val="11"/>
        <rFont val="ＭＳ 明朝"/>
        <family val="1"/>
      </rPr>
      <t>農業</t>
    </r>
  </si>
  <si>
    <r>
      <t xml:space="preserve">4A. </t>
    </r>
    <r>
      <rPr>
        <sz val="11"/>
        <rFont val="ＭＳ 明朝"/>
        <family val="1"/>
      </rPr>
      <t>消化管内発酵</t>
    </r>
  </si>
  <si>
    <r>
      <t xml:space="preserve">4B. </t>
    </r>
    <r>
      <rPr>
        <sz val="11"/>
        <rFont val="ＭＳ 明朝"/>
        <family val="1"/>
      </rPr>
      <t>家畜排せつ物管理</t>
    </r>
  </si>
  <si>
    <r>
      <t xml:space="preserve">4C. </t>
    </r>
    <r>
      <rPr>
        <sz val="11"/>
        <rFont val="ＭＳ 明朝"/>
        <family val="1"/>
      </rPr>
      <t>稲作</t>
    </r>
  </si>
  <si>
    <r>
      <t xml:space="preserve">4D. </t>
    </r>
    <r>
      <rPr>
        <sz val="11"/>
        <rFont val="ＭＳ 明朝"/>
        <family val="1"/>
      </rPr>
      <t>農用地の土壌</t>
    </r>
  </si>
  <si>
    <r>
      <t xml:space="preserve">4F. </t>
    </r>
    <r>
      <rPr>
        <sz val="11"/>
        <rFont val="ＭＳ 明朝"/>
        <family val="1"/>
      </rPr>
      <t>農作物残渣の野焼き</t>
    </r>
  </si>
  <si>
    <r>
      <t xml:space="preserve">5. </t>
    </r>
    <r>
      <rPr>
        <sz val="11"/>
        <rFont val="ＭＳ 明朝"/>
        <family val="1"/>
      </rPr>
      <t>土地利用変化及び林業</t>
    </r>
  </si>
  <si>
    <r>
      <t xml:space="preserve">6A. </t>
    </r>
    <r>
      <rPr>
        <sz val="11"/>
        <rFont val="ＭＳ 明朝"/>
        <family val="1"/>
      </rPr>
      <t>埋立</t>
    </r>
  </si>
  <si>
    <r>
      <t xml:space="preserve">6B. </t>
    </r>
    <r>
      <rPr>
        <sz val="11"/>
        <rFont val="ＭＳ 明朝"/>
        <family val="1"/>
      </rPr>
      <t>廃水の処理</t>
    </r>
  </si>
  <si>
    <r>
      <t xml:space="preserve">6C. </t>
    </r>
    <r>
      <rPr>
        <sz val="11"/>
        <rFont val="ＭＳ 明朝"/>
        <family val="1"/>
      </rPr>
      <t>廃棄物の焼却</t>
    </r>
  </si>
  <si>
    <r>
      <t>1990</t>
    </r>
    <r>
      <rPr>
        <sz val="11"/>
        <rFont val="ＭＳ 明朝"/>
        <family val="1"/>
      </rPr>
      <t>年比</t>
    </r>
  </si>
  <si>
    <t>1990, 1995, 2000：国勢調査（10/1時点人口）
上記以外：人口推計年報（10/1時点人口）</t>
  </si>
  <si>
    <t>農業</t>
  </si>
  <si>
    <t>廃棄物</t>
  </si>
  <si>
    <t>燃料からの漏出</t>
  </si>
  <si>
    <t>燃料の燃焼</t>
  </si>
  <si>
    <t>工業プロセス</t>
  </si>
  <si>
    <t>NE</t>
  </si>
  <si>
    <t>合計</t>
  </si>
  <si>
    <t>■前年比</t>
  </si>
  <si>
    <t>麻酔</t>
  </si>
  <si>
    <t>発泡</t>
  </si>
  <si>
    <t>冷媒</t>
  </si>
  <si>
    <t>洗浄</t>
  </si>
  <si>
    <t>半導体製造等</t>
  </si>
  <si>
    <t>電力設備</t>
  </si>
  <si>
    <t>その他</t>
  </si>
  <si>
    <t>Total</t>
  </si>
  <si>
    <t>GWP</t>
  </si>
  <si>
    <t>計</t>
  </si>
  <si>
    <t>Trend in GHGs Emissions</t>
  </si>
  <si>
    <t>各温室効果ガス排出量の推移</t>
  </si>
  <si>
    <t>[Mt CO2 eq.]</t>
  </si>
  <si>
    <t>Base year
of KP</t>
  </si>
  <si>
    <t>京都議定書
の基準年</t>
  </si>
  <si>
    <t>CH4</t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</si>
  <si>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</si>
  <si>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t>N2O</t>
  </si>
  <si>
    <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明朝"/>
        <family val="1"/>
      </rPr>
      <t>）</t>
    </r>
  </si>
  <si>
    <t>HFCs</t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</si>
  <si>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 etc.</t>
    </r>
  </si>
  <si>
    <r>
      <t>HFC-134a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1,300</t>
    </r>
    <r>
      <rPr>
        <sz val="11"/>
        <rFont val="ＭＳ 明朝"/>
        <family val="1"/>
      </rPr>
      <t>など</t>
    </r>
  </si>
  <si>
    <t>PFCs</t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</si>
  <si>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 etc.</t>
    </r>
  </si>
  <si>
    <r>
      <t>パーフルオロカーボン類
（</t>
    </r>
    <r>
      <rPr>
        <sz val="11"/>
        <rFont val="Century"/>
        <family val="1"/>
      </rPr>
      <t>PFCs</t>
    </r>
    <r>
      <rPr>
        <sz val="11"/>
        <rFont val="ＭＳ 明朝"/>
        <family val="1"/>
      </rPr>
      <t>）</t>
    </r>
  </si>
  <si>
    <r>
      <t>PFC-14</t>
    </r>
    <r>
      <rPr>
        <sz val="11"/>
        <rFont val="ＭＳ 明朝"/>
        <family val="1"/>
      </rPr>
      <t xml:space="preserve">：
</t>
    </r>
    <r>
      <rPr>
        <sz val="11"/>
        <rFont val="Century"/>
        <family val="1"/>
      </rPr>
      <t>6,500</t>
    </r>
    <r>
      <rPr>
        <sz val="11"/>
        <rFont val="ＭＳ 明朝"/>
        <family val="1"/>
      </rPr>
      <t>など</t>
    </r>
  </si>
  <si>
    <t>SF6</t>
  </si>
  <si>
    <t>Gross Total</t>
  </si>
  <si>
    <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</rPr>
      <t>）</t>
    </r>
  </si>
  <si>
    <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明朝"/>
        <family val="1"/>
      </rPr>
      <t>）</t>
    </r>
  </si>
  <si>
    <r>
      <t>６ふっ化硫黄（</t>
    </r>
    <r>
      <rPr>
        <sz val="11"/>
        <rFont val="Century"/>
        <family val="1"/>
      </rPr>
      <t>SF6</t>
    </r>
    <r>
      <rPr>
        <sz val="11"/>
        <rFont val="ＭＳ 明朝"/>
        <family val="1"/>
      </rPr>
      <t>）</t>
    </r>
  </si>
  <si>
    <t>対京都議定書基準年比増減</t>
  </si>
  <si>
    <t>Base year
of KP</t>
  </si>
  <si>
    <t>対前年比増減</t>
  </si>
  <si>
    <t xml:space="preserve">CO2 </t>
  </si>
  <si>
    <t>Comoarison with the base year of KP</t>
  </si>
  <si>
    <t>計</t>
  </si>
  <si>
    <t>直接排出量</t>
  </si>
  <si>
    <t>間接排出量</t>
  </si>
  <si>
    <t>家庭</t>
  </si>
  <si>
    <t>工業プロセス</t>
  </si>
  <si>
    <t>廃棄物</t>
  </si>
  <si>
    <t>その他</t>
  </si>
  <si>
    <t>合計</t>
  </si>
  <si>
    <t>排出源</t>
  </si>
  <si>
    <t>備考</t>
  </si>
  <si>
    <t>Note</t>
  </si>
  <si>
    <t>エネルギー転換部門</t>
  </si>
  <si>
    <t>産業部門</t>
  </si>
  <si>
    <t>化学</t>
  </si>
  <si>
    <t>運輸部門</t>
  </si>
  <si>
    <t>航空機</t>
  </si>
  <si>
    <t>自動車</t>
  </si>
  <si>
    <t>鉄道</t>
  </si>
  <si>
    <t>船舶</t>
  </si>
  <si>
    <t>民生部門</t>
  </si>
  <si>
    <t>業務</t>
  </si>
  <si>
    <t>家庭</t>
  </si>
  <si>
    <t>窯業・土石</t>
  </si>
  <si>
    <t>合計</t>
  </si>
  <si>
    <t>家庭部門</t>
  </si>
  <si>
    <t>工業プロセス</t>
  </si>
  <si>
    <t>廃棄物</t>
  </si>
  <si>
    <t>前年比増減率</t>
  </si>
  <si>
    <t>注：間接排出量</t>
  </si>
  <si>
    <t>　　電気事業者の発電に伴う排出量を電力消費量に応じて</t>
  </si>
  <si>
    <t>　　最終需要部門に配分した後の値。</t>
  </si>
  <si>
    <t>運輸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</si>
  <si>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</si>
  <si>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■シェア</t>
  </si>
  <si>
    <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</rPr>
      <t>年比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</si>
  <si>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</si>
  <si>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r>
      <t>■</t>
    </r>
    <r>
      <rPr>
        <sz val="11"/>
        <rFont val="Century"/>
        <family val="1"/>
      </rPr>
      <t>F-gas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[GgCO2eq.]</t>
    </r>
  </si>
  <si>
    <t>NE</t>
  </si>
  <si>
    <r>
      <t>HCFC22</t>
    </r>
    <r>
      <rPr>
        <sz val="11"/>
        <rFont val="ＭＳ 明朝"/>
        <family val="1"/>
      </rPr>
      <t>製造時の副成</t>
    </r>
    <r>
      <rPr>
        <sz val="11"/>
        <rFont val="Century"/>
        <family val="1"/>
      </rPr>
      <t>HFC23</t>
    </r>
  </si>
  <si>
    <r>
      <t>HFC</t>
    </r>
    <r>
      <rPr>
        <sz val="11"/>
        <rFont val="ＭＳ 明朝"/>
        <family val="1"/>
      </rPr>
      <t>等３ガス製造</t>
    </r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</si>
  <si>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</si>
  <si>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</si>
  <si>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</si>
  <si>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t>NE</t>
  </si>
  <si>
    <t>NE</t>
  </si>
  <si>
    <t>NE</t>
  </si>
  <si>
    <r>
      <t>エアゾール・</t>
    </r>
    <r>
      <rPr>
        <sz val="11"/>
        <rFont val="Century"/>
        <family val="1"/>
      </rPr>
      <t>MDI</t>
    </r>
  </si>
  <si>
    <r>
      <t>■</t>
    </r>
    <r>
      <rPr>
        <sz val="11"/>
        <rFont val="Century"/>
        <family val="1"/>
      </rPr>
      <t>1995</t>
    </r>
    <r>
      <rPr>
        <sz val="11"/>
        <rFont val="ＭＳ 明朝"/>
        <family val="1"/>
      </rPr>
      <t>年比</t>
    </r>
  </si>
  <si>
    <t>[Gg CO2]</t>
  </si>
  <si>
    <t>Note</t>
  </si>
  <si>
    <r>
      <t xml:space="preserve">1A. </t>
    </r>
    <r>
      <rPr>
        <sz val="11"/>
        <rFont val="ＭＳ 明朝"/>
        <family val="1"/>
      </rPr>
      <t>燃料の燃焼</t>
    </r>
  </si>
  <si>
    <r>
      <t xml:space="preserve">1B. </t>
    </r>
    <r>
      <rPr>
        <sz val="11"/>
        <rFont val="ＭＳ 明朝"/>
        <family val="1"/>
      </rPr>
      <t>燃料からの漏出</t>
    </r>
  </si>
  <si>
    <r>
      <t xml:space="preserve">2. </t>
    </r>
    <r>
      <rPr>
        <sz val="11"/>
        <rFont val="ＭＳ 明朝"/>
        <family val="1"/>
      </rPr>
      <t>工業プロセス</t>
    </r>
  </si>
  <si>
    <r>
      <t xml:space="preserve">6. </t>
    </r>
    <r>
      <rPr>
        <sz val="11"/>
        <rFont val="ＭＳ 明朝"/>
        <family val="1"/>
      </rPr>
      <t>廃棄物</t>
    </r>
  </si>
  <si>
    <t>[Mt CO2]</t>
  </si>
  <si>
    <r>
      <t>1990</t>
    </r>
    <r>
      <rPr>
        <sz val="11"/>
        <rFont val="ＭＳ 明朝"/>
        <family val="1"/>
      </rPr>
      <t>年比増減率</t>
    </r>
  </si>
  <si>
    <t>石炭製品製造</t>
  </si>
  <si>
    <t>石油製品製造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</si>
  <si>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</si>
  <si>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</si>
  <si>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</si>
  <si>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</si>
  <si>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</si>
  <si>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</si>
  <si>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</si>
  <si>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</si>
  <si>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</si>
  <si>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</si>
  <si>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</si>
  <si>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</si>
  <si>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</si>
  <si>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</si>
  <si>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</si>
  <si>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</si>
  <si>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</si>
  <si>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</si>
  <si>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</si>
  <si>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</si>
  <si>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</si>
  <si>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</si>
  <si>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</si>
  <si>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その他（電熱配分誤差）</t>
  </si>
  <si>
    <t>直接排出量
シェア</t>
  </si>
  <si>
    <t>間接排出量
シェア</t>
  </si>
  <si>
    <r>
      <t>■</t>
    </r>
    <r>
      <rPr>
        <sz val="11"/>
        <rFont val="Century"/>
        <family val="1"/>
      </rPr>
      <t>CH4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.]</t>
    </r>
  </si>
  <si>
    <r>
      <t>■</t>
    </r>
    <r>
      <rPr>
        <sz val="11"/>
        <rFont val="Century"/>
        <family val="1"/>
      </rPr>
      <t>N2O</t>
    </r>
    <r>
      <rPr>
        <sz val="11"/>
        <rFont val="ＭＳ 明朝"/>
        <family val="1"/>
      </rPr>
      <t>排出量　</t>
    </r>
    <r>
      <rPr>
        <sz val="11"/>
        <rFont val="Century"/>
        <family val="1"/>
      </rPr>
      <t>[</t>
    </r>
    <r>
      <rPr>
        <sz val="11"/>
        <rFont val="ＭＳ 明朝"/>
        <family val="1"/>
      </rPr>
      <t>実重量</t>
    </r>
    <r>
      <rPr>
        <sz val="11"/>
        <rFont val="Century"/>
        <family val="1"/>
      </rPr>
      <t>]</t>
    </r>
  </si>
  <si>
    <r>
      <t>HFC-134a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1,300</t>
    </r>
    <r>
      <rPr>
        <sz val="11"/>
        <rFont val="ＭＳ ゴシック"/>
        <family val="3"/>
      </rPr>
      <t>など</t>
    </r>
  </si>
  <si>
    <r>
      <t>PFC-14</t>
    </r>
    <r>
      <rPr>
        <sz val="11"/>
        <rFont val="ＭＳ ゴシック"/>
        <family val="3"/>
      </rPr>
      <t xml:space="preserve">：
</t>
    </r>
    <r>
      <rPr>
        <sz val="11"/>
        <rFont val="Arial"/>
        <family val="2"/>
      </rPr>
      <t>6,500</t>
    </r>
    <r>
      <rPr>
        <sz val="11"/>
        <rFont val="ＭＳ ゴシック"/>
        <family val="3"/>
      </rPr>
      <t>など</t>
    </r>
  </si>
  <si>
    <r>
      <t>年度の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</si>
  <si>
    <r>
      <t>二酸化炭素（</t>
    </r>
    <r>
      <rPr>
        <sz val="12"/>
        <rFont val="Arial"/>
        <family val="2"/>
      </rPr>
      <t>CO</t>
    </r>
    <r>
      <rPr>
        <vertAlign val="subscript"/>
        <sz val="12"/>
        <rFont val="Arial"/>
        <family val="2"/>
      </rPr>
      <t>2</t>
    </r>
    <r>
      <rPr>
        <sz val="12"/>
        <rFont val="ＭＳ ゴシック"/>
        <family val="3"/>
      </rPr>
      <t>）排出</t>
    </r>
  </si>
  <si>
    <r>
      <t>メタン（</t>
    </r>
    <r>
      <rPr>
        <sz val="12"/>
        <rFont val="Arial"/>
        <family val="2"/>
      </rPr>
      <t>CH</t>
    </r>
    <r>
      <rPr>
        <vertAlign val="subscript"/>
        <sz val="12"/>
        <rFont val="Arial"/>
        <family val="2"/>
      </rPr>
      <t>4</t>
    </r>
    <r>
      <rPr>
        <sz val="12"/>
        <rFont val="ＭＳ ゴシック"/>
        <family val="3"/>
      </rPr>
      <t>）</t>
    </r>
  </si>
  <si>
    <r>
      <t>一酸化二窒素（</t>
    </r>
    <r>
      <rPr>
        <sz val="12"/>
        <rFont val="Arial"/>
        <family val="2"/>
      </rPr>
      <t>N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sz val="12"/>
        <rFont val="ＭＳ ゴシック"/>
        <family val="3"/>
      </rPr>
      <t>）</t>
    </r>
  </si>
  <si>
    <r>
      <t>六ふっ化硫黄（</t>
    </r>
    <r>
      <rPr>
        <sz val="12"/>
        <rFont val="Arial"/>
        <family val="2"/>
      </rPr>
      <t>SF</t>
    </r>
    <r>
      <rPr>
        <vertAlign val="subscript"/>
        <sz val="12"/>
        <rFont val="Arial"/>
        <family val="2"/>
      </rPr>
      <t>6</t>
    </r>
    <r>
      <rPr>
        <sz val="12"/>
        <rFont val="ＭＳ ゴシック"/>
        <family val="3"/>
      </rPr>
      <t>）</t>
    </r>
  </si>
  <si>
    <r>
      <t>パーフルオロカーボン類
（</t>
    </r>
    <r>
      <rPr>
        <sz val="11"/>
        <rFont val="Arial"/>
        <family val="2"/>
      </rPr>
      <t>PFCs</t>
    </r>
    <r>
      <rPr>
        <sz val="11"/>
        <rFont val="ＭＳ ゴシック"/>
        <family val="3"/>
      </rPr>
      <t>）</t>
    </r>
  </si>
  <si>
    <t>[Gg CO2]</t>
  </si>
  <si>
    <t>自家消費・送配損失</t>
  </si>
  <si>
    <t>農 林</t>
  </si>
  <si>
    <t>水 産</t>
  </si>
  <si>
    <t>鉱 業</t>
  </si>
  <si>
    <t>建設業</t>
  </si>
  <si>
    <t>食料品</t>
  </si>
  <si>
    <t>ﾊﾟﾙﾌﾟ紙板紙</t>
  </si>
  <si>
    <t>化学繊維</t>
  </si>
  <si>
    <t>石油製品</t>
  </si>
  <si>
    <t>化 学</t>
  </si>
  <si>
    <t>ｶﾞﾗｽ製品</t>
  </si>
  <si>
    <t>窯業土石</t>
  </si>
  <si>
    <t>鉄 鋼</t>
  </si>
  <si>
    <t>非鉄地金</t>
  </si>
  <si>
    <t>機 械</t>
  </si>
  <si>
    <t>重複補正</t>
  </si>
  <si>
    <t>他業種･中小製造業</t>
  </si>
  <si>
    <t>輸送機関内訳推計誤差</t>
  </si>
  <si>
    <t>セメント</t>
  </si>
  <si>
    <t>生石灰</t>
  </si>
  <si>
    <t>石灰石及びドロマイトの使用</t>
  </si>
  <si>
    <t>アンモニア</t>
  </si>
  <si>
    <t>エチレン</t>
  </si>
  <si>
    <t>[Mt CO2]</t>
  </si>
  <si>
    <t>事業用発電</t>
  </si>
  <si>
    <t>地域熱供給</t>
  </si>
  <si>
    <t>業務その他部門</t>
  </si>
  <si>
    <t>その他部門</t>
  </si>
  <si>
    <t>業務その他</t>
  </si>
  <si>
    <t>その他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</si>
  <si>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</si>
  <si>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r>
      <t>一人当たり排出量</t>
    </r>
    <r>
      <rPr>
        <sz val="10"/>
        <rFont val="Century"/>
        <family val="1"/>
      </rPr>
      <t xml:space="preserve"> 
[tCO2/capita]</t>
    </r>
  </si>
  <si>
    <r>
      <t>人口</t>
    </r>
    <r>
      <rPr>
        <sz val="10"/>
        <rFont val="Century"/>
        <family val="1"/>
      </rPr>
      <t xml:space="preserve"> [</t>
    </r>
    <r>
      <rPr>
        <sz val="10"/>
        <rFont val="ＭＳ 明朝"/>
        <family val="1"/>
      </rPr>
      <t>千人</t>
    </r>
    <r>
      <rPr>
        <sz val="10"/>
        <rFont val="Century"/>
        <family val="1"/>
      </rPr>
      <t>]</t>
    </r>
  </si>
  <si>
    <r>
      <t>対</t>
    </r>
    <r>
      <rPr>
        <sz val="10"/>
        <rFont val="Century"/>
        <family val="1"/>
      </rPr>
      <t>90</t>
    </r>
    <r>
      <rPr>
        <sz val="10"/>
        <rFont val="ＭＳ 明朝"/>
        <family val="1"/>
      </rPr>
      <t>年度比増減％</t>
    </r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</si>
  <si>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</si>
  <si>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対前年度比増減％</t>
  </si>
  <si>
    <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</si>
  <si>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Solid Fuels</t>
  </si>
  <si>
    <t>Liquid Fuels</t>
  </si>
  <si>
    <t>電気事業者・熱供給事業者</t>
  </si>
  <si>
    <t>間接排出量（電気・熱配分後）</t>
  </si>
  <si>
    <t>間接排出量（電気・熱配分後）（詳細）</t>
  </si>
  <si>
    <t>溶剤等</t>
  </si>
  <si>
    <t>家畜排せつ物管理</t>
  </si>
  <si>
    <t>農用地の土壌</t>
  </si>
  <si>
    <t>農作物残渣の野焼</t>
  </si>
  <si>
    <t>前年比</t>
  </si>
  <si>
    <r>
      <t xml:space="preserve">1B. </t>
    </r>
    <r>
      <rPr>
        <sz val="11"/>
        <rFont val="ＭＳ Ｐ明朝"/>
        <family val="1"/>
      </rPr>
      <t>燃料の漏出</t>
    </r>
  </si>
  <si>
    <r>
      <t>世帯数</t>
    </r>
    <r>
      <rPr>
        <sz val="10"/>
        <rFont val="Century"/>
        <family val="1"/>
      </rPr>
      <t>[</t>
    </r>
    <r>
      <rPr>
        <sz val="10"/>
        <rFont val="ＭＳ 明朝"/>
        <family val="1"/>
      </rPr>
      <t>千世帯</t>
    </r>
    <r>
      <rPr>
        <sz val="10"/>
        <rFont val="Century"/>
        <family val="1"/>
      </rPr>
      <t>]</t>
    </r>
  </si>
  <si>
    <r>
      <t>住民基本台帳人口要覧（財団法人国土地理協会</t>
    </r>
    <r>
      <rPr>
        <sz val="10"/>
        <rFont val="Century"/>
        <family val="1"/>
      </rPr>
      <t>)</t>
    </r>
  </si>
  <si>
    <r>
      <t>一世帯あたり排出量</t>
    </r>
    <r>
      <rPr>
        <sz val="10"/>
        <rFont val="Century"/>
        <family val="1"/>
      </rPr>
      <t xml:space="preserve"> 
[tCO2/household]</t>
    </r>
  </si>
  <si>
    <t>1世帯あたりCO2排出量（エネルギー起源CO2）</t>
  </si>
  <si>
    <r>
      <t>エネルギー起源</t>
    </r>
    <r>
      <rPr>
        <sz val="10"/>
        <rFont val="Century"/>
        <family val="1"/>
      </rPr>
      <t>CO2</t>
    </r>
    <r>
      <rPr>
        <sz val="10"/>
        <rFont val="ＭＳ 明朝"/>
        <family val="1"/>
      </rPr>
      <t>排出量</t>
    </r>
    <r>
      <rPr>
        <sz val="10"/>
        <rFont val="Century"/>
        <family val="1"/>
      </rPr>
      <t xml:space="preserve"> 
[MtCO2]</t>
    </r>
  </si>
  <si>
    <t>直接排出量（自家発・産業用蒸気配分後）</t>
  </si>
  <si>
    <t>[Mt CO2]</t>
  </si>
  <si>
    <t>金属生産</t>
  </si>
  <si>
    <t>基準年比</t>
  </si>
  <si>
    <t>前年度比</t>
  </si>
  <si>
    <r>
      <t>ハイドロフルオロカーボン類
（</t>
    </r>
    <r>
      <rPr>
        <sz val="11"/>
        <rFont val="Arial"/>
        <family val="2"/>
      </rPr>
      <t>HFCs</t>
    </r>
    <r>
      <rPr>
        <sz val="11"/>
        <rFont val="ＭＳ ゴシック"/>
        <family val="3"/>
      </rPr>
      <t>）</t>
    </r>
  </si>
  <si>
    <r>
      <t>ハイドロフルオロカーボン類
（</t>
    </r>
    <r>
      <rPr>
        <sz val="11"/>
        <rFont val="Century"/>
        <family val="1"/>
      </rPr>
      <t>HFCs</t>
    </r>
    <r>
      <rPr>
        <sz val="11"/>
        <rFont val="ＭＳ 明朝"/>
        <family val="1"/>
      </rPr>
      <t>）</t>
    </r>
  </si>
  <si>
    <r>
      <t>[</t>
    </r>
    <r>
      <rPr>
        <sz val="11"/>
        <rFont val="ＭＳ ゴシック"/>
        <family val="3"/>
      </rPr>
      <t>百万</t>
    </r>
    <r>
      <rPr>
        <sz val="11"/>
        <rFont val="Arial"/>
        <family val="2"/>
      </rPr>
      <t>t CO</t>
    </r>
    <r>
      <rPr>
        <vertAlign val="subscript"/>
        <sz val="11"/>
        <rFont val="Arial"/>
        <family val="2"/>
      </rPr>
      <t>2</t>
    </r>
    <r>
      <rPr>
        <sz val="11"/>
        <rFont val="ＭＳ ゴシック"/>
        <family val="3"/>
      </rPr>
      <t>換算</t>
    </r>
    <r>
      <rPr>
        <sz val="11"/>
        <rFont val="Arial"/>
        <family val="2"/>
      </rPr>
      <t>]</t>
    </r>
  </si>
  <si>
    <t>-</t>
  </si>
  <si>
    <t>シート名</t>
  </si>
  <si>
    <t>内容</t>
  </si>
  <si>
    <t>本シート</t>
  </si>
  <si>
    <t>1.Total</t>
  </si>
  <si>
    <t>7.CO2-Source</t>
  </si>
  <si>
    <t>10.CO2-bunker</t>
  </si>
  <si>
    <t>11.CH4</t>
  </si>
  <si>
    <t>12.CH4_detail</t>
  </si>
  <si>
    <t>13.N2O</t>
  </si>
  <si>
    <t>14.N2O_detail</t>
  </si>
  <si>
    <t>15.F-gas</t>
  </si>
  <si>
    <t>9.CO2-Share-2003</t>
  </si>
  <si>
    <t>灯油</t>
  </si>
  <si>
    <t>LPG</t>
  </si>
  <si>
    <t>都市ガス</t>
  </si>
  <si>
    <t>ガソリン</t>
  </si>
  <si>
    <t>軽油</t>
  </si>
  <si>
    <t>一般廃棄物</t>
  </si>
  <si>
    <t>水道</t>
  </si>
  <si>
    <t>用途別排出量</t>
  </si>
  <si>
    <t>暖房</t>
  </si>
  <si>
    <t>冷房</t>
  </si>
  <si>
    <t>給湯</t>
  </si>
  <si>
    <t>厨房</t>
  </si>
  <si>
    <t>自家用乗用車</t>
  </si>
  <si>
    <t>　　　　　　　</t>
  </si>
  <si>
    <r>
      <t>2003</t>
    </r>
    <r>
      <rPr>
        <sz val="11"/>
        <rFont val="ＭＳ Ｐ明朝"/>
        <family val="1"/>
      </rPr>
      <t>年度</t>
    </r>
  </si>
  <si>
    <t>燃料種別内訳</t>
  </si>
  <si>
    <r>
      <t>[kg-CO2/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</si>
  <si>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石炭等</t>
  </si>
  <si>
    <t>電力</t>
  </si>
  <si>
    <t>熱</t>
  </si>
  <si>
    <t>燃料種別割合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</si>
  <si>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</si>
  <si>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[kg/</t>
    </r>
    <r>
      <rPr>
        <sz val="11"/>
        <rFont val="ＭＳ Ｐ明朝"/>
        <family val="1"/>
      </rPr>
      <t>世帯</t>
    </r>
    <r>
      <rPr>
        <sz val="11"/>
        <rFont val="Century"/>
        <family val="1"/>
      </rPr>
      <t>]</t>
    </r>
  </si>
  <si>
    <t>用途別排出割合</t>
  </si>
  <si>
    <r>
      <t>[</t>
    </r>
    <r>
      <rPr>
        <sz val="11"/>
        <rFont val="ＭＳ Ｐ明朝"/>
        <family val="1"/>
      </rPr>
      <t>％</t>
    </r>
    <r>
      <rPr>
        <sz val="11"/>
        <rFont val="Century"/>
        <family val="1"/>
      </rPr>
      <t>]</t>
    </r>
  </si>
  <si>
    <r>
      <t>[kgCO2/</t>
    </r>
    <r>
      <rPr>
        <sz val="11"/>
        <rFont val="ＭＳ Ｐ明朝"/>
        <family val="1"/>
      </rPr>
      <t>人</t>
    </r>
    <r>
      <rPr>
        <sz val="11"/>
        <rFont val="Century"/>
        <family val="1"/>
      </rPr>
      <t>]</t>
    </r>
  </si>
  <si>
    <t>産業</t>
  </si>
  <si>
    <t>エネルギー転換</t>
  </si>
  <si>
    <t xml:space="preserve">     [Mt CO2]</t>
  </si>
  <si>
    <t>-</t>
  </si>
  <si>
    <t>0.Contents</t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</si>
  <si>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, CH</t>
    </r>
    <r>
      <rPr>
        <vertAlign val="subscript"/>
        <sz val="11"/>
        <rFont val="Times New Roman"/>
        <family val="1"/>
      </rPr>
      <t>4</t>
    </r>
    <r>
      <rPr>
        <sz val="11"/>
        <rFont val="Times New Roman"/>
        <family val="1"/>
      </rPr>
      <t>, 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 xml:space="preserve">年度の排出量の推移
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年度の排出量の推移</t>
    </r>
  </si>
  <si>
    <t>2.CO2-Sector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</si>
  <si>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（直接排出量（自家発・産業用蒸気配分後））</t>
    </r>
  </si>
  <si>
    <t>3.Allocated_CO2-Sector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</si>
  <si>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（間接排出量（電気・熱配分後）：簡約表）</t>
    </r>
  </si>
  <si>
    <t>4.Allocated_CO2-Sector (detail)</t>
  </si>
  <si>
    <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
（間接排出量（電気・熱配分後）：詳細表）</t>
    </r>
  </si>
  <si>
    <t>5.CO2-capita</t>
  </si>
  <si>
    <r>
      <t>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</si>
  <si>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6.CO2-household</t>
  </si>
  <si>
    <r>
      <t>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</si>
  <si>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排出量（燃料種別等）の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</si>
  <si>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t>8.CO2-Share-1990</t>
  </si>
  <si>
    <r>
      <t>1990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</si>
  <si>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2003</t>
    </r>
    <r>
      <rPr>
        <sz val="11"/>
        <rFont val="ＭＳ 明朝"/>
        <family val="1"/>
      </rPr>
      <t>年度の排出源別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排出量のシェア</t>
    </r>
  </si>
  <si>
    <r>
      <t>国際バンカー油起源の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</si>
  <si>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</si>
  <si>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CH</t>
    </r>
    <r>
      <rPr>
        <vertAlign val="subscript"/>
        <sz val="11"/>
        <rFont val="Times New Roman"/>
        <family val="1"/>
      </rPr>
      <t>4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</si>
  <si>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年度の推移（簡約表）</t>
    </r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</si>
  <si>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明朝"/>
        <family val="1"/>
      </rPr>
      <t>排出量の</t>
    </r>
    <r>
      <rPr>
        <sz val="11"/>
        <rFont val="Times New Roman"/>
        <family val="1"/>
      </rPr>
      <t>1990-2003</t>
    </r>
    <r>
      <rPr>
        <sz val="11"/>
        <rFont val="ＭＳ 明朝"/>
        <family val="1"/>
      </rPr>
      <t>年度の推移（詳細表）</t>
    </r>
  </si>
  <si>
    <r>
      <t>F-gas</t>
    </r>
    <r>
      <rPr>
        <sz val="11"/>
        <rFont val="ＭＳ 明朝"/>
        <family val="1"/>
      </rPr>
      <t>（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明朝"/>
        <family val="1"/>
      </rPr>
      <t>）排出量の</t>
    </r>
    <r>
      <rPr>
        <sz val="11"/>
        <rFont val="Times New Roman"/>
        <family val="1"/>
      </rPr>
      <t>1995-2003</t>
    </r>
    <r>
      <rPr>
        <sz val="11"/>
        <rFont val="ＭＳ 明朝"/>
        <family val="1"/>
      </rPr>
      <t>年度の推移</t>
    </r>
  </si>
  <si>
    <r>
      <t>16.2003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世帯当たり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</si>
  <si>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年度の一世帯あたり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排出量（燃料種別、用途別）</t>
    </r>
  </si>
  <si>
    <r>
      <t>17.2003</t>
    </r>
    <r>
      <rPr>
        <sz val="11"/>
        <rFont val="ＭＳ 明朝"/>
        <family val="1"/>
      </rPr>
      <t>年図</t>
    </r>
    <r>
      <rPr>
        <sz val="11"/>
        <rFont val="Times New Roman"/>
        <family val="1"/>
      </rPr>
      <t xml:space="preserve"> (</t>
    </r>
    <r>
      <rPr>
        <sz val="11"/>
        <rFont val="ＭＳ 明朝"/>
        <family val="1"/>
      </rPr>
      <t>一人当たり</t>
    </r>
    <r>
      <rPr>
        <sz val="11"/>
        <rFont val="Times New Roman"/>
        <family val="1"/>
      </rPr>
      <t>)</t>
    </r>
  </si>
  <si>
    <r>
      <t>2003</t>
    </r>
    <r>
      <rPr>
        <sz val="11"/>
        <rFont val="ＭＳ 明朝"/>
        <family val="1"/>
      </rPr>
      <t>年度の１人あたり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明朝"/>
        <family val="1"/>
      </rPr>
      <t>排出量（燃料種別）</t>
    </r>
  </si>
  <si>
    <t>照明・家電製品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</si>
</sst>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#,##0.00000000000_ "/>
    <numFmt numFmtId="187" formatCode="0.0000000000_ "/>
    <numFmt numFmtId="188" formatCode="#,##0.00_ ;[Red]\-#,##0.00\ "/>
    <numFmt numFmtId="189" formatCode="#,##0.00_);[Red]\(#,##0.00\)"/>
    <numFmt numFmtId="190" formatCode="#,##0.0_);[Red]\(#,##0.0\)"/>
    <numFmt numFmtId="191" formatCode="#,##0_);[Red]\(#,##0\)"/>
    <numFmt numFmtId="192" formatCode="#,##0.00000_ "/>
    <numFmt numFmtId="193" formatCode="#,##0.000000_ "/>
    <numFmt numFmtId="194" formatCode="#,##0.00000000_ "/>
    <numFmt numFmtId="195" formatCode="#0.0%;[Red]\-#0.0%"/>
    <numFmt numFmtId="196" formatCode="#,##0.00000000000000000000_ "/>
    <numFmt numFmtId="197" formatCode="#,##0.000_ "/>
    <numFmt numFmtId="198" formatCode="#,##0.0000;[Red]\-#,##0.0000"/>
    <numFmt numFmtId="199" formatCode="#,##0.0000000;[Red]\-#,##0.0000000"/>
    <numFmt numFmtId="200" formatCode="#,##0.000000000;[Red]\-#,##0.000000000"/>
    <numFmt numFmtId="201" formatCode="0.0000%"/>
    <numFmt numFmtId="202" formatCode="#,##0.0000_);[Red]\(#,##0.0000\)"/>
  </numFmts>
  <fonts count="64">
    <font>
      <sz val="11"/>
      <name val="ＭＳ Ｐ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Century"/>
      <family val="1"/>
    </font>
    <font>
      <sz val="11"/>
      <name val="ＭＳ 明朝"/>
      <family val="1"/>
    </font>
    <font>
      <vertAlign val="subscript"/>
      <sz val="11"/>
      <name val="Century"/>
      <family val="1"/>
    </font>
    <font>
      <sz val="10"/>
      <name val="ＭＳ 明朝"/>
      <family val="1"/>
    </font>
    <font>
      <sz val="9.35"/>
      <name val="ＭＳ ゴシック"/>
      <family val="3"/>
    </font>
    <font>
      <sz val="9.35"/>
      <name val="Arial"/>
      <family val="2"/>
    </font>
    <font>
      <sz val="6"/>
      <name val="ＭＳ Ｐ明朝"/>
      <family val="1"/>
    </font>
    <font>
      <sz val="12"/>
      <name val="Century"/>
      <family val="1"/>
    </font>
    <font>
      <sz val="10"/>
      <name val="Century"/>
      <family val="1"/>
    </font>
    <font>
      <sz val="11"/>
      <name val="ＭＳ Ｐ明朝"/>
      <family val="1"/>
    </font>
    <font>
      <b/>
      <sz val="11"/>
      <name val="Century"/>
      <family val="1"/>
    </font>
    <font>
      <sz val="12"/>
      <name val="Arial"/>
      <family val="2"/>
    </font>
    <font>
      <sz val="14.5"/>
      <name val="Arial"/>
      <family val="2"/>
    </font>
    <font>
      <sz val="11"/>
      <name val="ＭＳ ゴシック"/>
      <family val="3"/>
    </font>
    <font>
      <sz val="11"/>
      <name val="Arial"/>
      <family val="2"/>
    </font>
    <font>
      <sz val="10.25"/>
      <name val="ＭＳ ゴシック"/>
      <family val="3"/>
    </font>
    <font>
      <sz val="10.25"/>
      <name val="Arial"/>
      <family val="2"/>
    </font>
    <font>
      <sz val="12"/>
      <name val="ＭＳ ゴシック"/>
      <family val="3"/>
    </font>
    <font>
      <sz val="11.5"/>
      <name val="Arial"/>
      <family val="2"/>
    </font>
    <font>
      <sz val="10"/>
      <name val="ＭＳ ゴシック"/>
      <family val="3"/>
    </font>
    <font>
      <sz val="12"/>
      <name val="ＭＳ Ｐゴシック"/>
      <family val="3"/>
    </font>
    <font>
      <vertAlign val="subscript"/>
      <sz val="12"/>
      <name val="Arial"/>
      <family val="2"/>
    </font>
    <font>
      <vertAlign val="subscript"/>
      <sz val="11"/>
      <name val="Arial"/>
      <family val="2"/>
    </font>
    <font>
      <sz val="14"/>
      <name val="Century"/>
      <family val="1"/>
    </font>
    <font>
      <sz val="11.75"/>
      <name val="Century"/>
      <family val="1"/>
    </font>
    <font>
      <sz val="14"/>
      <name val="Arial"/>
      <family val="2"/>
    </font>
    <font>
      <sz val="14"/>
      <name val="ＭＳ Ｐゴシック"/>
      <family val="3"/>
    </font>
    <font>
      <sz val="18"/>
      <name val="ＭＳ Ｐゴシック"/>
      <family val="3"/>
    </font>
    <font>
      <b/>
      <sz val="14"/>
      <name val="Century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1"/>
      <name val="明朝"/>
      <family val="1"/>
    </font>
    <font>
      <sz val="1.25"/>
      <name val="Century"/>
      <family val="1"/>
    </font>
    <font>
      <sz val="11"/>
      <color indexed="22"/>
      <name val="Century"/>
      <family val="1"/>
    </font>
    <font>
      <sz val="18"/>
      <name val="ＨＧｺﾞｼｯｸE-PRO"/>
      <family val="3"/>
    </font>
    <font>
      <sz val="16"/>
      <name val="ＨＧｺﾞｼｯｸE-PRO"/>
      <family val="3"/>
    </font>
    <font>
      <sz val="10"/>
      <name val="ＭＳ Ｐ明朝"/>
      <family val="1"/>
    </font>
    <font>
      <sz val="11"/>
      <color indexed="55"/>
      <name val="ＭＳ Ｐ明朝"/>
      <family val="1"/>
    </font>
    <font>
      <sz val="11"/>
      <color indexed="55"/>
      <name val="Century"/>
      <family val="1"/>
    </font>
    <font>
      <sz val="8"/>
      <name val="Arial"/>
      <family val="2"/>
    </font>
    <font>
      <sz val="16"/>
      <name val="ＭＳ Ｐゴシック"/>
      <family val="3"/>
    </font>
    <font>
      <sz val="9"/>
      <name val="Arial"/>
      <family val="2"/>
    </font>
    <font>
      <sz val="28"/>
      <name val="ＭＳ Ｐゴシック"/>
      <family val="3"/>
    </font>
    <font>
      <sz val="10.75"/>
      <name val="ＭＳ Ｐゴシック"/>
      <family val="3"/>
    </font>
    <font>
      <sz val="9.75"/>
      <name val="ＭＳ Ｐゴシック"/>
      <family val="3"/>
    </font>
    <font>
      <sz val="8.75"/>
      <name val="ＭＳ Ｐゴシック"/>
      <family val="3"/>
    </font>
    <font>
      <sz val="9"/>
      <name val="ＭＳ Ｐゴシック"/>
      <family val="3"/>
    </font>
    <font>
      <vertAlign val="subscript"/>
      <sz val="9"/>
      <name val="Arial"/>
      <family val="2"/>
    </font>
    <font>
      <b/>
      <sz val="10"/>
      <name val="Arial"/>
      <family val="2"/>
    </font>
    <font>
      <sz val="10"/>
      <name val="ＭＳ Ｐゴシック"/>
      <family val="3"/>
    </font>
    <font>
      <vertAlign val="subscript"/>
      <sz val="10"/>
      <name val="Arial"/>
      <family val="2"/>
    </font>
    <font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Grid">
        <fgColor indexed="9"/>
        <bgColor indexed="26"/>
      </patternFill>
    </fill>
    <fill>
      <patternFill patternType="lightGrid">
        <fgColor indexed="9"/>
        <bgColor indexed="9"/>
      </patternFill>
    </fill>
    <fill>
      <patternFill patternType="lightGrid">
        <fgColor indexed="9"/>
        <bgColor indexed="42"/>
      </patternFill>
    </fill>
    <fill>
      <patternFill patternType="lightUp">
        <fgColor indexed="9"/>
        <bgColor indexed="42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lightGrid">
        <fgColor indexed="9"/>
        <bgColor indexed="43"/>
      </patternFill>
    </fill>
    <fill>
      <patternFill patternType="gray125">
        <fgColor indexed="44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dashed"/>
      <top style="medium"/>
      <bottom style="thin"/>
    </border>
    <border>
      <left style="dashed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dashed"/>
      <top style="thin"/>
      <bottom style="double"/>
    </border>
    <border>
      <left style="dashed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 style="double"/>
      <diagonal style="thin"/>
    </border>
    <border diagonalUp="1">
      <left style="thin"/>
      <right style="thin"/>
      <top style="double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dashed"/>
      <right style="thin"/>
      <top style="dashed"/>
      <bottom style="dashed"/>
    </border>
    <border>
      <left style="dashed"/>
      <right style="thin"/>
      <top style="dashed"/>
      <bottom style="medium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thin"/>
      <bottom style="medium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dotted"/>
      <top style="thin"/>
      <bottom style="medium"/>
    </border>
    <border>
      <left style="medium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tted"/>
      <right style="thin"/>
      <top style="dotted"/>
      <bottom style="dotted"/>
    </border>
    <border>
      <left style="dotted"/>
      <right style="thin"/>
      <top style="dotted"/>
      <bottom>
        <color indexed="63"/>
      </bottom>
    </border>
    <border>
      <left style="dotted"/>
      <right style="thin"/>
      <top style="dotted"/>
      <bottom style="thin"/>
    </border>
    <border>
      <left style="hair"/>
      <right style="thin"/>
      <top style="dotted"/>
      <bottom>
        <color indexed="63"/>
      </bottom>
    </border>
    <border>
      <left style="dotted"/>
      <right style="thin"/>
      <top style="dotted"/>
      <bottom style="double"/>
    </border>
    <border>
      <left style="dashed"/>
      <right style="thin"/>
      <top style="dotted"/>
      <bottom>
        <color indexed="63"/>
      </bottom>
    </border>
    <border>
      <left style="dashed"/>
      <right style="thin"/>
      <top style="dotted"/>
      <bottom style="dotted"/>
    </border>
    <border>
      <left style="dashed"/>
      <right style="thin"/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 style="medium"/>
      <top style="double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 style="dashed"/>
      <bottom style="double"/>
    </border>
    <border>
      <left style="thin"/>
      <right style="medium"/>
      <top style="dashed"/>
      <bottom style="double"/>
    </border>
    <border diagonalUp="1">
      <left style="thin"/>
      <right style="thin"/>
      <top style="thin"/>
      <bottom>
        <color indexed="63"/>
      </bottom>
      <diagonal style="thin"/>
    </border>
    <border>
      <left style="dashed"/>
      <right style="thin"/>
      <top style="dash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double"/>
    </border>
    <border>
      <left style="medium"/>
      <right>
        <color indexed="63"/>
      </right>
      <top style="medium"/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0" fontId="3" fillId="0" borderId="0" applyNumberFormat="0" applyFill="0" applyBorder="0" applyAlignment="0" applyProtection="0"/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2" borderId="0" applyNumberFormat="0" applyFont="0" applyBorder="0" applyAlignment="0" applyProtection="0"/>
    <xf numFmtId="0" fontId="5" fillId="0" borderId="0">
      <alignment/>
      <protection/>
    </xf>
    <xf numFmtId="183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41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</cellStyleXfs>
  <cellXfs count="740">
    <xf numFmtId="0" fontId="0" fillId="0" borderId="0" xfId="0" applyAlignment="1">
      <alignment vertical="center"/>
    </xf>
    <xf numFmtId="0" fontId="10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center" vertical="center"/>
      <protection/>
    </xf>
    <xf numFmtId="0" fontId="11" fillId="4" borderId="0" xfId="32" applyFont="1" applyFill="1" applyAlignment="1">
      <alignment vertical="center"/>
      <protection/>
    </xf>
    <xf numFmtId="0" fontId="10" fillId="4" borderId="0" xfId="32" applyFont="1" applyFill="1" applyAlignment="1">
      <alignment horizontal="right" vertical="center"/>
      <protection/>
    </xf>
    <xf numFmtId="0" fontId="10" fillId="2" borderId="4" xfId="32" applyFont="1" applyFill="1" applyBorder="1" applyAlignment="1">
      <alignment vertical="center"/>
      <protection/>
    </xf>
    <xf numFmtId="0" fontId="10" fillId="2" borderId="5" xfId="32" applyFont="1" applyFill="1" applyBorder="1" applyAlignment="1">
      <alignment horizontal="center" vertical="center"/>
      <protection/>
    </xf>
    <xf numFmtId="0" fontId="11" fillId="2" borderId="6" xfId="32" applyFont="1" applyFill="1" applyBorder="1" applyAlignment="1">
      <alignment horizontal="center" vertical="center" wrapText="1"/>
      <protection/>
    </xf>
    <xf numFmtId="0" fontId="10" fillId="2" borderId="7" xfId="32" applyFont="1" applyFill="1" applyBorder="1" applyAlignment="1">
      <alignment horizontal="center" vertical="center"/>
      <protection/>
    </xf>
    <xf numFmtId="0" fontId="10" fillId="2" borderId="8" xfId="32" applyFont="1" applyFill="1" applyBorder="1" applyAlignment="1">
      <alignment horizontal="center" vertical="center"/>
      <protection/>
    </xf>
    <xf numFmtId="0" fontId="10" fillId="2" borderId="9" xfId="32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horizontal="center" vertical="center"/>
      <protection/>
    </xf>
    <xf numFmtId="0" fontId="10" fillId="4" borderId="10" xfId="32" applyFont="1" applyFill="1" applyBorder="1" applyAlignment="1">
      <alignment horizontal="center" vertical="center"/>
      <protection/>
    </xf>
    <xf numFmtId="176" fontId="10" fillId="4" borderId="11" xfId="32" applyNumberFormat="1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horizontal="right" vertical="center"/>
      <protection/>
    </xf>
    <xf numFmtId="0" fontId="11" fillId="4" borderId="10" xfId="32" applyFont="1" applyFill="1" applyBorder="1" applyAlignment="1">
      <alignment vertical="center"/>
      <protection/>
    </xf>
    <xf numFmtId="177" fontId="10" fillId="4" borderId="1" xfId="32" applyNumberFormat="1" applyFont="1" applyFill="1" applyBorder="1" applyAlignment="1">
      <alignment vertical="center"/>
      <protection/>
    </xf>
    <xf numFmtId="177" fontId="10" fillId="4" borderId="13" xfId="32" applyNumberFormat="1" applyFont="1" applyFill="1" applyBorder="1" applyAlignment="1">
      <alignment vertical="center"/>
      <protection/>
    </xf>
    <xf numFmtId="177" fontId="10" fillId="4" borderId="14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Border="1" applyAlignment="1">
      <alignment vertical="center"/>
      <protection/>
    </xf>
    <xf numFmtId="177" fontId="10" fillId="4" borderId="0" xfId="32" applyNumberFormat="1" applyFont="1" applyFill="1" applyAlignment="1">
      <alignment vertical="center"/>
      <protection/>
    </xf>
    <xf numFmtId="0" fontId="10" fillId="4" borderId="10" xfId="32" applyFont="1" applyFill="1" applyBorder="1" applyAlignment="1">
      <alignment horizontal="center" vertical="center" wrapText="1"/>
      <protection/>
    </xf>
    <xf numFmtId="176" fontId="10" fillId="4" borderId="11" xfId="32" applyNumberFormat="1" applyFont="1" applyFill="1" applyBorder="1" applyAlignment="1">
      <alignment horizontal="center" vertical="center" wrapText="1"/>
      <protection/>
    </xf>
    <xf numFmtId="0" fontId="11" fillId="4" borderId="10" xfId="32" applyFont="1" applyFill="1" applyBorder="1" applyAlignment="1">
      <alignment vertical="center" wrapText="1"/>
      <protection/>
    </xf>
    <xf numFmtId="0" fontId="10" fillId="4" borderId="15" xfId="32" applyFont="1" applyFill="1" applyBorder="1" applyAlignment="1">
      <alignment horizontal="center" vertical="center"/>
      <protection/>
    </xf>
    <xf numFmtId="176" fontId="10" fillId="4" borderId="16" xfId="32" applyNumberFormat="1" applyFont="1" applyFill="1" applyBorder="1" applyAlignment="1">
      <alignment horizontal="center" vertical="center"/>
      <protection/>
    </xf>
    <xf numFmtId="177" fontId="10" fillId="4" borderId="17" xfId="32" applyNumberFormat="1" applyFont="1" applyFill="1" applyBorder="1" applyAlignment="1">
      <alignment horizontal="right" vertical="center"/>
      <protection/>
    </xf>
    <xf numFmtId="0" fontId="11" fillId="4" borderId="15" xfId="32" applyFont="1" applyFill="1" applyBorder="1" applyAlignment="1">
      <alignment vertical="center"/>
      <protection/>
    </xf>
    <xf numFmtId="177" fontId="10" fillId="4" borderId="18" xfId="32" applyNumberFormat="1" applyFont="1" applyFill="1" applyBorder="1" applyAlignment="1">
      <alignment vertical="center"/>
      <protection/>
    </xf>
    <xf numFmtId="177" fontId="10" fillId="4" borderId="19" xfId="32" applyNumberFormat="1" applyFont="1" applyFill="1" applyBorder="1" applyAlignment="1">
      <alignment vertical="center"/>
      <protection/>
    </xf>
    <xf numFmtId="177" fontId="10" fillId="4" borderId="20" xfId="32" applyNumberFormat="1" applyFont="1" applyFill="1" applyBorder="1" applyAlignment="1">
      <alignment vertical="center"/>
      <protection/>
    </xf>
    <xf numFmtId="0" fontId="10" fillId="4" borderId="21" xfId="32" applyFont="1" applyFill="1" applyBorder="1" applyAlignment="1">
      <alignment horizontal="centerContinuous" vertical="center"/>
      <protection/>
    </xf>
    <xf numFmtId="176" fontId="10" fillId="4" borderId="22" xfId="32" applyNumberFormat="1" applyFont="1" applyFill="1" applyBorder="1" applyAlignment="1">
      <alignment horizontal="center" vertical="center"/>
      <protection/>
    </xf>
    <xf numFmtId="177" fontId="10" fillId="4" borderId="22" xfId="32" applyNumberFormat="1" applyFont="1" applyFill="1" applyBorder="1" applyAlignment="1">
      <alignment horizontal="right" vertical="center"/>
      <protection/>
    </xf>
    <xf numFmtId="177" fontId="10" fillId="4" borderId="23" xfId="32" applyNumberFormat="1" applyFont="1" applyFill="1" applyBorder="1" applyAlignment="1">
      <alignment vertical="center"/>
      <protection/>
    </xf>
    <xf numFmtId="177" fontId="10" fillId="4" borderId="24" xfId="32" applyNumberFormat="1" applyFont="1" applyFill="1" applyBorder="1" applyAlignment="1">
      <alignment vertical="center"/>
      <protection/>
    </xf>
    <xf numFmtId="177" fontId="10" fillId="4" borderId="25" xfId="32" applyNumberFormat="1" applyFont="1" applyFill="1" applyBorder="1" applyAlignment="1">
      <alignment vertical="center"/>
      <protection/>
    </xf>
    <xf numFmtId="176" fontId="10" fillId="4" borderId="0" xfId="32" applyNumberFormat="1" applyFont="1" applyFill="1" applyAlignment="1">
      <alignment horizontal="center" vertical="center"/>
      <protection/>
    </xf>
    <xf numFmtId="177" fontId="10" fillId="4" borderId="0" xfId="32" applyNumberFormat="1" applyFont="1" applyFill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vertical="center"/>
      <protection/>
    </xf>
    <xf numFmtId="179" fontId="10" fillId="4" borderId="13" xfId="32" applyNumberFormat="1" applyFont="1" applyFill="1" applyBorder="1" applyAlignment="1">
      <alignment vertical="center"/>
      <protection/>
    </xf>
    <xf numFmtId="179" fontId="10" fillId="4" borderId="14" xfId="32" applyNumberFormat="1" applyFont="1" applyFill="1" applyBorder="1" applyAlignment="1">
      <alignment vertical="center"/>
      <protection/>
    </xf>
    <xf numFmtId="179" fontId="10" fillId="4" borderId="0" xfId="32" applyNumberFormat="1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horizontal="centerContinuous" vertical="center"/>
      <protection/>
    </xf>
    <xf numFmtId="176" fontId="10" fillId="4" borderId="27" xfId="32" applyNumberFormat="1" applyFont="1" applyFill="1" applyBorder="1" applyAlignment="1">
      <alignment horizontal="centerContinuous" vertical="center"/>
      <protection/>
    </xf>
    <xf numFmtId="179" fontId="10" fillId="4" borderId="18" xfId="32" applyNumberFormat="1" applyFont="1" applyFill="1" applyBorder="1" applyAlignment="1">
      <alignment vertical="center"/>
      <protection/>
    </xf>
    <xf numFmtId="179" fontId="10" fillId="4" borderId="19" xfId="32" applyNumberFormat="1" applyFont="1" applyFill="1" applyBorder="1" applyAlignment="1">
      <alignment vertical="center"/>
      <protection/>
    </xf>
    <xf numFmtId="179" fontId="10" fillId="4" borderId="20" xfId="32" applyNumberFormat="1" applyFont="1" applyFill="1" applyBorder="1" applyAlignment="1">
      <alignment vertical="center"/>
      <protection/>
    </xf>
    <xf numFmtId="0" fontId="10" fillId="4" borderId="26" xfId="32" applyFont="1" applyFill="1" applyBorder="1" applyAlignment="1">
      <alignment horizontal="centerContinuous" vertical="center"/>
      <protection/>
    </xf>
    <xf numFmtId="0" fontId="10" fillId="4" borderId="0" xfId="32" applyFont="1" applyFill="1" applyBorder="1" applyAlignment="1">
      <alignment horizontal="right" vertical="center"/>
      <protection/>
    </xf>
    <xf numFmtId="176" fontId="10" fillId="4" borderId="0" xfId="32" applyNumberFormat="1" applyFont="1" applyFill="1" applyBorder="1" applyAlignment="1">
      <alignment horizontal="center" vertical="center"/>
      <protection/>
    </xf>
    <xf numFmtId="179" fontId="10" fillId="4" borderId="28" xfId="32" applyNumberFormat="1" applyFont="1" applyFill="1" applyBorder="1" applyAlignment="1">
      <alignment vertical="center"/>
      <protection/>
    </xf>
    <xf numFmtId="179" fontId="10" fillId="4" borderId="29" xfId="32" applyNumberFormat="1" applyFont="1" applyFill="1" applyBorder="1" applyAlignment="1">
      <alignment vertical="center"/>
      <protection/>
    </xf>
    <xf numFmtId="179" fontId="10" fillId="4" borderId="30" xfId="32" applyNumberFormat="1" applyFont="1" applyFill="1" applyBorder="1" applyAlignment="1">
      <alignment vertical="center"/>
      <protection/>
    </xf>
    <xf numFmtId="179" fontId="10" fillId="4" borderId="31" xfId="25" applyNumberFormat="1" applyFont="1" applyFill="1" applyBorder="1" applyAlignment="1">
      <alignment horizontal="center" vertical="center"/>
    </xf>
    <xf numFmtId="179" fontId="10" fillId="4" borderId="32" xfId="25" applyNumberFormat="1" applyFont="1" applyFill="1" applyBorder="1" applyAlignment="1">
      <alignment horizontal="center" vertical="center"/>
    </xf>
    <xf numFmtId="179" fontId="10" fillId="4" borderId="33" xfId="25" applyNumberFormat="1" applyFont="1" applyFill="1" applyBorder="1" applyAlignment="1">
      <alignment horizontal="center" vertical="center"/>
    </xf>
    <xf numFmtId="0" fontId="11" fillId="2" borderId="34" xfId="32" applyFont="1" applyFill="1" applyBorder="1" applyAlignment="1">
      <alignment horizontal="left" vertical="center"/>
      <protection/>
    </xf>
    <xf numFmtId="0" fontId="11" fillId="2" borderId="35" xfId="32" applyFont="1" applyFill="1" applyBorder="1" applyAlignment="1">
      <alignment horizontal="center" vertical="center"/>
      <protection/>
    </xf>
    <xf numFmtId="0" fontId="11" fillId="4" borderId="36" xfId="32" applyFont="1" applyFill="1" applyBorder="1" applyAlignment="1">
      <alignment vertical="center"/>
      <protection/>
    </xf>
    <xf numFmtId="0" fontId="11" fillId="4" borderId="37" xfId="32" applyFont="1" applyFill="1" applyBorder="1" applyAlignment="1">
      <alignment vertical="center" wrapText="1"/>
      <protection/>
    </xf>
    <xf numFmtId="0" fontId="11" fillId="4" borderId="38" xfId="32" applyFont="1" applyFill="1" applyBorder="1" applyAlignment="1">
      <alignment vertical="center" wrapText="1"/>
      <protection/>
    </xf>
    <xf numFmtId="0" fontId="11" fillId="4" borderId="39" xfId="32" applyFont="1" applyFill="1" applyBorder="1" applyAlignment="1">
      <alignment vertical="center" wrapText="1"/>
      <protection/>
    </xf>
    <xf numFmtId="0" fontId="11" fillId="4" borderId="40" xfId="32" applyFont="1" applyFill="1" applyBorder="1" applyAlignment="1">
      <alignment vertical="center"/>
      <protection/>
    </xf>
    <xf numFmtId="0" fontId="11" fillId="4" borderId="26" xfId="32" applyFont="1" applyFill="1" applyBorder="1" applyAlignment="1">
      <alignment vertical="center"/>
      <protection/>
    </xf>
    <xf numFmtId="0" fontId="11" fillId="2" borderId="1" xfId="32" applyFont="1" applyFill="1" applyBorder="1" applyAlignment="1">
      <alignment horizontal="left" vertical="center"/>
      <protection/>
    </xf>
    <xf numFmtId="0" fontId="11" fillId="2" borderId="1" xfId="32" applyFont="1" applyFill="1" applyBorder="1" applyAlignment="1">
      <alignment horizontal="center" vertical="center"/>
      <protection/>
    </xf>
    <xf numFmtId="0" fontId="11" fillId="4" borderId="1" xfId="32" applyFont="1" applyFill="1" applyBorder="1" applyAlignment="1">
      <alignment vertical="center"/>
      <protection/>
    </xf>
    <xf numFmtId="0" fontId="11" fillId="4" borderId="18" xfId="32" applyFont="1" applyFill="1" applyBorder="1" applyAlignment="1">
      <alignment vertical="center"/>
      <protection/>
    </xf>
    <xf numFmtId="0" fontId="11" fillId="4" borderId="3" xfId="32" applyFont="1" applyFill="1" applyBorder="1" applyAlignment="1">
      <alignment vertical="center"/>
      <protection/>
    </xf>
    <xf numFmtId="0" fontId="13" fillId="4" borderId="0" xfId="32" applyFont="1" applyFill="1">
      <alignment/>
      <protection/>
    </xf>
    <xf numFmtId="181" fontId="13" fillId="4" borderId="0" xfId="32" applyNumberFormat="1" applyFont="1" applyFill="1">
      <alignment/>
      <protection/>
    </xf>
    <xf numFmtId="0" fontId="13" fillId="4" borderId="41" xfId="32" applyFont="1" applyFill="1" applyBorder="1">
      <alignment/>
      <protection/>
    </xf>
    <xf numFmtId="0" fontId="13" fillId="4" borderId="42" xfId="32" applyFont="1" applyFill="1" applyBorder="1">
      <alignment/>
      <protection/>
    </xf>
    <xf numFmtId="0" fontId="13" fillId="4" borderId="34" xfId="32" applyFont="1" applyFill="1" applyBorder="1">
      <alignment/>
      <protection/>
    </xf>
    <xf numFmtId="0" fontId="11" fillId="4" borderId="0" xfId="32" applyFont="1" applyFill="1">
      <alignment/>
      <protection/>
    </xf>
    <xf numFmtId="185" fontId="10" fillId="4" borderId="31" xfId="32" applyNumberFormat="1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/>
      <protection/>
    </xf>
    <xf numFmtId="0" fontId="10" fillId="4" borderId="0" xfId="32" applyFont="1" applyFill="1">
      <alignment/>
      <protection/>
    </xf>
    <xf numFmtId="0" fontId="10" fillId="2" borderId="1" xfId="32" applyFont="1" applyFill="1" applyBorder="1" applyAlignment="1">
      <alignment horizontal="center" vertical="center"/>
      <protection/>
    </xf>
    <xf numFmtId="176" fontId="10" fillId="4" borderId="1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vertical="center"/>
      <protection/>
    </xf>
    <xf numFmtId="176" fontId="10" fillId="4" borderId="3" xfId="32" applyNumberFormat="1" applyFont="1" applyFill="1" applyBorder="1" applyAlignment="1">
      <alignment vertical="center"/>
      <protection/>
    </xf>
    <xf numFmtId="179" fontId="10" fillId="4" borderId="3" xfId="32" applyNumberFormat="1" applyFont="1" applyFill="1" applyBorder="1" applyAlignment="1">
      <alignment vertical="center"/>
      <protection/>
    </xf>
    <xf numFmtId="176" fontId="10" fillId="4" borderId="1" xfId="32" applyNumberFormat="1" applyFont="1" applyFill="1" applyBorder="1" applyAlignment="1">
      <alignment horizontal="center" vertical="center"/>
      <protection/>
    </xf>
    <xf numFmtId="0" fontId="10" fillId="4" borderId="1" xfId="32" applyFont="1" applyFill="1" applyBorder="1" applyAlignment="1">
      <alignment vertical="center"/>
      <protection/>
    </xf>
    <xf numFmtId="176" fontId="10" fillId="4" borderId="43" xfId="32" applyNumberFormat="1" applyFont="1" applyFill="1" applyBorder="1" applyAlignment="1">
      <alignment horizontal="center" vertical="center"/>
      <protection/>
    </xf>
    <xf numFmtId="176" fontId="10" fillId="4" borderId="43" xfId="32" applyNumberFormat="1" applyFont="1" applyFill="1" applyBorder="1" applyAlignment="1">
      <alignment vertical="center"/>
      <protection/>
    </xf>
    <xf numFmtId="176" fontId="10" fillId="4" borderId="18" xfId="32" applyNumberFormat="1" applyFont="1" applyFill="1" applyBorder="1" applyAlignment="1">
      <alignment horizontal="center" vertical="center"/>
      <protection/>
    </xf>
    <xf numFmtId="179" fontId="10" fillId="4" borderId="1" xfId="32" applyNumberFormat="1" applyFont="1" applyFill="1" applyBorder="1" applyAlignment="1">
      <alignment horizontal="center" vertical="center"/>
      <protection/>
    </xf>
    <xf numFmtId="179" fontId="10" fillId="4" borderId="18" xfId="32" applyNumberFormat="1" applyFont="1" applyFill="1" applyBorder="1" applyAlignment="1">
      <alignment horizontal="center" vertical="center"/>
      <protection/>
    </xf>
    <xf numFmtId="179" fontId="10" fillId="4" borderId="3" xfId="32" applyNumberFormat="1" applyFont="1" applyFill="1" applyBorder="1" applyAlignment="1">
      <alignment horizontal="center" vertical="center"/>
      <protection/>
    </xf>
    <xf numFmtId="185" fontId="10" fillId="4" borderId="1" xfId="32" applyNumberFormat="1" applyFont="1" applyFill="1" applyBorder="1" applyAlignment="1">
      <alignment vertical="center"/>
      <protection/>
    </xf>
    <xf numFmtId="185" fontId="10" fillId="4" borderId="18" xfId="32" applyNumberFormat="1" applyFont="1" applyFill="1" applyBorder="1" applyAlignment="1">
      <alignment vertical="center"/>
      <protection/>
    </xf>
    <xf numFmtId="185" fontId="10" fillId="4" borderId="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>
      <alignment/>
      <protection/>
    </xf>
    <xf numFmtId="185" fontId="10" fillId="4" borderId="32" xfId="32" applyNumberFormat="1" applyFont="1" applyFill="1" applyBorder="1" applyAlignment="1">
      <alignment vertical="center"/>
      <protection/>
    </xf>
    <xf numFmtId="185" fontId="10" fillId="4" borderId="44" xfId="32" applyNumberFormat="1" applyFont="1" applyFill="1" applyBorder="1" applyAlignment="1">
      <alignment vertical="center"/>
      <protection/>
    </xf>
    <xf numFmtId="185" fontId="10" fillId="4" borderId="1" xfId="32" applyNumberFormat="1" applyFont="1" applyFill="1" applyBorder="1" applyAlignment="1">
      <alignment horizontal="center" vertical="center"/>
      <protection/>
    </xf>
    <xf numFmtId="185" fontId="10" fillId="4" borderId="18" xfId="32" applyNumberFormat="1" applyFont="1" applyFill="1" applyBorder="1" applyAlignment="1">
      <alignment horizontal="center" vertical="center"/>
      <protection/>
    </xf>
    <xf numFmtId="185" fontId="10" fillId="4" borderId="3" xfId="32" applyNumberFormat="1" applyFont="1" applyFill="1" applyBorder="1" applyAlignment="1">
      <alignment horizontal="center" vertical="center"/>
      <protection/>
    </xf>
    <xf numFmtId="176" fontId="10" fillId="4" borderId="3" xfId="32" applyNumberFormat="1" applyFont="1" applyFill="1" applyBorder="1" applyAlignment="1">
      <alignment horizontal="center" vertical="center"/>
      <protection/>
    </xf>
    <xf numFmtId="0" fontId="10" fillId="2" borderId="6" xfId="32" applyFont="1" applyFill="1" applyBorder="1" applyAlignment="1">
      <alignment horizontal="center" vertical="center"/>
      <protection/>
    </xf>
    <xf numFmtId="177" fontId="10" fillId="4" borderId="12" xfId="32" applyNumberFormat="1" applyFont="1" applyFill="1" applyBorder="1" applyAlignment="1">
      <alignment vertical="center"/>
      <protection/>
    </xf>
    <xf numFmtId="177" fontId="10" fillId="4" borderId="17" xfId="32" applyNumberFormat="1" applyFont="1" applyFill="1" applyBorder="1" applyAlignment="1">
      <alignment vertical="center"/>
      <protection/>
    </xf>
    <xf numFmtId="177" fontId="10" fillId="4" borderId="22" xfId="32" applyNumberFormat="1" applyFont="1" applyFill="1" applyBorder="1" applyAlignment="1">
      <alignment vertical="center"/>
      <protection/>
    </xf>
    <xf numFmtId="179" fontId="10" fillId="4" borderId="12" xfId="32" applyNumberFormat="1" applyFont="1" applyFill="1" applyBorder="1" applyAlignment="1">
      <alignment vertical="center"/>
      <protection/>
    </xf>
    <xf numFmtId="179" fontId="10" fillId="4" borderId="17" xfId="32" applyNumberFormat="1" applyFont="1" applyFill="1" applyBorder="1" applyAlignment="1">
      <alignment vertical="center"/>
      <protection/>
    </xf>
    <xf numFmtId="179" fontId="10" fillId="4" borderId="45" xfId="32" applyNumberFormat="1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left" vertical="center"/>
      <protection/>
    </xf>
    <xf numFmtId="0" fontId="10" fillId="2" borderId="47" xfId="32" applyFont="1" applyFill="1" applyBorder="1" applyAlignment="1">
      <alignment horizontal="center" vertical="center"/>
      <protection/>
    </xf>
    <xf numFmtId="0" fontId="10" fillId="2" borderId="35" xfId="32" applyFont="1" applyFill="1" applyBorder="1" applyAlignment="1">
      <alignment horizontal="center" vertical="center"/>
      <protection/>
    </xf>
    <xf numFmtId="0" fontId="10" fillId="2" borderId="48" xfId="32" applyFont="1" applyFill="1" applyBorder="1" applyAlignment="1">
      <alignment horizontal="center" vertical="center"/>
      <protection/>
    </xf>
    <xf numFmtId="0" fontId="10" fillId="4" borderId="49" xfId="32" applyFont="1" applyFill="1" applyBorder="1" applyAlignment="1">
      <alignment vertical="center" wrapText="1"/>
      <protection/>
    </xf>
    <xf numFmtId="0" fontId="10" fillId="4" borderId="50" xfId="32" applyFont="1" applyFill="1" applyBorder="1" applyAlignment="1">
      <alignment vertical="center" wrapText="1"/>
      <protection/>
    </xf>
    <xf numFmtId="0" fontId="10" fillId="4" borderId="51" xfId="32" applyFont="1" applyFill="1" applyBorder="1" applyAlignment="1">
      <alignment vertical="center"/>
      <protection/>
    </xf>
    <xf numFmtId="0" fontId="10" fillId="4" borderId="45" xfId="32" applyFont="1" applyFill="1" applyBorder="1" applyAlignment="1">
      <alignment vertical="center" wrapText="1"/>
      <protection/>
    </xf>
    <xf numFmtId="176" fontId="10" fillId="4" borderId="0" xfId="32" applyNumberFormat="1" applyFont="1" applyFill="1" applyAlignment="1">
      <alignment vertical="center"/>
      <protection/>
    </xf>
    <xf numFmtId="184" fontId="10" fillId="4" borderId="1" xfId="32" applyNumberFormat="1" applyFont="1" applyFill="1" applyBorder="1" applyAlignment="1">
      <alignment vertical="center"/>
      <protection/>
    </xf>
    <xf numFmtId="184" fontId="10" fillId="4" borderId="0" xfId="32" applyNumberFormat="1" applyFont="1" applyFill="1" applyAlignment="1">
      <alignment vertical="center"/>
      <protection/>
    </xf>
    <xf numFmtId="184" fontId="10" fillId="4" borderId="18" xfId="32" applyNumberFormat="1" applyFont="1" applyFill="1" applyBorder="1" applyAlignment="1">
      <alignment vertical="center"/>
      <protection/>
    </xf>
    <xf numFmtId="184" fontId="10" fillId="4" borderId="3" xfId="32" applyNumberFormat="1" applyFont="1" applyFill="1" applyBorder="1" applyAlignment="1">
      <alignment vertical="center"/>
      <protection/>
    </xf>
    <xf numFmtId="10" fontId="10" fillId="4" borderId="31" xfId="32" applyNumberFormat="1" applyFont="1" applyFill="1" applyBorder="1" applyAlignment="1">
      <alignment vertical="center"/>
      <protection/>
    </xf>
    <xf numFmtId="10" fontId="10" fillId="4" borderId="32" xfId="32" applyNumberFormat="1" applyFont="1" applyFill="1" applyBorder="1" applyAlignment="1">
      <alignment vertical="center"/>
      <protection/>
    </xf>
    <xf numFmtId="10" fontId="10" fillId="4" borderId="44" xfId="32" applyNumberFormat="1" applyFont="1" applyFill="1" applyBorder="1" applyAlignment="1">
      <alignment vertical="center"/>
      <protection/>
    </xf>
    <xf numFmtId="0" fontId="11" fillId="4" borderId="52" xfId="32" applyFont="1" applyFill="1" applyBorder="1" applyAlignment="1">
      <alignment vertical="center" wrapText="1"/>
      <protection/>
    </xf>
    <xf numFmtId="0" fontId="11" fillId="4" borderId="53" xfId="32" applyFont="1" applyFill="1" applyBorder="1" applyAlignment="1">
      <alignment vertical="center"/>
      <protection/>
    </xf>
    <xf numFmtId="0" fontId="19" fillId="4" borderId="54" xfId="32" applyFont="1" applyFill="1" applyBorder="1" applyAlignment="1">
      <alignment vertical="center" wrapText="1"/>
      <protection/>
    </xf>
    <xf numFmtId="0" fontId="19" fillId="4" borderId="55" xfId="32" applyFont="1" applyFill="1" applyBorder="1" applyAlignment="1">
      <alignment vertical="center" wrapText="1"/>
      <protection/>
    </xf>
    <xf numFmtId="0" fontId="19" fillId="4" borderId="56" xfId="32" applyFont="1" applyFill="1" applyBorder="1" applyAlignment="1">
      <alignment vertical="center" wrapText="1"/>
      <protection/>
    </xf>
    <xf numFmtId="0" fontId="11" fillId="4" borderId="57" xfId="32" applyFont="1" applyFill="1" applyBorder="1" applyAlignment="1">
      <alignment vertical="center"/>
      <protection/>
    </xf>
    <xf numFmtId="0" fontId="11" fillId="4" borderId="29" xfId="32" applyFont="1" applyFill="1" applyBorder="1" applyAlignment="1">
      <alignment vertical="center"/>
      <protection/>
    </xf>
    <xf numFmtId="0" fontId="11" fillId="4" borderId="58" xfId="32" applyFont="1" applyFill="1" applyBorder="1" applyAlignment="1">
      <alignment vertical="center"/>
      <protection/>
    </xf>
    <xf numFmtId="0" fontId="11" fillId="5" borderId="36" xfId="32" applyFont="1" applyFill="1" applyBorder="1" applyAlignment="1">
      <alignment vertical="center"/>
      <protection/>
    </xf>
    <xf numFmtId="0" fontId="10" fillId="5" borderId="53" xfId="32" applyFont="1" applyFill="1" applyBorder="1" applyAlignment="1">
      <alignment vertical="center"/>
      <protection/>
    </xf>
    <xf numFmtId="0" fontId="10" fillId="5" borderId="12" xfId="32" applyFont="1" applyFill="1" applyBorder="1" applyAlignment="1">
      <alignment vertical="center" wrapText="1"/>
      <protection/>
    </xf>
    <xf numFmtId="40" fontId="10" fillId="4" borderId="52" xfId="27" applyNumberFormat="1" applyFont="1" applyFill="1" applyBorder="1" applyAlignment="1">
      <alignment vertical="center"/>
    </xf>
    <xf numFmtId="38" fontId="10" fillId="4" borderId="1" xfId="27" applyFont="1" applyFill="1" applyBorder="1" applyAlignment="1">
      <alignment vertical="center"/>
    </xf>
    <xf numFmtId="40" fontId="10" fillId="5" borderId="1" xfId="27" applyNumberFormat="1" applyFont="1" applyFill="1" applyBorder="1" applyAlignment="1">
      <alignment vertical="center"/>
    </xf>
    <xf numFmtId="40" fontId="10" fillId="5" borderId="14" xfId="27" applyNumberFormat="1" applyFont="1" applyFill="1" applyBorder="1" applyAlignment="1">
      <alignment vertical="center"/>
    </xf>
    <xf numFmtId="40" fontId="10" fillId="4" borderId="37" xfId="27" applyNumberFormat="1" applyFont="1" applyFill="1" applyBorder="1" applyAlignment="1">
      <alignment vertical="center"/>
    </xf>
    <xf numFmtId="40" fontId="10" fillId="4" borderId="59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/>
    </xf>
    <xf numFmtId="40" fontId="10" fillId="4" borderId="38" xfId="27" applyNumberFormat="1" applyFont="1" applyFill="1" applyBorder="1" applyAlignment="1">
      <alignment vertical="center" wrapText="1"/>
    </xf>
    <xf numFmtId="40" fontId="10" fillId="4" borderId="60" xfId="27" applyNumberFormat="1" applyFont="1" applyFill="1" applyBorder="1" applyAlignment="1">
      <alignment vertical="center" wrapText="1"/>
    </xf>
    <xf numFmtId="40" fontId="10" fillId="4" borderId="39" xfId="27" applyNumberFormat="1" applyFont="1" applyFill="1" applyBorder="1" applyAlignment="1">
      <alignment vertical="center"/>
    </xf>
    <xf numFmtId="40" fontId="10" fillId="4" borderId="39" xfId="27" applyNumberFormat="1" applyFont="1" applyFill="1" applyBorder="1" applyAlignment="1">
      <alignment vertical="center" wrapText="1"/>
    </xf>
    <xf numFmtId="40" fontId="10" fillId="4" borderId="61" xfId="27" applyNumberFormat="1" applyFont="1" applyFill="1" applyBorder="1" applyAlignment="1">
      <alignment vertical="center" wrapText="1"/>
    </xf>
    <xf numFmtId="40" fontId="10" fillId="4" borderId="52" xfId="27" applyNumberFormat="1" applyFont="1" applyFill="1" applyBorder="1" applyAlignment="1">
      <alignment vertical="center" wrapText="1"/>
    </xf>
    <xf numFmtId="40" fontId="10" fillId="4" borderId="62" xfId="27" applyNumberFormat="1" applyFont="1" applyFill="1" applyBorder="1" applyAlignment="1">
      <alignment vertical="center" wrapText="1"/>
    </xf>
    <xf numFmtId="40" fontId="10" fillId="4" borderId="63" xfId="27" applyNumberFormat="1" applyFont="1" applyFill="1" applyBorder="1" applyAlignment="1">
      <alignment vertical="center"/>
    </xf>
    <xf numFmtId="40" fontId="10" fillId="4" borderId="63" xfId="27" applyNumberFormat="1" applyFont="1" applyFill="1" applyBorder="1" applyAlignment="1">
      <alignment vertical="center" wrapText="1"/>
    </xf>
    <xf numFmtId="40" fontId="10" fillId="4" borderId="64" xfId="27" applyNumberFormat="1" applyFont="1" applyFill="1" applyBorder="1" applyAlignment="1">
      <alignment vertical="center" wrapText="1"/>
    </xf>
    <xf numFmtId="40" fontId="10" fillId="4" borderId="65" xfId="27" applyNumberFormat="1" applyFont="1" applyFill="1" applyBorder="1" applyAlignment="1">
      <alignment vertical="center"/>
    </xf>
    <xf numFmtId="40" fontId="10" fillId="4" borderId="65" xfId="27" applyNumberFormat="1" applyFont="1" applyFill="1" applyBorder="1" applyAlignment="1">
      <alignment vertical="center" wrapText="1"/>
    </xf>
    <xf numFmtId="40" fontId="10" fillId="4" borderId="66" xfId="27" applyNumberFormat="1" applyFont="1" applyFill="1" applyBorder="1" applyAlignment="1">
      <alignment vertical="center" wrapText="1"/>
    </xf>
    <xf numFmtId="40" fontId="10" fillId="4" borderId="67" xfId="27" applyNumberFormat="1" applyFont="1" applyFill="1" applyBorder="1" applyAlignment="1">
      <alignment vertical="center"/>
    </xf>
    <xf numFmtId="40" fontId="10" fillId="4" borderId="67" xfId="27" applyNumberFormat="1" applyFont="1" applyFill="1" applyBorder="1" applyAlignment="1">
      <alignment vertical="center" wrapText="1"/>
    </xf>
    <xf numFmtId="40" fontId="10" fillId="4" borderId="68" xfId="27" applyNumberFormat="1" applyFont="1" applyFill="1" applyBorder="1" applyAlignment="1">
      <alignment vertical="center" wrapText="1"/>
    </xf>
    <xf numFmtId="40" fontId="10" fillId="4" borderId="69" xfId="27" applyNumberFormat="1" applyFont="1" applyFill="1" applyBorder="1" applyAlignment="1">
      <alignment vertical="center"/>
    </xf>
    <xf numFmtId="40" fontId="10" fillId="4" borderId="69" xfId="27" applyNumberFormat="1" applyFont="1" applyFill="1" applyBorder="1" applyAlignment="1">
      <alignment vertical="center" wrapText="1"/>
    </xf>
    <xf numFmtId="40" fontId="10" fillId="4" borderId="70" xfId="27" applyNumberFormat="1" applyFont="1" applyFill="1" applyBorder="1" applyAlignment="1">
      <alignment vertical="center" wrapText="1"/>
    </xf>
    <xf numFmtId="0" fontId="11" fillId="6" borderId="36" xfId="32" applyFont="1" applyFill="1" applyBorder="1" applyAlignment="1">
      <alignment vertical="center"/>
      <protection/>
    </xf>
    <xf numFmtId="0" fontId="10" fillId="6" borderId="53" xfId="32" applyFont="1" applyFill="1" applyBorder="1" applyAlignment="1">
      <alignment vertical="center"/>
      <protection/>
    </xf>
    <xf numFmtId="0" fontId="10" fillId="6" borderId="71" xfId="32" applyFont="1" applyFill="1" applyBorder="1" applyAlignment="1">
      <alignment vertical="center"/>
      <protection/>
    </xf>
    <xf numFmtId="0" fontId="10" fillId="6" borderId="12" xfId="32" applyFont="1" applyFill="1" applyBorder="1" applyAlignment="1">
      <alignment vertical="center" wrapText="1"/>
      <protection/>
    </xf>
    <xf numFmtId="40" fontId="10" fillId="6" borderId="1" xfId="27" applyNumberFormat="1" applyFont="1" applyFill="1" applyBorder="1" applyAlignment="1">
      <alignment vertical="center"/>
    </xf>
    <xf numFmtId="40" fontId="10" fillId="6" borderId="14" xfId="27" applyNumberFormat="1" applyFont="1" applyFill="1" applyBorder="1" applyAlignment="1">
      <alignment vertical="center"/>
    </xf>
    <xf numFmtId="0" fontId="11" fillId="7" borderId="36" xfId="32" applyFont="1" applyFill="1" applyBorder="1" applyAlignment="1">
      <alignment vertical="center"/>
      <protection/>
    </xf>
    <xf numFmtId="0" fontId="10" fillId="7" borderId="53" xfId="32" applyFont="1" applyFill="1" applyBorder="1" applyAlignment="1">
      <alignment vertical="center"/>
      <protection/>
    </xf>
    <xf numFmtId="0" fontId="10" fillId="7" borderId="71" xfId="32" applyFont="1" applyFill="1" applyBorder="1" applyAlignment="1">
      <alignment vertical="center"/>
      <protection/>
    </xf>
    <xf numFmtId="0" fontId="10" fillId="7" borderId="12" xfId="32" applyFont="1" applyFill="1" applyBorder="1" applyAlignment="1">
      <alignment vertical="center" wrapText="1"/>
      <protection/>
    </xf>
    <xf numFmtId="40" fontId="10" fillId="7" borderId="1" xfId="27" applyNumberFormat="1" applyFont="1" applyFill="1" applyBorder="1" applyAlignment="1">
      <alignment vertical="center"/>
    </xf>
    <xf numFmtId="40" fontId="10" fillId="7" borderId="14" xfId="27" applyNumberFormat="1" applyFont="1" applyFill="1" applyBorder="1" applyAlignment="1">
      <alignment vertical="center"/>
    </xf>
    <xf numFmtId="0" fontId="11" fillId="8" borderId="36" xfId="32" applyFont="1" applyFill="1" applyBorder="1" applyAlignment="1">
      <alignment vertical="center"/>
      <protection/>
    </xf>
    <xf numFmtId="0" fontId="10" fillId="8" borderId="53" xfId="32" applyFont="1" applyFill="1" applyBorder="1" applyAlignment="1">
      <alignment vertical="center"/>
      <protection/>
    </xf>
    <xf numFmtId="0" fontId="10" fillId="8" borderId="71" xfId="32" applyFont="1" applyFill="1" applyBorder="1" applyAlignment="1">
      <alignment vertical="center"/>
      <protection/>
    </xf>
    <xf numFmtId="0" fontId="10" fillId="8" borderId="12" xfId="32" applyFont="1" applyFill="1" applyBorder="1" applyAlignment="1">
      <alignment vertical="center" wrapText="1"/>
      <protection/>
    </xf>
    <xf numFmtId="40" fontId="10" fillId="8" borderId="1" xfId="27" applyNumberFormat="1" applyFont="1" applyFill="1" applyBorder="1" applyAlignment="1">
      <alignment vertical="center"/>
    </xf>
    <xf numFmtId="40" fontId="10" fillId="8" borderId="14" xfId="27" applyNumberFormat="1" applyFont="1" applyFill="1" applyBorder="1" applyAlignment="1">
      <alignment vertical="center"/>
    </xf>
    <xf numFmtId="0" fontId="10" fillId="4" borderId="13" xfId="32" applyFont="1" applyFill="1" applyBorder="1" applyAlignment="1">
      <alignment vertical="center"/>
      <protection/>
    </xf>
    <xf numFmtId="0" fontId="10" fillId="9" borderId="72" xfId="32" applyFont="1" applyFill="1" applyBorder="1" applyAlignment="1">
      <alignment vertical="center"/>
      <protection/>
    </xf>
    <xf numFmtId="0" fontId="10" fillId="9" borderId="73" xfId="32" applyFont="1" applyFill="1" applyBorder="1" applyAlignment="1">
      <alignment vertical="center"/>
      <protection/>
    </xf>
    <xf numFmtId="0" fontId="10" fillId="9" borderId="74" xfId="32" applyFont="1" applyFill="1" applyBorder="1" applyAlignment="1">
      <alignment vertical="center" wrapText="1"/>
      <protection/>
    </xf>
    <xf numFmtId="40" fontId="10" fillId="9" borderId="75" xfId="27" applyNumberFormat="1" applyFont="1" applyFill="1" applyBorder="1" applyAlignment="1">
      <alignment vertical="center"/>
    </xf>
    <xf numFmtId="40" fontId="10" fillId="9" borderId="75" xfId="27" applyNumberFormat="1" applyFont="1" applyFill="1" applyBorder="1" applyAlignment="1">
      <alignment vertical="center" wrapText="1"/>
    </xf>
    <xf numFmtId="40" fontId="10" fillId="9" borderId="76" xfId="27" applyNumberFormat="1" applyFont="1" applyFill="1" applyBorder="1" applyAlignment="1">
      <alignment vertical="center" wrapText="1"/>
    </xf>
    <xf numFmtId="0" fontId="10" fillId="10" borderId="72" xfId="32" applyFont="1" applyFill="1" applyBorder="1" applyAlignment="1">
      <alignment vertical="center"/>
      <protection/>
    </xf>
    <xf numFmtId="0" fontId="10" fillId="10" borderId="77" xfId="32" applyFont="1" applyFill="1" applyBorder="1" applyAlignment="1">
      <alignment vertical="center"/>
      <protection/>
    </xf>
    <xf numFmtId="0" fontId="10" fillId="10" borderId="78" xfId="32" applyFont="1" applyFill="1" applyBorder="1" applyAlignment="1">
      <alignment vertical="center"/>
      <protection/>
    </xf>
    <xf numFmtId="0" fontId="10" fillId="10" borderId="73" xfId="32" applyFont="1" applyFill="1" applyBorder="1" applyAlignment="1">
      <alignment horizontal="left" vertical="center"/>
      <protection/>
    </xf>
    <xf numFmtId="0" fontId="10" fillId="10" borderId="6" xfId="32" applyFont="1" applyFill="1" applyBorder="1" applyAlignment="1">
      <alignment horizontal="center" vertical="center"/>
      <protection/>
    </xf>
    <xf numFmtId="40" fontId="10" fillId="10" borderId="7" xfId="27" applyNumberFormat="1" applyFont="1" applyFill="1" applyBorder="1" applyAlignment="1">
      <alignment vertical="center"/>
    </xf>
    <xf numFmtId="40" fontId="10" fillId="10" borderId="7" xfId="27" applyNumberFormat="1" applyFont="1" applyFill="1" applyBorder="1" applyAlignment="1">
      <alignment horizontal="center" vertical="center"/>
    </xf>
    <xf numFmtId="40" fontId="10" fillId="10" borderId="9" xfId="27" applyNumberFormat="1" applyFont="1" applyFill="1" applyBorder="1" applyAlignment="1">
      <alignment horizontal="center" vertical="center"/>
    </xf>
    <xf numFmtId="0" fontId="10" fillId="2" borderId="72" xfId="32" applyFont="1" applyFill="1" applyBorder="1" applyAlignment="1">
      <alignment vertical="center"/>
      <protection/>
    </xf>
    <xf numFmtId="0" fontId="10" fillId="2" borderId="77" xfId="32" applyFont="1" applyFill="1" applyBorder="1" applyAlignment="1">
      <alignment vertical="center"/>
      <protection/>
    </xf>
    <xf numFmtId="0" fontId="10" fillId="2" borderId="78" xfId="32" applyFont="1" applyFill="1" applyBorder="1" applyAlignment="1">
      <alignment vertical="center"/>
      <protection/>
    </xf>
    <xf numFmtId="0" fontId="10" fillId="2" borderId="79" xfId="32" applyFont="1" applyFill="1" applyBorder="1" applyAlignment="1">
      <alignment vertical="center"/>
      <protection/>
    </xf>
    <xf numFmtId="0" fontId="10" fillId="2" borderId="6" xfId="32" applyFont="1" applyFill="1" applyBorder="1" applyAlignment="1">
      <alignment vertical="center" wrapText="1"/>
      <protection/>
    </xf>
    <xf numFmtId="40" fontId="10" fillId="2" borderId="7" xfId="27" applyNumberFormat="1" applyFont="1" applyFill="1" applyBorder="1" applyAlignment="1">
      <alignment vertical="center"/>
    </xf>
    <xf numFmtId="40" fontId="10" fillId="2" borderId="7" xfId="27" applyNumberFormat="1" applyFont="1" applyFill="1" applyBorder="1" applyAlignment="1">
      <alignment vertical="center" wrapText="1"/>
    </xf>
    <xf numFmtId="40" fontId="10" fillId="2" borderId="80" xfId="27" applyNumberFormat="1" applyFont="1" applyFill="1" applyBorder="1" applyAlignment="1">
      <alignment vertical="center" wrapText="1"/>
    </xf>
    <xf numFmtId="0" fontId="10" fillId="11" borderId="81" xfId="32" applyFont="1" applyFill="1" applyBorder="1" applyAlignment="1">
      <alignment vertical="center"/>
      <protection/>
    </xf>
    <xf numFmtId="0" fontId="10" fillId="11" borderId="82" xfId="32" applyFont="1" applyFill="1" applyBorder="1" applyAlignment="1">
      <alignment vertical="center"/>
      <protection/>
    </xf>
    <xf numFmtId="0" fontId="10" fillId="11" borderId="83" xfId="32" applyFont="1" applyFill="1" applyBorder="1" applyAlignment="1">
      <alignment vertical="center" wrapText="1"/>
      <protection/>
    </xf>
    <xf numFmtId="40" fontId="10" fillId="11" borderId="84" xfId="27" applyNumberFormat="1" applyFont="1" applyFill="1" applyBorder="1" applyAlignment="1">
      <alignment vertical="center"/>
    </xf>
    <xf numFmtId="40" fontId="10" fillId="11" borderId="84" xfId="27" applyNumberFormat="1" applyFont="1" applyFill="1" applyBorder="1" applyAlignment="1">
      <alignment vertical="center" wrapText="1"/>
    </xf>
    <xf numFmtId="40" fontId="10" fillId="11" borderId="85" xfId="27" applyNumberFormat="1" applyFont="1" applyFill="1" applyBorder="1" applyAlignment="1">
      <alignment vertical="center" wrapText="1"/>
    </xf>
    <xf numFmtId="40" fontId="20" fillId="4" borderId="28" xfId="27" applyNumberFormat="1" applyFont="1" applyFill="1" applyBorder="1" applyAlignment="1">
      <alignment vertical="center"/>
    </xf>
    <xf numFmtId="40" fontId="20" fillId="4" borderId="28" xfId="27" applyNumberFormat="1" applyFont="1" applyFill="1" applyBorder="1" applyAlignment="1">
      <alignment vertical="center" wrapText="1"/>
    </xf>
    <xf numFmtId="40" fontId="20" fillId="4" borderId="86" xfId="27" applyNumberFormat="1" applyFont="1" applyFill="1" applyBorder="1" applyAlignment="1">
      <alignment vertical="center" wrapText="1"/>
    </xf>
    <xf numFmtId="187" fontId="10" fillId="4" borderId="0" xfId="32" applyNumberFormat="1" applyFont="1" applyFill="1" applyAlignment="1">
      <alignment vertical="center"/>
      <protection/>
    </xf>
    <xf numFmtId="38" fontId="10" fillId="4" borderId="3" xfId="27" applyFont="1" applyFill="1" applyBorder="1" applyAlignment="1">
      <alignment vertical="center"/>
    </xf>
    <xf numFmtId="185" fontId="10" fillId="4" borderId="1" xfId="25" applyNumberFormat="1" applyFont="1" applyFill="1" applyBorder="1" applyAlignment="1">
      <alignment vertical="center"/>
    </xf>
    <xf numFmtId="185" fontId="10" fillId="4" borderId="18" xfId="25" applyNumberFormat="1" applyFont="1" applyFill="1" applyBorder="1" applyAlignment="1">
      <alignment vertical="center"/>
    </xf>
    <xf numFmtId="185" fontId="10" fillId="4" borderId="3" xfId="25" applyNumberFormat="1" applyFont="1" applyFill="1" applyBorder="1" applyAlignment="1">
      <alignment vertical="center"/>
    </xf>
    <xf numFmtId="0" fontId="18" fillId="4" borderId="0" xfId="32" applyFont="1" applyFill="1">
      <alignment/>
      <protection/>
    </xf>
    <xf numFmtId="181" fontId="18" fillId="4" borderId="0" xfId="32" applyNumberFormat="1" applyFont="1" applyFill="1">
      <alignment/>
      <protection/>
    </xf>
    <xf numFmtId="177" fontId="18" fillId="4" borderId="87" xfId="32" applyNumberFormat="1" applyFont="1" applyFill="1" applyBorder="1">
      <alignment/>
      <protection/>
    </xf>
    <xf numFmtId="177" fontId="18" fillId="4" borderId="88" xfId="32" applyNumberFormat="1" applyFont="1" applyFill="1" applyBorder="1">
      <alignment/>
      <protection/>
    </xf>
    <xf numFmtId="179" fontId="18" fillId="4" borderId="89" xfId="32" applyNumberFormat="1" applyFont="1" applyFill="1" applyBorder="1">
      <alignment/>
      <protection/>
    </xf>
    <xf numFmtId="179" fontId="18" fillId="4" borderId="88" xfId="32" applyNumberFormat="1" applyFont="1" applyFill="1" applyBorder="1">
      <alignment/>
      <protection/>
    </xf>
    <xf numFmtId="182" fontId="18" fillId="4" borderId="0" xfId="32" applyNumberFormat="1" applyFont="1" applyFill="1">
      <alignment/>
      <protection/>
    </xf>
    <xf numFmtId="177" fontId="18" fillId="4" borderId="90" xfId="32" applyNumberFormat="1" applyFont="1" applyFill="1" applyBorder="1">
      <alignment/>
      <protection/>
    </xf>
    <xf numFmtId="177" fontId="18" fillId="4" borderId="91" xfId="32" applyNumberFormat="1" applyFont="1" applyFill="1" applyBorder="1">
      <alignment/>
      <protection/>
    </xf>
    <xf numFmtId="179" fontId="18" fillId="4" borderId="92" xfId="32" applyNumberFormat="1" applyFont="1" applyFill="1" applyBorder="1">
      <alignment/>
      <protection/>
    </xf>
    <xf numFmtId="179" fontId="18" fillId="4" borderId="91" xfId="32" applyNumberFormat="1" applyFont="1" applyFill="1" applyBorder="1">
      <alignment/>
      <protection/>
    </xf>
    <xf numFmtId="176" fontId="18" fillId="4" borderId="93" xfId="32" applyNumberFormat="1" applyFont="1" applyFill="1" applyBorder="1">
      <alignment/>
      <protection/>
    </xf>
    <xf numFmtId="176" fontId="18" fillId="4" borderId="94" xfId="32" applyNumberFormat="1" applyFont="1" applyFill="1" applyBorder="1">
      <alignment/>
      <protection/>
    </xf>
    <xf numFmtId="0" fontId="18" fillId="4" borderId="0" xfId="32" applyFont="1" applyFill="1" applyBorder="1">
      <alignment/>
      <protection/>
    </xf>
    <xf numFmtId="0" fontId="17" fillId="4" borderId="0" xfId="32" applyFont="1" applyFill="1">
      <alignment/>
      <protection/>
    </xf>
    <xf numFmtId="0" fontId="23" fillId="2" borderId="6" xfId="32" applyFont="1" applyFill="1" applyBorder="1" applyAlignment="1">
      <alignment horizontal="center" vertical="center" wrapText="1"/>
      <protection/>
    </xf>
    <xf numFmtId="0" fontId="23" fillId="4" borderId="10" xfId="32" applyFont="1" applyFill="1" applyBorder="1" applyAlignment="1">
      <alignment vertical="center" wrapText="1"/>
      <protection/>
    </xf>
    <xf numFmtId="177" fontId="21" fillId="4" borderId="17" xfId="32" applyNumberFormat="1" applyFont="1" applyFill="1" applyBorder="1" applyAlignment="1">
      <alignment horizontal="right" vertical="center"/>
      <protection/>
    </xf>
    <xf numFmtId="177" fontId="21" fillId="2" borderId="18" xfId="32" applyNumberFormat="1" applyFont="1" applyFill="1" applyBorder="1" applyAlignment="1">
      <alignment horizontal="center" vertical="center"/>
      <protection/>
    </xf>
    <xf numFmtId="177" fontId="21" fillId="4" borderId="18" xfId="32" applyNumberFormat="1" applyFont="1" applyFill="1" applyBorder="1" applyAlignment="1">
      <alignment vertical="center"/>
      <protection/>
    </xf>
    <xf numFmtId="176" fontId="24" fillId="4" borderId="11" xfId="32" applyNumberFormat="1" applyFont="1" applyFill="1" applyBorder="1" applyAlignment="1">
      <alignment horizontal="center" vertical="center" wrapText="1"/>
      <protection/>
    </xf>
    <xf numFmtId="176" fontId="24" fillId="4" borderId="27" xfId="32" applyNumberFormat="1" applyFont="1" applyFill="1" applyBorder="1" applyAlignment="1">
      <alignment horizontal="center" vertical="center"/>
      <protection/>
    </xf>
    <xf numFmtId="177" fontId="21" fillId="4" borderId="12" xfId="32" applyNumberFormat="1" applyFont="1" applyFill="1" applyBorder="1" applyAlignment="1">
      <alignment horizontal="right" vertical="center"/>
      <protection/>
    </xf>
    <xf numFmtId="177" fontId="21" fillId="4" borderId="1" xfId="32" applyNumberFormat="1" applyFont="1" applyFill="1" applyBorder="1" applyAlignment="1">
      <alignment vertical="center"/>
      <protection/>
    </xf>
    <xf numFmtId="177" fontId="21" fillId="4" borderId="13" xfId="32" applyNumberFormat="1" applyFont="1" applyFill="1" applyBorder="1" applyAlignment="1">
      <alignment vertical="center"/>
      <protection/>
    </xf>
    <xf numFmtId="177" fontId="21" fillId="2" borderId="1" xfId="32" applyNumberFormat="1" applyFont="1" applyFill="1" applyBorder="1" applyAlignment="1">
      <alignment horizontal="center" vertical="center"/>
      <protection/>
    </xf>
    <xf numFmtId="177" fontId="21" fillId="4" borderId="19" xfId="32" applyNumberFormat="1" applyFont="1" applyFill="1" applyBorder="1" applyAlignment="1">
      <alignment vertical="center"/>
      <protection/>
    </xf>
    <xf numFmtId="177" fontId="21" fillId="4" borderId="27" xfId="32" applyNumberFormat="1" applyFont="1" applyFill="1" applyBorder="1" applyAlignment="1">
      <alignment horizontal="right" vertical="center"/>
      <protection/>
    </xf>
    <xf numFmtId="177" fontId="21" fillId="4" borderId="95" xfId="32" applyNumberFormat="1" applyFont="1" applyFill="1" applyBorder="1" applyAlignment="1">
      <alignment vertical="center"/>
      <protection/>
    </xf>
    <xf numFmtId="177" fontId="21" fillId="4" borderId="96" xfId="32" applyNumberFormat="1" applyFont="1" applyFill="1" applyBorder="1" applyAlignment="1">
      <alignment vertical="center"/>
      <protection/>
    </xf>
    <xf numFmtId="0" fontId="21" fillId="2" borderId="7" xfId="32" applyFont="1" applyFill="1" applyBorder="1" applyAlignment="1">
      <alignment horizontal="center" vertical="center"/>
      <protection/>
    </xf>
    <xf numFmtId="0" fontId="21" fillId="2" borderId="8" xfId="32" applyFont="1" applyFill="1" applyBorder="1" applyAlignment="1">
      <alignment horizontal="center" vertical="center"/>
      <protection/>
    </xf>
    <xf numFmtId="0" fontId="21" fillId="2" borderId="5" xfId="32" applyFont="1" applyFill="1" applyBorder="1" applyAlignment="1">
      <alignment horizontal="center" vertical="center"/>
      <protection/>
    </xf>
    <xf numFmtId="0" fontId="27" fillId="4" borderId="10" xfId="32" applyFont="1" applyFill="1" applyBorder="1" applyAlignment="1">
      <alignment vertical="center"/>
      <protection/>
    </xf>
    <xf numFmtId="176" fontId="21" fillId="4" borderId="11" xfId="32" applyNumberFormat="1" applyFont="1" applyFill="1" applyBorder="1" applyAlignment="1">
      <alignment horizontal="center" vertical="center"/>
      <protection/>
    </xf>
    <xf numFmtId="0" fontId="27" fillId="4" borderId="15" xfId="32" applyFont="1" applyFill="1" applyBorder="1" applyAlignment="1">
      <alignment vertical="center"/>
      <protection/>
    </xf>
    <xf numFmtId="176" fontId="21" fillId="4" borderId="16" xfId="32" applyNumberFormat="1" applyFont="1" applyFill="1" applyBorder="1" applyAlignment="1">
      <alignment horizontal="center" vertical="center"/>
      <protection/>
    </xf>
    <xf numFmtId="0" fontId="27" fillId="4" borderId="26" xfId="32" applyFont="1" applyFill="1" applyBorder="1" applyAlignment="1">
      <alignment horizontal="center" vertical="center"/>
      <protection/>
    </xf>
    <xf numFmtId="177" fontId="10" fillId="4" borderId="3" xfId="32" applyNumberFormat="1" applyFont="1" applyFill="1" applyBorder="1" applyAlignment="1">
      <alignment vertical="center"/>
      <protection/>
    </xf>
    <xf numFmtId="0" fontId="21" fillId="2" borderId="4" xfId="32" applyFont="1" applyFill="1" applyBorder="1" applyAlignment="1">
      <alignment horizontal="center" vertical="center"/>
      <protection/>
    </xf>
    <xf numFmtId="0" fontId="24" fillId="4" borderId="0" xfId="32" applyFont="1" applyFill="1" applyAlignment="1">
      <alignment vertical="center"/>
      <protection/>
    </xf>
    <xf numFmtId="179" fontId="10" fillId="4" borderId="0" xfId="25" applyNumberFormat="1" applyFont="1" applyFill="1" applyAlignment="1">
      <alignment vertical="center"/>
    </xf>
    <xf numFmtId="0" fontId="19" fillId="4" borderId="0" xfId="32" applyFont="1" applyFill="1" applyAlignment="1">
      <alignment vertical="center"/>
      <protection/>
    </xf>
    <xf numFmtId="38" fontId="10" fillId="4" borderId="18" xfId="27" applyNumberFormat="1" applyFont="1" applyFill="1" applyBorder="1" applyAlignment="1">
      <alignment vertical="center"/>
    </xf>
    <xf numFmtId="0" fontId="11" fillId="5" borderId="53" xfId="32" applyFont="1" applyFill="1" applyBorder="1" applyAlignment="1">
      <alignment vertical="center"/>
      <protection/>
    </xf>
    <xf numFmtId="40" fontId="10" fillId="4" borderId="66" xfId="27" applyNumberFormat="1" applyFont="1" applyFill="1" applyBorder="1" applyAlignment="1">
      <alignment vertical="center"/>
    </xf>
    <xf numFmtId="0" fontId="19" fillId="4" borderId="65" xfId="32" applyFont="1" applyFill="1" applyBorder="1" applyAlignment="1">
      <alignment vertical="center" wrapText="1"/>
      <protection/>
    </xf>
    <xf numFmtId="0" fontId="11" fillId="4" borderId="97" xfId="32" applyFont="1" applyFill="1" applyBorder="1" applyAlignment="1">
      <alignment vertical="center" wrapText="1"/>
      <protection/>
    </xf>
    <xf numFmtId="40" fontId="10" fillId="4" borderId="97" xfId="27" applyNumberFormat="1" applyFont="1" applyFill="1" applyBorder="1" applyAlignment="1">
      <alignment vertical="center"/>
    </xf>
    <xf numFmtId="40" fontId="10" fillId="4" borderId="98" xfId="27" applyNumberFormat="1" applyFont="1" applyFill="1" applyBorder="1" applyAlignment="1">
      <alignment vertical="center"/>
    </xf>
    <xf numFmtId="40" fontId="10" fillId="4" borderId="68" xfId="27" applyNumberFormat="1" applyFont="1" applyFill="1" applyBorder="1" applyAlignment="1">
      <alignment vertical="center"/>
    </xf>
    <xf numFmtId="0" fontId="19" fillId="4" borderId="67" xfId="32" applyFont="1" applyFill="1" applyBorder="1" applyAlignment="1">
      <alignment vertical="center" wrapText="1"/>
      <protection/>
    </xf>
    <xf numFmtId="0" fontId="11" fillId="12" borderId="40" xfId="32" applyFont="1" applyFill="1" applyBorder="1" applyAlignment="1">
      <alignment vertical="center"/>
      <protection/>
    </xf>
    <xf numFmtId="0" fontId="10" fillId="12" borderId="49" xfId="32" applyFont="1" applyFill="1" applyBorder="1" applyAlignment="1">
      <alignment vertical="center" wrapText="1"/>
      <protection/>
    </xf>
    <xf numFmtId="40" fontId="10" fillId="12" borderId="63" xfId="27" applyNumberFormat="1" applyFont="1" applyFill="1" applyBorder="1" applyAlignment="1">
      <alignment vertical="center"/>
    </xf>
    <xf numFmtId="40" fontId="10" fillId="12" borderId="63" xfId="27" applyNumberFormat="1" applyFont="1" applyFill="1" applyBorder="1" applyAlignment="1">
      <alignment vertical="center" wrapText="1"/>
    </xf>
    <xf numFmtId="40" fontId="10" fillId="12" borderId="64" xfId="27" applyNumberFormat="1" applyFont="1" applyFill="1" applyBorder="1" applyAlignment="1">
      <alignment vertical="center" wrapText="1"/>
    </xf>
    <xf numFmtId="0" fontId="18" fillId="2" borderId="1" xfId="32" applyFont="1" applyFill="1" applyBorder="1" applyAlignment="1">
      <alignment horizontal="center" vertical="center"/>
      <protection/>
    </xf>
    <xf numFmtId="0" fontId="13" fillId="2" borderId="1" xfId="32" applyFont="1" applyFill="1" applyBorder="1" applyAlignment="1">
      <alignment horizontal="center" vertical="center"/>
      <protection/>
    </xf>
    <xf numFmtId="0" fontId="10" fillId="4" borderId="99" xfId="32" applyFont="1" applyFill="1" applyBorder="1" applyAlignment="1">
      <alignment vertical="center"/>
      <protection/>
    </xf>
    <xf numFmtId="0" fontId="19" fillId="4" borderId="100" xfId="32" applyFont="1" applyFill="1" applyBorder="1" applyAlignment="1">
      <alignment vertical="center" wrapText="1"/>
      <protection/>
    </xf>
    <xf numFmtId="0" fontId="10" fillId="4" borderId="101" xfId="32" applyFont="1" applyFill="1" applyBorder="1" applyAlignment="1">
      <alignment vertical="center"/>
      <protection/>
    </xf>
    <xf numFmtId="0" fontId="18" fillId="4" borderId="0" xfId="32" applyFont="1" applyFill="1" applyAlignment="1">
      <alignment vertical="center"/>
      <protection/>
    </xf>
    <xf numFmtId="0" fontId="18" fillId="4" borderId="1" xfId="32" applyFont="1" applyFill="1" applyBorder="1" applyAlignment="1">
      <alignment vertical="center" wrapText="1"/>
      <protection/>
    </xf>
    <xf numFmtId="191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/>
      <protection/>
    </xf>
    <xf numFmtId="0" fontId="13" fillId="4" borderId="1" xfId="32" applyFont="1" applyFill="1" applyBorder="1" applyAlignment="1">
      <alignment vertical="center" wrapText="1"/>
      <protection/>
    </xf>
    <xf numFmtId="189" fontId="18" fillId="4" borderId="1" xfId="32" applyNumberFormat="1" applyFont="1" applyFill="1" applyBorder="1" applyAlignment="1">
      <alignment vertical="center"/>
      <protection/>
    </xf>
    <xf numFmtId="180" fontId="18" fillId="4" borderId="1" xfId="32" applyNumberFormat="1" applyFont="1" applyFill="1" applyBorder="1" applyAlignment="1">
      <alignment vertical="center"/>
      <protection/>
    </xf>
    <xf numFmtId="178" fontId="18" fillId="4" borderId="1" xfId="32" applyNumberFormat="1" applyFont="1" applyFill="1" applyBorder="1" applyAlignment="1">
      <alignment vertical="center" wrapText="1"/>
      <protection/>
    </xf>
    <xf numFmtId="176" fontId="18" fillId="4" borderId="0" xfId="32" applyNumberFormat="1" applyFont="1" applyFill="1" applyAlignment="1">
      <alignment vertical="center"/>
      <protection/>
    </xf>
    <xf numFmtId="0" fontId="13" fillId="4" borderId="0" xfId="32" applyFont="1" applyFill="1" applyAlignment="1">
      <alignment vertical="center"/>
      <protection/>
    </xf>
    <xf numFmtId="179" fontId="18" fillId="4" borderId="1" xfId="32" applyNumberFormat="1" applyFont="1" applyFill="1" applyBorder="1" applyAlignment="1">
      <alignment vertical="center"/>
      <protection/>
    </xf>
    <xf numFmtId="179" fontId="18" fillId="4" borderId="31" xfId="32" applyNumberFormat="1" applyFont="1" applyFill="1" applyBorder="1" applyAlignment="1">
      <alignment vertical="center"/>
      <protection/>
    </xf>
    <xf numFmtId="0" fontId="11" fillId="2" borderId="13" xfId="32" applyFont="1" applyFill="1" applyBorder="1" applyAlignment="1">
      <alignment horizontal="left" vertical="center"/>
      <protection/>
    </xf>
    <xf numFmtId="0" fontId="11" fillId="4" borderId="1" xfId="32" applyFont="1" applyFill="1" applyBorder="1" applyAlignment="1">
      <alignment vertical="center" wrapText="1"/>
      <protection/>
    </xf>
    <xf numFmtId="0" fontId="11" fillId="9" borderId="37" xfId="32" applyFont="1" applyFill="1" applyBorder="1" applyAlignment="1">
      <alignment vertical="center" wrapText="1"/>
      <protection/>
    </xf>
    <xf numFmtId="0" fontId="11" fillId="9" borderId="38" xfId="32" applyFont="1" applyFill="1" applyBorder="1" applyAlignment="1">
      <alignment vertical="center" wrapText="1"/>
      <protection/>
    </xf>
    <xf numFmtId="0" fontId="11" fillId="4" borderId="71" xfId="32" applyFont="1" applyFill="1" applyBorder="1" applyAlignment="1">
      <alignment vertical="center"/>
      <protection/>
    </xf>
    <xf numFmtId="0" fontId="11" fillId="9" borderId="39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/>
      <protection/>
    </xf>
    <xf numFmtId="0" fontId="11" fillId="4" borderId="12" xfId="32" applyFont="1" applyFill="1" applyBorder="1" applyAlignment="1">
      <alignment vertical="center" wrapText="1"/>
      <protection/>
    </xf>
    <xf numFmtId="0" fontId="11" fillId="4" borderId="102" xfId="32" applyFont="1" applyFill="1" applyBorder="1" applyAlignment="1">
      <alignment vertical="center"/>
      <protection/>
    </xf>
    <xf numFmtId="0" fontId="11" fillId="4" borderId="103" xfId="32" applyFont="1" applyFill="1" applyBorder="1" applyAlignment="1">
      <alignment vertical="center"/>
      <protection/>
    </xf>
    <xf numFmtId="0" fontId="10" fillId="2" borderId="13" xfId="32" applyFont="1" applyFill="1" applyBorder="1" applyAlignment="1">
      <alignment horizontal="left" vertical="center"/>
      <protection/>
    </xf>
    <xf numFmtId="0" fontId="10" fillId="2" borderId="12" xfId="32" applyFont="1" applyFill="1" applyBorder="1" applyAlignment="1">
      <alignment horizontal="center" vertical="center"/>
      <protection/>
    </xf>
    <xf numFmtId="0" fontId="10" fillId="4" borderId="36" xfId="32" applyFont="1" applyFill="1" applyBorder="1" applyAlignment="1">
      <alignment vertical="center"/>
      <protection/>
    </xf>
    <xf numFmtId="0" fontId="10" fillId="4" borderId="1" xfId="32" applyFont="1" applyFill="1" applyBorder="1" applyAlignment="1">
      <alignment vertical="center" wrapText="1"/>
      <protection/>
    </xf>
    <xf numFmtId="178" fontId="10" fillId="4" borderId="1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/>
      <protection/>
    </xf>
    <xf numFmtId="0" fontId="10" fillId="4" borderId="37" xfId="32" applyFont="1" applyFill="1" applyBorder="1" applyAlignment="1">
      <alignment vertical="center" wrapText="1"/>
      <protection/>
    </xf>
    <xf numFmtId="176" fontId="10" fillId="9" borderId="37" xfId="32" applyNumberFormat="1" applyFont="1" applyFill="1" applyBorder="1" applyAlignment="1">
      <alignment vertical="center"/>
      <protection/>
    </xf>
    <xf numFmtId="180" fontId="10" fillId="9" borderId="37" xfId="32" applyNumberFormat="1" applyFont="1" applyFill="1" applyBorder="1" applyAlignment="1">
      <alignment vertical="center"/>
      <protection/>
    </xf>
    <xf numFmtId="0" fontId="10" fillId="4" borderId="38" xfId="32" applyFont="1" applyFill="1" applyBorder="1" applyAlignment="1">
      <alignment vertical="center" wrapText="1"/>
      <protection/>
    </xf>
    <xf numFmtId="176" fontId="10" fillId="4" borderId="38" xfId="32" applyNumberFormat="1" applyFont="1" applyFill="1" applyBorder="1" applyAlignment="1">
      <alignment vertical="center"/>
      <protection/>
    </xf>
    <xf numFmtId="176" fontId="10" fillId="4" borderId="38" xfId="0" applyNumberFormat="1" applyFont="1" applyFill="1" applyBorder="1" applyAlignment="1">
      <alignment vertical="center" wrapText="1"/>
    </xf>
    <xf numFmtId="176" fontId="10" fillId="9" borderId="38" xfId="32" applyNumberFormat="1" applyFont="1" applyFill="1" applyBorder="1" applyAlignment="1">
      <alignment vertical="center"/>
      <protection/>
    </xf>
    <xf numFmtId="180" fontId="10" fillId="9" borderId="38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/>
      <protection/>
    </xf>
    <xf numFmtId="0" fontId="10" fillId="4" borderId="39" xfId="32" applyFont="1" applyFill="1" applyBorder="1" applyAlignment="1">
      <alignment vertical="center" wrapText="1"/>
      <protection/>
    </xf>
    <xf numFmtId="176" fontId="10" fillId="9" borderId="39" xfId="32" applyNumberFormat="1" applyFont="1" applyFill="1" applyBorder="1" applyAlignment="1">
      <alignment vertical="center"/>
      <protection/>
    </xf>
    <xf numFmtId="180" fontId="10" fillId="9" borderId="39" xfId="32" applyNumberFormat="1" applyFont="1" applyFill="1" applyBorder="1" applyAlignment="1">
      <alignment vertical="center"/>
      <protection/>
    </xf>
    <xf numFmtId="0" fontId="10" fillId="4" borderId="12" xfId="32" applyFont="1" applyFill="1" applyBorder="1" applyAlignment="1">
      <alignment vertical="center" wrapText="1"/>
      <protection/>
    </xf>
    <xf numFmtId="176" fontId="10" fillId="4" borderId="1" xfId="0" applyNumberFormat="1" applyFont="1" applyFill="1" applyBorder="1" applyAlignment="1">
      <alignment vertical="center" wrapText="1"/>
    </xf>
    <xf numFmtId="176" fontId="10" fillId="4" borderId="104" xfId="0" applyNumberFormat="1" applyFont="1" applyFill="1" applyBorder="1" applyAlignment="1">
      <alignment vertical="center" wrapText="1"/>
    </xf>
    <xf numFmtId="0" fontId="10" fillId="4" borderId="10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 wrapText="1"/>
      <protection/>
    </xf>
    <xf numFmtId="176" fontId="10" fillId="4" borderId="18" xfId="0" applyNumberFormat="1" applyFont="1" applyFill="1" applyBorder="1" applyAlignment="1">
      <alignment vertical="center" wrapText="1"/>
    </xf>
    <xf numFmtId="0" fontId="10" fillId="4" borderId="105" xfId="32" applyFont="1" applyFill="1" applyBorder="1" applyAlignment="1">
      <alignment vertical="center" wrapText="1"/>
      <protection/>
    </xf>
    <xf numFmtId="176" fontId="10" fillId="4" borderId="3" xfId="0" applyNumberFormat="1" applyFont="1" applyFill="1" applyBorder="1" applyAlignment="1">
      <alignment vertical="center" wrapText="1"/>
    </xf>
    <xf numFmtId="179" fontId="10" fillId="9" borderId="37" xfId="32" applyNumberFormat="1" applyFont="1" applyFill="1" applyBorder="1" applyAlignment="1">
      <alignment vertical="center"/>
      <protection/>
    </xf>
    <xf numFmtId="179" fontId="10" fillId="4" borderId="38" xfId="32" applyNumberFormat="1" applyFont="1" applyFill="1" applyBorder="1" applyAlignment="1">
      <alignment vertical="center"/>
      <protection/>
    </xf>
    <xf numFmtId="179" fontId="10" fillId="9" borderId="38" xfId="32" applyNumberFormat="1" applyFont="1" applyFill="1" applyBorder="1" applyAlignment="1">
      <alignment vertical="center"/>
      <protection/>
    </xf>
    <xf numFmtId="179" fontId="10" fillId="9" borderId="39" xfId="32" applyNumberFormat="1" applyFont="1" applyFill="1" applyBorder="1" applyAlignment="1">
      <alignment vertical="center"/>
      <protection/>
    </xf>
    <xf numFmtId="176" fontId="10" fillId="4" borderId="103" xfId="32" applyNumberFormat="1" applyFont="1" applyFill="1" applyBorder="1" applyAlignment="1">
      <alignment vertical="center"/>
      <protection/>
    </xf>
    <xf numFmtId="0" fontId="10" fillId="4" borderId="3" xfId="32" applyFont="1" applyFill="1" applyBorder="1" applyAlignment="1">
      <alignment vertical="center"/>
      <protection/>
    </xf>
    <xf numFmtId="0" fontId="11" fillId="13" borderId="106" xfId="32" applyFont="1" applyFill="1" applyBorder="1" applyAlignment="1">
      <alignment vertical="center" wrapText="1"/>
      <protection/>
    </xf>
    <xf numFmtId="0" fontId="11" fillId="14" borderId="107" xfId="32" applyFont="1" applyFill="1" applyBorder="1" applyAlignment="1">
      <alignment vertical="center" wrapText="1"/>
      <protection/>
    </xf>
    <xf numFmtId="0" fontId="11" fillId="13" borderId="107" xfId="32" applyFont="1" applyFill="1" applyBorder="1" applyAlignment="1">
      <alignment vertical="center" wrapText="1"/>
      <protection/>
    </xf>
    <xf numFmtId="0" fontId="11" fillId="4" borderId="108" xfId="32" applyFont="1" applyFill="1" applyBorder="1" applyAlignment="1">
      <alignment vertical="center" wrapText="1"/>
      <protection/>
    </xf>
    <xf numFmtId="0" fontId="11" fillId="15" borderId="36" xfId="32" applyFont="1" applyFill="1" applyBorder="1" applyAlignment="1">
      <alignment vertical="center" wrapText="1"/>
      <protection/>
    </xf>
    <xf numFmtId="0" fontId="11" fillId="4" borderId="107" xfId="32" applyFont="1" applyFill="1" applyBorder="1" applyAlignment="1">
      <alignment vertical="center" wrapText="1"/>
      <protection/>
    </xf>
    <xf numFmtId="0" fontId="19" fillId="13" borderId="106" xfId="33" applyFont="1" applyFill="1" applyBorder="1" applyAlignment="1">
      <alignment horizontal="left" vertical="center" indent="1"/>
      <protection/>
    </xf>
    <xf numFmtId="0" fontId="11" fillId="4" borderId="107" xfId="32" applyFont="1" applyFill="1" applyBorder="1" applyAlignment="1">
      <alignment horizontal="left" vertical="center" wrapText="1" indent="1"/>
      <protection/>
    </xf>
    <xf numFmtId="0" fontId="19" fillId="13" borderId="108" xfId="33" applyFont="1" applyFill="1" applyBorder="1" applyAlignment="1">
      <alignment horizontal="left" vertical="center"/>
      <protection/>
    </xf>
    <xf numFmtId="0" fontId="11" fillId="16" borderId="36" xfId="32" applyFont="1" applyFill="1" applyBorder="1" applyAlignment="1">
      <alignment vertical="center"/>
      <protection/>
    </xf>
    <xf numFmtId="0" fontId="19" fillId="4" borderId="106" xfId="33" applyFont="1" applyFill="1" applyBorder="1" applyAlignment="1">
      <alignment horizontal="left" vertical="center"/>
      <protection/>
    </xf>
    <xf numFmtId="0" fontId="19" fillId="13" borderId="106" xfId="33" applyFont="1" applyFill="1" applyBorder="1" applyAlignment="1">
      <alignment horizontal="left" vertical="center"/>
      <protection/>
    </xf>
    <xf numFmtId="0" fontId="19" fillId="4" borderId="106" xfId="33" applyFont="1" applyFill="1" applyBorder="1" applyAlignment="1">
      <alignment horizontal="left" vertical="center" indent="1"/>
      <protection/>
    </xf>
    <xf numFmtId="0" fontId="11" fillId="17" borderId="36" xfId="32" applyFont="1" applyFill="1" applyBorder="1" applyAlignment="1">
      <alignment vertical="center" wrapText="1"/>
      <protection/>
    </xf>
    <xf numFmtId="0" fontId="19" fillId="4" borderId="109" xfId="33" applyFont="1" applyFill="1" applyBorder="1" applyAlignment="1">
      <alignment vertical="center"/>
      <protection/>
    </xf>
    <xf numFmtId="0" fontId="19" fillId="4" borderId="109" xfId="33" applyFont="1" applyFill="1" applyBorder="1" applyAlignment="1">
      <alignment horizontal="left" vertical="center" indent="1"/>
      <protection/>
    </xf>
    <xf numFmtId="0" fontId="11" fillId="18" borderId="36" xfId="32" applyFont="1" applyFill="1" applyBorder="1" applyAlignment="1">
      <alignment vertical="center" wrapText="1"/>
      <protection/>
    </xf>
    <xf numFmtId="0" fontId="11" fillId="19" borderId="36" xfId="32" applyFont="1" applyFill="1" applyBorder="1" applyAlignment="1">
      <alignment vertical="center" wrapText="1"/>
      <protection/>
    </xf>
    <xf numFmtId="0" fontId="11" fillId="20" borderId="36" xfId="32" applyFont="1" applyFill="1" applyBorder="1" applyAlignment="1">
      <alignment vertical="center" wrapText="1"/>
      <protection/>
    </xf>
    <xf numFmtId="0" fontId="11" fillId="4" borderId="13" xfId="32" applyFont="1" applyFill="1" applyBorder="1" applyAlignment="1">
      <alignment vertical="center" wrapText="1"/>
      <protection/>
    </xf>
    <xf numFmtId="0" fontId="11" fillId="21" borderId="36" xfId="32" applyFont="1" applyFill="1" applyBorder="1" applyAlignment="1">
      <alignment vertical="center" wrapText="1"/>
      <protection/>
    </xf>
    <xf numFmtId="0" fontId="11" fillId="4" borderId="106" xfId="32" applyFont="1" applyFill="1" applyBorder="1" applyAlignment="1">
      <alignment vertical="center" wrapText="1"/>
      <protection/>
    </xf>
    <xf numFmtId="0" fontId="11" fillId="22" borderId="53" xfId="32" applyFont="1" applyFill="1" applyBorder="1" applyAlignment="1">
      <alignment vertical="center"/>
      <protection/>
    </xf>
    <xf numFmtId="0" fontId="11" fillId="4" borderId="110" xfId="32" applyFont="1" applyFill="1" applyBorder="1" applyAlignment="1">
      <alignment vertical="center" wrapText="1"/>
      <protection/>
    </xf>
    <xf numFmtId="0" fontId="11" fillId="4" borderId="111" xfId="32" applyFont="1" applyFill="1" applyBorder="1" applyAlignment="1">
      <alignment vertical="center" wrapText="1"/>
      <protection/>
    </xf>
    <xf numFmtId="0" fontId="19" fillId="13" borderId="112" xfId="33" applyFont="1" applyFill="1" applyBorder="1" applyAlignment="1">
      <alignment horizontal="left" vertical="center" indent="1"/>
      <protection/>
    </xf>
    <xf numFmtId="0" fontId="11" fillId="4" borderId="111" xfId="32" applyFont="1" applyFill="1" applyBorder="1" applyAlignment="1">
      <alignment horizontal="left" vertical="center" wrapText="1" indent="2"/>
      <protection/>
    </xf>
    <xf numFmtId="184" fontId="11" fillId="13" borderId="112" xfId="32" applyNumberFormat="1" applyFont="1" applyFill="1" applyBorder="1" applyAlignment="1">
      <alignment horizontal="left" vertical="center" indent="2"/>
      <protection/>
    </xf>
    <xf numFmtId="0" fontId="11" fillId="4" borderId="111" xfId="32" applyFont="1" applyFill="1" applyBorder="1" applyAlignment="1">
      <alignment horizontal="left" vertical="center" wrapText="1" indent="1"/>
      <protection/>
    </xf>
    <xf numFmtId="184" fontId="11" fillId="13" borderId="112" xfId="32" applyNumberFormat="1" applyFont="1" applyFill="1" applyBorder="1" applyAlignment="1">
      <alignment vertical="center"/>
      <protection/>
    </xf>
    <xf numFmtId="184" fontId="11" fillId="13" borderId="112" xfId="32" applyNumberFormat="1" applyFont="1" applyFill="1" applyBorder="1" applyAlignment="1">
      <alignment horizontal="left" vertical="center" indent="1"/>
      <protection/>
    </xf>
    <xf numFmtId="184" fontId="11" fillId="13" borderId="113" xfId="32" applyNumberFormat="1" applyFont="1" applyFill="1" applyBorder="1" applyAlignment="1">
      <alignment vertical="center"/>
      <protection/>
    </xf>
    <xf numFmtId="0" fontId="19" fillId="4" borderId="111" xfId="0" applyFont="1" applyFill="1" applyBorder="1" applyAlignment="1">
      <alignment vertical="center"/>
    </xf>
    <xf numFmtId="0" fontId="19" fillId="4" borderId="111" xfId="0" applyFont="1" applyFill="1" applyBorder="1" applyAlignment="1">
      <alignment horizontal="left" vertical="center" indent="1"/>
    </xf>
    <xf numFmtId="0" fontId="19" fillId="4" borderId="111" xfId="0" applyFont="1" applyFill="1" applyBorder="1" applyAlignment="1">
      <alignment horizontal="left" vertical="center" indent="2"/>
    </xf>
    <xf numFmtId="0" fontId="19" fillId="4" borderId="113" xfId="0" applyFont="1" applyFill="1" applyBorder="1" applyAlignment="1">
      <alignment vertical="center"/>
    </xf>
    <xf numFmtId="0" fontId="11" fillId="4" borderId="112" xfId="32" applyFont="1" applyFill="1" applyBorder="1" applyAlignment="1">
      <alignment vertical="center" wrapText="1"/>
      <protection/>
    </xf>
    <xf numFmtId="0" fontId="11" fillId="23" borderId="40" xfId="32" applyFont="1" applyFill="1" applyBorder="1" applyAlignment="1">
      <alignment vertical="center"/>
      <protection/>
    </xf>
    <xf numFmtId="0" fontId="10" fillId="2" borderId="46" xfId="32" applyFont="1" applyFill="1" applyBorder="1" applyAlignment="1">
      <alignment horizontal="center" vertical="center"/>
      <protection/>
    </xf>
    <xf numFmtId="0" fontId="10" fillId="10" borderId="79" xfId="32" applyFont="1" applyFill="1" applyBorder="1" applyAlignment="1">
      <alignment horizontal="center" vertical="center"/>
      <protection/>
    </xf>
    <xf numFmtId="188" fontId="10" fillId="10" borderId="7" xfId="32" applyNumberFormat="1" applyFont="1" applyFill="1" applyBorder="1" applyAlignment="1">
      <alignment vertical="center"/>
      <protection/>
    </xf>
    <xf numFmtId="188" fontId="10" fillId="10" borderId="7" xfId="32" applyNumberFormat="1" applyFont="1" applyFill="1" applyBorder="1" applyAlignment="1">
      <alignment horizontal="center" vertical="center"/>
      <protection/>
    </xf>
    <xf numFmtId="188" fontId="10" fillId="10" borderId="9" xfId="32" applyNumberFormat="1" applyFont="1" applyFill="1" applyBorder="1" applyAlignment="1">
      <alignment horizontal="center" vertical="center"/>
      <protection/>
    </xf>
    <xf numFmtId="0" fontId="10" fillId="5" borderId="114" xfId="32" applyFont="1" applyFill="1" applyBorder="1" applyAlignment="1">
      <alignment vertical="center" wrapText="1"/>
      <protection/>
    </xf>
    <xf numFmtId="188" fontId="10" fillId="5" borderId="1" xfId="32" applyNumberFormat="1" applyFont="1" applyFill="1" applyBorder="1" applyAlignment="1">
      <alignment vertical="center"/>
      <protection/>
    </xf>
    <xf numFmtId="188" fontId="10" fillId="5" borderId="14" xfId="32" applyNumberFormat="1" applyFont="1" applyFill="1" applyBorder="1" applyAlignment="1">
      <alignment vertical="center"/>
      <protection/>
    </xf>
    <xf numFmtId="188" fontId="10" fillId="24" borderId="43" xfId="32" applyNumberFormat="1" applyFont="1" applyFill="1" applyBorder="1" applyAlignment="1">
      <alignment vertical="center"/>
      <protection/>
    </xf>
    <xf numFmtId="188" fontId="10" fillId="24" borderId="115" xfId="32" applyNumberFormat="1" applyFont="1" applyFill="1" applyBorder="1" applyAlignment="1">
      <alignment vertical="center"/>
      <protection/>
    </xf>
    <xf numFmtId="0" fontId="10" fillId="4" borderId="53" xfId="32" applyFont="1" applyFill="1" applyBorder="1" applyAlignment="1">
      <alignment vertical="center" wrapText="1"/>
      <protection/>
    </xf>
    <xf numFmtId="188" fontId="10" fillId="13" borderId="38" xfId="32" applyNumberFormat="1" applyFont="1" applyFill="1" applyBorder="1" applyAlignment="1">
      <alignment vertical="center"/>
      <protection/>
    </xf>
    <xf numFmtId="188" fontId="10" fillId="13" borderId="60" xfId="32" applyNumberFormat="1" applyFont="1" applyFill="1" applyBorder="1" applyAlignment="1">
      <alignment vertical="center"/>
      <protection/>
    </xf>
    <xf numFmtId="188" fontId="10" fillId="14" borderId="52" xfId="32" applyNumberFormat="1" applyFont="1" applyFill="1" applyBorder="1" applyAlignment="1">
      <alignment vertical="center"/>
      <protection/>
    </xf>
    <xf numFmtId="188" fontId="10" fillId="14" borderId="62" xfId="32" applyNumberFormat="1" applyFont="1" applyFill="1" applyBorder="1" applyAlignment="1">
      <alignment vertical="center"/>
      <protection/>
    </xf>
    <xf numFmtId="188" fontId="10" fillId="13" borderId="52" xfId="32" applyNumberFormat="1" applyFont="1" applyFill="1" applyBorder="1" applyAlignment="1">
      <alignment vertical="center"/>
      <protection/>
    </xf>
    <xf numFmtId="188" fontId="10" fillId="13" borderId="62" xfId="32" applyNumberFormat="1" applyFont="1" applyFill="1" applyBorder="1" applyAlignment="1">
      <alignment vertical="center"/>
      <protection/>
    </xf>
    <xf numFmtId="0" fontId="10" fillId="4" borderId="71" xfId="32" applyFont="1" applyFill="1" applyBorder="1" applyAlignment="1">
      <alignment vertical="center" wrapText="1"/>
      <protection/>
    </xf>
    <xf numFmtId="188" fontId="10" fillId="24" borderId="39" xfId="32" applyNumberFormat="1" applyFont="1" applyFill="1" applyBorder="1" applyAlignment="1">
      <alignment vertical="center"/>
      <protection/>
    </xf>
    <xf numFmtId="188" fontId="10" fillId="24" borderId="61" xfId="32" applyNumberFormat="1" applyFont="1" applyFill="1" applyBorder="1" applyAlignment="1">
      <alignment vertical="center"/>
      <protection/>
    </xf>
    <xf numFmtId="0" fontId="10" fillId="15" borderId="116" xfId="32" applyFont="1" applyFill="1" applyBorder="1" applyAlignment="1">
      <alignment vertical="center" wrapText="1"/>
      <protection/>
    </xf>
    <xf numFmtId="188" fontId="10" fillId="15" borderId="37" xfId="32" applyNumberFormat="1" applyFont="1" applyFill="1" applyBorder="1" applyAlignment="1">
      <alignment vertical="center"/>
      <protection/>
    </xf>
    <xf numFmtId="188" fontId="10" fillId="15" borderId="37" xfId="0" applyNumberFormat="1" applyFont="1" applyFill="1" applyBorder="1" applyAlignment="1">
      <alignment vertical="center" wrapText="1"/>
    </xf>
    <xf numFmtId="188" fontId="10" fillId="15" borderId="59" xfId="0" applyNumberFormat="1" applyFont="1" applyFill="1" applyBorder="1" applyAlignment="1">
      <alignment vertical="center" wrapText="1"/>
    </xf>
    <xf numFmtId="0" fontId="10" fillId="15" borderId="53" xfId="32" applyFont="1" applyFill="1" applyBorder="1" applyAlignment="1">
      <alignment vertical="center" wrapText="1"/>
      <protection/>
    </xf>
    <xf numFmtId="188" fontId="10" fillId="24" borderId="52" xfId="32" applyNumberFormat="1" applyFont="1" applyFill="1" applyBorder="1" applyAlignment="1">
      <alignment vertical="center"/>
      <protection/>
    </xf>
    <xf numFmtId="188" fontId="10" fillId="24" borderId="52" xfId="0" applyNumberFormat="1" applyFont="1" applyFill="1" applyBorder="1" applyAlignment="1">
      <alignment vertical="center" wrapText="1"/>
    </xf>
    <xf numFmtId="188" fontId="10" fillId="24" borderId="62" xfId="0" applyNumberFormat="1" applyFont="1" applyFill="1" applyBorder="1" applyAlignment="1">
      <alignment vertical="center" wrapText="1"/>
    </xf>
    <xf numFmtId="188" fontId="10" fillId="13" borderId="38" xfId="0" applyNumberFormat="1" applyFont="1" applyFill="1" applyBorder="1" applyAlignment="1">
      <alignment vertical="center" wrapText="1"/>
    </xf>
    <xf numFmtId="188" fontId="10" fillId="13" borderId="60" xfId="0" applyNumberFormat="1" applyFont="1" applyFill="1" applyBorder="1" applyAlignment="1">
      <alignment vertical="center" wrapText="1"/>
    </xf>
    <xf numFmtId="0" fontId="10" fillId="15" borderId="71" xfId="32" applyFont="1" applyFill="1" applyBorder="1" applyAlignment="1">
      <alignment vertical="center" wrapText="1"/>
      <protection/>
    </xf>
    <xf numFmtId="188" fontId="10" fillId="13" borderId="39" xfId="32" applyNumberFormat="1" applyFont="1" applyFill="1" applyBorder="1" applyAlignment="1">
      <alignment vertical="center"/>
      <protection/>
    </xf>
    <xf numFmtId="188" fontId="10" fillId="13" borderId="39" xfId="0" applyNumberFormat="1" applyFont="1" applyFill="1" applyBorder="1" applyAlignment="1">
      <alignment vertical="center" wrapText="1"/>
    </xf>
    <xf numFmtId="188" fontId="10" fillId="13" borderId="61" xfId="0" applyNumberFormat="1" applyFont="1" applyFill="1" applyBorder="1" applyAlignment="1">
      <alignment vertical="center" wrapText="1"/>
    </xf>
    <xf numFmtId="0" fontId="10" fillId="16" borderId="117" xfId="32" applyFont="1" applyFill="1" applyBorder="1" applyAlignment="1">
      <alignment vertical="center" wrapText="1"/>
      <protection/>
    </xf>
    <xf numFmtId="188" fontId="10" fillId="16" borderId="118" xfId="32" applyNumberFormat="1" applyFont="1" applyFill="1" applyBorder="1" applyAlignment="1">
      <alignment vertical="center"/>
      <protection/>
    </xf>
    <xf numFmtId="188" fontId="10" fillId="16" borderId="118" xfId="0" applyNumberFormat="1" applyFont="1" applyFill="1" applyBorder="1" applyAlignment="1">
      <alignment vertical="center" wrapText="1"/>
    </xf>
    <xf numFmtId="188" fontId="10" fillId="16" borderId="119" xfId="0" applyNumberFormat="1" applyFont="1" applyFill="1" applyBorder="1" applyAlignment="1">
      <alignment vertical="center" wrapText="1"/>
    </xf>
    <xf numFmtId="0" fontId="10" fillId="16" borderId="53" xfId="32" applyFont="1" applyFill="1" applyBorder="1" applyAlignment="1">
      <alignment vertical="center" wrapText="1"/>
      <protection/>
    </xf>
    <xf numFmtId="188" fontId="10" fillId="24" borderId="38" xfId="32" applyNumberFormat="1" applyFont="1" applyFill="1" applyBorder="1" applyAlignment="1">
      <alignment vertical="center"/>
      <protection/>
    </xf>
    <xf numFmtId="188" fontId="10" fillId="24" borderId="38" xfId="0" applyNumberFormat="1" applyFont="1" applyFill="1" applyBorder="1" applyAlignment="1">
      <alignment vertical="center" wrapText="1"/>
    </xf>
    <xf numFmtId="188" fontId="10" fillId="24" borderId="60" xfId="0" applyNumberFormat="1" applyFont="1" applyFill="1" applyBorder="1" applyAlignment="1">
      <alignment vertical="center" wrapText="1"/>
    </xf>
    <xf numFmtId="0" fontId="10" fillId="6" borderId="114" xfId="32" applyFont="1" applyFill="1" applyBorder="1" applyAlignment="1">
      <alignment vertical="center" wrapText="1"/>
      <protection/>
    </xf>
    <xf numFmtId="188" fontId="10" fillId="6" borderId="1" xfId="32" applyNumberFormat="1" applyFont="1" applyFill="1" applyBorder="1" applyAlignment="1">
      <alignment vertical="center"/>
      <protection/>
    </xf>
    <xf numFmtId="188" fontId="10" fillId="6" borderId="14" xfId="32" applyNumberFormat="1" applyFont="1" applyFill="1" applyBorder="1" applyAlignment="1">
      <alignment vertical="center"/>
      <protection/>
    </xf>
    <xf numFmtId="0" fontId="10" fillId="17" borderId="120" xfId="32" applyFont="1" applyFill="1" applyBorder="1" applyAlignment="1">
      <alignment vertical="center" wrapText="1"/>
      <protection/>
    </xf>
    <xf numFmtId="188" fontId="10" fillId="17" borderId="52" xfId="32" applyNumberFormat="1" applyFont="1" applyFill="1" applyBorder="1" applyAlignment="1">
      <alignment vertical="center"/>
      <protection/>
    </xf>
    <xf numFmtId="188" fontId="10" fillId="17" borderId="52" xfId="0" applyNumberFormat="1" applyFont="1" applyFill="1" applyBorder="1" applyAlignment="1">
      <alignment vertical="center" wrapText="1"/>
    </xf>
    <xf numFmtId="188" fontId="10" fillId="17" borderId="62" xfId="0" applyNumberFormat="1" applyFont="1" applyFill="1" applyBorder="1" applyAlignment="1">
      <alignment vertical="center" wrapText="1"/>
    </xf>
    <xf numFmtId="0" fontId="10" fillId="17" borderId="53" xfId="32" applyFont="1" applyFill="1" applyBorder="1" applyAlignment="1">
      <alignment vertical="center" wrapText="1"/>
      <protection/>
    </xf>
    <xf numFmtId="0" fontId="10" fillId="18" borderId="116" xfId="32" applyFont="1" applyFill="1" applyBorder="1" applyAlignment="1">
      <alignment vertical="center" wrapText="1"/>
      <protection/>
    </xf>
    <xf numFmtId="188" fontId="10" fillId="18" borderId="37" xfId="32" applyNumberFormat="1" applyFont="1" applyFill="1" applyBorder="1" applyAlignment="1">
      <alignment vertical="center"/>
      <protection/>
    </xf>
    <xf numFmtId="188" fontId="10" fillId="18" borderId="37" xfId="0" applyNumberFormat="1" applyFont="1" applyFill="1" applyBorder="1" applyAlignment="1">
      <alignment vertical="center" wrapText="1"/>
    </xf>
    <xf numFmtId="188" fontId="10" fillId="18" borderId="59" xfId="0" applyNumberFormat="1" applyFont="1" applyFill="1" applyBorder="1" applyAlignment="1">
      <alignment vertical="center" wrapText="1"/>
    </xf>
    <xf numFmtId="0" fontId="10" fillId="18" borderId="53" xfId="32" applyFont="1" applyFill="1" applyBorder="1" applyAlignment="1">
      <alignment vertical="center" wrapText="1"/>
      <protection/>
    </xf>
    <xf numFmtId="0" fontId="10" fillId="18" borderId="71" xfId="32" applyFont="1" applyFill="1" applyBorder="1" applyAlignment="1">
      <alignment vertical="center" wrapText="1"/>
      <protection/>
    </xf>
    <xf numFmtId="0" fontId="10" fillId="8" borderId="114" xfId="32" applyFont="1" applyFill="1" applyBorder="1" applyAlignment="1">
      <alignment vertical="center" wrapText="1"/>
      <protection/>
    </xf>
    <xf numFmtId="188" fontId="10" fillId="8" borderId="1" xfId="32" applyNumberFormat="1" applyFont="1" applyFill="1" applyBorder="1" applyAlignment="1">
      <alignment vertical="center"/>
      <protection/>
    </xf>
    <xf numFmtId="188" fontId="10" fillId="8" borderId="14" xfId="32" applyNumberFormat="1" applyFont="1" applyFill="1" applyBorder="1" applyAlignment="1">
      <alignment vertical="center"/>
      <protection/>
    </xf>
    <xf numFmtId="0" fontId="10" fillId="19" borderId="120" xfId="32" applyFont="1" applyFill="1" applyBorder="1" applyAlignment="1">
      <alignment vertical="center" wrapText="1"/>
      <protection/>
    </xf>
    <xf numFmtId="188" fontId="10" fillId="19" borderId="52" xfId="32" applyNumberFormat="1" applyFont="1" applyFill="1" applyBorder="1" applyAlignment="1">
      <alignment vertical="center"/>
      <protection/>
    </xf>
    <xf numFmtId="188" fontId="10" fillId="19" borderId="52" xfId="0" applyNumberFormat="1" applyFont="1" applyFill="1" applyBorder="1" applyAlignment="1">
      <alignment vertical="center" wrapText="1"/>
    </xf>
    <xf numFmtId="188" fontId="10" fillId="19" borderId="62" xfId="0" applyNumberFormat="1" applyFont="1" applyFill="1" applyBorder="1" applyAlignment="1">
      <alignment vertical="center" wrapText="1"/>
    </xf>
    <xf numFmtId="0" fontId="10" fillId="19" borderId="53" xfId="32" applyFont="1" applyFill="1" applyBorder="1" applyAlignment="1">
      <alignment vertical="center" wrapText="1"/>
      <protection/>
    </xf>
    <xf numFmtId="0" fontId="10" fillId="19" borderId="71" xfId="32" applyFont="1" applyFill="1" applyBorder="1" applyAlignment="1">
      <alignment vertical="center" wrapText="1"/>
      <protection/>
    </xf>
    <xf numFmtId="0" fontId="10" fillId="20" borderId="120" xfId="32" applyFont="1" applyFill="1" applyBorder="1" applyAlignment="1">
      <alignment vertical="center" wrapText="1"/>
      <protection/>
    </xf>
    <xf numFmtId="188" fontId="10" fillId="20" borderId="43" xfId="32" applyNumberFormat="1" applyFont="1" applyFill="1" applyBorder="1" applyAlignment="1">
      <alignment vertical="center"/>
      <protection/>
    </xf>
    <xf numFmtId="188" fontId="10" fillId="20" borderId="43" xfId="0" applyNumberFormat="1" applyFont="1" applyFill="1" applyBorder="1" applyAlignment="1">
      <alignment vertical="center" wrapText="1"/>
    </xf>
    <xf numFmtId="188" fontId="10" fillId="20" borderId="115" xfId="0" applyNumberFormat="1" applyFont="1" applyFill="1" applyBorder="1" applyAlignment="1">
      <alignment vertical="center" wrapText="1"/>
    </xf>
    <xf numFmtId="0" fontId="10" fillId="20" borderId="53" xfId="32" applyFont="1" applyFill="1" applyBorder="1" applyAlignment="1">
      <alignment vertical="center" wrapText="1"/>
      <protection/>
    </xf>
    <xf numFmtId="0" fontId="10" fillId="20" borderId="71" xfId="32" applyFont="1" applyFill="1" applyBorder="1" applyAlignment="1">
      <alignment vertical="center" wrapText="1"/>
      <protection/>
    </xf>
    <xf numFmtId="0" fontId="10" fillId="7" borderId="114" xfId="32" applyFont="1" applyFill="1" applyBorder="1" applyAlignment="1">
      <alignment vertical="center" wrapText="1"/>
      <protection/>
    </xf>
    <xf numFmtId="188" fontId="10" fillId="7" borderId="1" xfId="32" applyNumberFormat="1" applyFont="1" applyFill="1" applyBorder="1" applyAlignment="1">
      <alignment vertical="center"/>
      <protection/>
    </xf>
    <xf numFmtId="188" fontId="10" fillId="7" borderId="14" xfId="32" applyNumberFormat="1" applyFont="1" applyFill="1" applyBorder="1" applyAlignment="1">
      <alignment vertical="center"/>
      <protection/>
    </xf>
    <xf numFmtId="188" fontId="10" fillId="24" borderId="1" xfId="32" applyNumberFormat="1" applyFont="1" applyFill="1" applyBorder="1" applyAlignment="1">
      <alignment vertical="center"/>
      <protection/>
    </xf>
    <xf numFmtId="188" fontId="10" fillId="24" borderId="1" xfId="0" applyNumberFormat="1" applyFont="1" applyFill="1" applyBorder="1" applyAlignment="1">
      <alignment vertical="center" wrapText="1"/>
    </xf>
    <xf numFmtId="188" fontId="10" fillId="24" borderId="14" xfId="0" applyNumberFormat="1" applyFont="1" applyFill="1" applyBorder="1" applyAlignment="1">
      <alignment vertical="center" wrapText="1"/>
    </xf>
    <xf numFmtId="0" fontId="10" fillId="21" borderId="120" xfId="32" applyFont="1" applyFill="1" applyBorder="1" applyAlignment="1">
      <alignment vertical="center" wrapText="1"/>
      <protection/>
    </xf>
    <xf numFmtId="188" fontId="10" fillId="21" borderId="118" xfId="32" applyNumberFormat="1" applyFont="1" applyFill="1" applyBorder="1" applyAlignment="1">
      <alignment vertical="center"/>
      <protection/>
    </xf>
    <xf numFmtId="188" fontId="10" fillId="21" borderId="118" xfId="0" applyNumberFormat="1" applyFont="1" applyFill="1" applyBorder="1" applyAlignment="1">
      <alignment vertical="center" wrapText="1"/>
    </xf>
    <xf numFmtId="188" fontId="10" fillId="21" borderId="119" xfId="0" applyNumberFormat="1" applyFont="1" applyFill="1" applyBorder="1" applyAlignment="1">
      <alignment vertical="center" wrapText="1"/>
    </xf>
    <xf numFmtId="0" fontId="10" fillId="21" borderId="53" xfId="32" applyFont="1" applyFill="1" applyBorder="1" applyAlignment="1">
      <alignment vertical="center" wrapText="1"/>
      <protection/>
    </xf>
    <xf numFmtId="0" fontId="10" fillId="21" borderId="117" xfId="32" applyFont="1" applyFill="1" applyBorder="1" applyAlignment="1">
      <alignment vertical="center" wrapText="1"/>
      <protection/>
    </xf>
    <xf numFmtId="0" fontId="10" fillId="23" borderId="121" xfId="32" applyFont="1" applyFill="1" applyBorder="1" applyAlignment="1">
      <alignment vertical="center" wrapText="1"/>
      <protection/>
    </xf>
    <xf numFmtId="0" fontId="10" fillId="23" borderId="49" xfId="32" applyFont="1" applyFill="1" applyBorder="1" applyAlignment="1">
      <alignment vertical="center" wrapText="1"/>
      <protection/>
    </xf>
    <xf numFmtId="188" fontId="10" fillId="23" borderId="122" xfId="32" applyNumberFormat="1" applyFont="1" applyFill="1" applyBorder="1" applyAlignment="1">
      <alignment vertical="center"/>
      <protection/>
    </xf>
    <xf numFmtId="188" fontId="10" fillId="23" borderId="122" xfId="0" applyNumberFormat="1" applyFont="1" applyFill="1" applyBorder="1" applyAlignment="1">
      <alignment vertical="center" wrapText="1"/>
    </xf>
    <xf numFmtId="188" fontId="10" fillId="23" borderId="86" xfId="0" applyNumberFormat="1" applyFont="1" applyFill="1" applyBorder="1" applyAlignment="1">
      <alignment vertical="center" wrapText="1"/>
    </xf>
    <xf numFmtId="0" fontId="10" fillId="9" borderId="73" xfId="32" applyFont="1" applyFill="1" applyBorder="1" applyAlignment="1">
      <alignment vertical="center" wrapText="1"/>
      <protection/>
    </xf>
    <xf numFmtId="188" fontId="10" fillId="25" borderId="75" xfId="32" applyNumberFormat="1" applyFont="1" applyFill="1" applyBorder="1" applyAlignment="1">
      <alignment vertical="center"/>
      <protection/>
    </xf>
    <xf numFmtId="188" fontId="10" fillId="25" borderId="75" xfId="0" applyNumberFormat="1" applyFont="1" applyFill="1" applyBorder="1" applyAlignment="1">
      <alignment vertical="center" wrapText="1"/>
    </xf>
    <xf numFmtId="188" fontId="10" fillId="25" borderId="76" xfId="0" applyNumberFormat="1" applyFont="1" applyFill="1" applyBorder="1" applyAlignment="1">
      <alignment vertical="center" wrapText="1"/>
    </xf>
    <xf numFmtId="0" fontId="10" fillId="11" borderId="72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/>
      <protection/>
    </xf>
    <xf numFmtId="0" fontId="10" fillId="11" borderId="79" xfId="32" applyFont="1" applyFill="1" applyBorder="1" applyAlignment="1">
      <alignment vertical="center" wrapText="1"/>
      <protection/>
    </xf>
    <xf numFmtId="0" fontId="10" fillId="11" borderId="6" xfId="32" applyFont="1" applyFill="1" applyBorder="1" applyAlignment="1">
      <alignment vertical="center" wrapText="1"/>
      <protection/>
    </xf>
    <xf numFmtId="188" fontId="10" fillId="11" borderId="7" xfId="32" applyNumberFormat="1" applyFont="1" applyFill="1" applyBorder="1" applyAlignment="1">
      <alignment vertical="center"/>
      <protection/>
    </xf>
    <xf numFmtId="188" fontId="10" fillId="11" borderId="7" xfId="0" applyNumberFormat="1" applyFont="1" applyFill="1" applyBorder="1" applyAlignment="1">
      <alignment vertical="center" wrapText="1"/>
    </xf>
    <xf numFmtId="188" fontId="10" fillId="11" borderId="80" xfId="0" applyNumberFormat="1" applyFont="1" applyFill="1" applyBorder="1" applyAlignment="1">
      <alignment vertical="center" wrapText="1"/>
    </xf>
    <xf numFmtId="0" fontId="10" fillId="26" borderId="72" xfId="32" applyFont="1" applyFill="1" applyBorder="1" applyAlignment="1">
      <alignment vertical="center"/>
      <protection/>
    </xf>
    <xf numFmtId="188" fontId="10" fillId="27" borderId="118" xfId="32" applyNumberFormat="1" applyFont="1" applyFill="1" applyBorder="1" applyAlignment="1">
      <alignment vertical="center"/>
      <protection/>
    </xf>
    <xf numFmtId="188" fontId="10" fillId="27" borderId="118" xfId="0" applyNumberFormat="1" applyFont="1" applyFill="1" applyBorder="1" applyAlignment="1">
      <alignment vertical="center" wrapText="1"/>
    </xf>
    <xf numFmtId="188" fontId="10" fillId="27" borderId="119" xfId="0" applyNumberFormat="1" applyFont="1" applyFill="1" applyBorder="1" applyAlignment="1">
      <alignment vertical="center" wrapText="1"/>
    </xf>
    <xf numFmtId="0" fontId="10" fillId="26" borderId="77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/>
      <protection/>
    </xf>
    <xf numFmtId="0" fontId="10" fillId="26" borderId="123" xfId="32" applyFont="1" applyFill="1" applyBorder="1" applyAlignment="1">
      <alignment vertical="center" wrapText="1"/>
      <protection/>
    </xf>
    <xf numFmtId="0" fontId="10" fillId="26" borderId="105" xfId="32" applyFont="1" applyFill="1" applyBorder="1" applyAlignment="1">
      <alignment horizontal="right" vertical="center" wrapText="1"/>
      <protection/>
    </xf>
    <xf numFmtId="188" fontId="43" fillId="27" borderId="3" xfId="32" applyNumberFormat="1" applyFont="1" applyFill="1" applyBorder="1" applyAlignment="1">
      <alignment vertical="center"/>
      <protection/>
    </xf>
    <xf numFmtId="188" fontId="10" fillId="27" borderId="3" xfId="32" applyNumberFormat="1" applyFont="1" applyFill="1" applyBorder="1" applyAlignment="1">
      <alignment vertical="center"/>
      <protection/>
    </xf>
    <xf numFmtId="188" fontId="10" fillId="27" borderId="3" xfId="0" applyNumberFormat="1" applyFont="1" applyFill="1" applyBorder="1" applyAlignment="1">
      <alignment vertical="center" wrapText="1"/>
    </xf>
    <xf numFmtId="188" fontId="10" fillId="27" borderId="124" xfId="0" applyNumberFormat="1" applyFont="1" applyFill="1" applyBorder="1" applyAlignment="1">
      <alignment vertical="center" wrapText="1"/>
    </xf>
    <xf numFmtId="0" fontId="10" fillId="4" borderId="114" xfId="32" applyFont="1" applyFill="1" applyBorder="1" applyAlignment="1">
      <alignment vertical="center" wrapText="1"/>
      <protection/>
    </xf>
    <xf numFmtId="0" fontId="10" fillId="22" borderId="0" xfId="32" applyFont="1" applyFill="1" applyBorder="1" applyAlignment="1">
      <alignment vertical="center" wrapText="1"/>
      <protection/>
    </xf>
    <xf numFmtId="0" fontId="10" fillId="22" borderId="117" xfId="32" applyFont="1" applyFill="1" applyBorder="1" applyAlignment="1">
      <alignment vertical="center" wrapText="1"/>
      <protection/>
    </xf>
    <xf numFmtId="188" fontId="10" fillId="22" borderId="118" xfId="32" applyNumberFormat="1" applyFont="1" applyFill="1" applyBorder="1" applyAlignment="1">
      <alignment vertical="center"/>
      <protection/>
    </xf>
    <xf numFmtId="188" fontId="10" fillId="22" borderId="118" xfId="0" applyNumberFormat="1" applyFont="1" applyFill="1" applyBorder="1" applyAlignment="1">
      <alignment vertical="center" wrapText="1"/>
    </xf>
    <xf numFmtId="188" fontId="10" fillId="22" borderId="119" xfId="0" applyNumberFormat="1" applyFont="1" applyFill="1" applyBorder="1" applyAlignment="1">
      <alignment vertical="center" wrapText="1"/>
    </xf>
    <xf numFmtId="0" fontId="10" fillId="22" borderId="53" xfId="32" applyFont="1" applyFill="1" applyBorder="1" applyAlignment="1">
      <alignment vertical="center"/>
      <protection/>
    </xf>
    <xf numFmtId="0" fontId="10" fillId="22" borderId="102" xfId="32" applyFont="1" applyFill="1" applyBorder="1" applyAlignment="1">
      <alignment vertical="center"/>
      <protection/>
    </xf>
    <xf numFmtId="0" fontId="10" fillId="22" borderId="82" xfId="32" applyFont="1" applyFill="1" applyBorder="1" applyAlignment="1">
      <alignment vertical="center" wrapText="1"/>
      <protection/>
    </xf>
    <xf numFmtId="188" fontId="10" fillId="24" borderId="125" xfId="32" applyNumberFormat="1" applyFont="1" applyFill="1" applyBorder="1" applyAlignment="1">
      <alignment vertical="center"/>
      <protection/>
    </xf>
    <xf numFmtId="188" fontId="10" fillId="24" borderId="125" xfId="0" applyNumberFormat="1" applyFont="1" applyFill="1" applyBorder="1" applyAlignment="1">
      <alignment vertical="center" wrapText="1"/>
    </xf>
    <xf numFmtId="188" fontId="10" fillId="24" borderId="126" xfId="0" applyNumberFormat="1" applyFont="1" applyFill="1" applyBorder="1" applyAlignment="1">
      <alignment vertical="center" wrapText="1"/>
    </xf>
    <xf numFmtId="0" fontId="10" fillId="4" borderId="51" xfId="32" applyFont="1" applyFill="1" applyBorder="1" applyAlignment="1">
      <alignment vertical="center" wrapText="1"/>
      <protection/>
    </xf>
    <xf numFmtId="0" fontId="10" fillId="4" borderId="27" xfId="32" applyFont="1" applyFill="1" applyBorder="1" applyAlignment="1">
      <alignment vertical="center" wrapText="1"/>
      <protection/>
    </xf>
    <xf numFmtId="188" fontId="10" fillId="24" borderId="95" xfId="32" applyNumberFormat="1" applyFont="1" applyFill="1" applyBorder="1" applyAlignment="1">
      <alignment vertical="center"/>
      <protection/>
    </xf>
    <xf numFmtId="188" fontId="10" fillId="24" borderId="95" xfId="0" applyNumberFormat="1" applyFont="1" applyFill="1" applyBorder="1" applyAlignment="1">
      <alignment vertical="center" wrapText="1"/>
    </xf>
    <xf numFmtId="188" fontId="10" fillId="24" borderId="127" xfId="0" applyNumberFormat="1" applyFont="1" applyFill="1" applyBorder="1" applyAlignment="1">
      <alignment vertical="center" wrapText="1"/>
    </xf>
    <xf numFmtId="10" fontId="10" fillId="4" borderId="1" xfId="32" applyNumberFormat="1" applyFont="1" applyFill="1" applyBorder="1" applyAlignment="1">
      <alignment vertical="center"/>
      <protection/>
    </xf>
    <xf numFmtId="10" fontId="10" fillId="4" borderId="18" xfId="32" applyNumberFormat="1" applyFont="1" applyFill="1" applyBorder="1" applyAlignment="1">
      <alignment vertical="center"/>
      <protection/>
    </xf>
    <xf numFmtId="10" fontId="10" fillId="4" borderId="3" xfId="32" applyNumberFormat="1" applyFont="1" applyFill="1" applyBorder="1" applyAlignment="1">
      <alignment vertical="center"/>
      <protection/>
    </xf>
    <xf numFmtId="0" fontId="11" fillId="28" borderId="36" xfId="32" applyFont="1" applyFill="1" applyBorder="1" applyAlignment="1">
      <alignment vertical="center"/>
      <protection/>
    </xf>
    <xf numFmtId="0" fontId="11" fillId="4" borderId="19" xfId="32" applyFont="1" applyFill="1" applyBorder="1" applyAlignment="1">
      <alignment vertical="center"/>
      <protection/>
    </xf>
    <xf numFmtId="0" fontId="10" fillId="2" borderId="12" xfId="32" applyFont="1" applyFill="1" applyBorder="1" applyAlignment="1">
      <alignment horizontal="left" vertical="center"/>
      <protection/>
    </xf>
    <xf numFmtId="0" fontId="10" fillId="4" borderId="12" xfId="32" applyFont="1" applyFill="1" applyBorder="1" applyAlignment="1">
      <alignment vertical="center"/>
      <protection/>
    </xf>
    <xf numFmtId="0" fontId="10" fillId="4" borderId="17" xfId="32" applyFont="1" applyFill="1" applyBorder="1" applyAlignment="1">
      <alignment vertical="center"/>
      <protection/>
    </xf>
    <xf numFmtId="0" fontId="10" fillId="4" borderId="105" xfId="32" applyFont="1" applyFill="1" applyBorder="1" applyAlignment="1">
      <alignment vertical="center"/>
      <protection/>
    </xf>
    <xf numFmtId="0" fontId="11" fillId="4" borderId="78" xfId="32" applyFont="1" applyFill="1" applyBorder="1" applyAlignment="1">
      <alignment vertical="center"/>
      <protection/>
    </xf>
    <xf numFmtId="0" fontId="11" fillId="4" borderId="43" xfId="32" applyFont="1" applyFill="1" applyBorder="1" applyAlignment="1">
      <alignment vertical="center" wrapText="1"/>
      <protection/>
    </xf>
    <xf numFmtId="0" fontId="11" fillId="4" borderId="18" xfId="32" applyFont="1" applyFill="1" applyBorder="1" applyAlignment="1">
      <alignment vertical="center" wrapText="1"/>
      <protection/>
    </xf>
    <xf numFmtId="0" fontId="11" fillId="4" borderId="3" xfId="32" applyFont="1" applyFill="1" applyBorder="1" applyAlignment="1">
      <alignment vertical="center" wrapText="1"/>
      <protection/>
    </xf>
    <xf numFmtId="0" fontId="10" fillId="4" borderId="72" xfId="32" applyFont="1" applyFill="1" applyBorder="1" applyAlignment="1">
      <alignment vertical="center"/>
      <protection/>
    </xf>
    <xf numFmtId="0" fontId="10" fillId="4" borderId="6" xfId="32" applyFont="1" applyFill="1" applyBorder="1" applyAlignment="1">
      <alignment vertical="center" wrapText="1"/>
      <protection/>
    </xf>
    <xf numFmtId="184" fontId="10" fillId="4" borderId="7" xfId="32" applyNumberFormat="1" applyFont="1" applyFill="1" applyBorder="1" applyAlignment="1">
      <alignment vertical="center"/>
      <protection/>
    </xf>
    <xf numFmtId="176" fontId="10" fillId="4" borderId="7" xfId="32" applyNumberFormat="1" applyFont="1" applyFill="1" applyBorder="1" applyAlignment="1">
      <alignment vertical="center"/>
      <protection/>
    </xf>
    <xf numFmtId="178" fontId="10" fillId="4" borderId="7" xfId="32" applyNumberFormat="1" applyFont="1" applyFill="1" applyBorder="1" applyAlignment="1">
      <alignment vertical="center"/>
      <protection/>
    </xf>
    <xf numFmtId="178" fontId="10" fillId="4" borderId="9" xfId="32" applyNumberFormat="1" applyFont="1" applyFill="1" applyBorder="1" applyAlignment="1">
      <alignment vertical="center"/>
      <protection/>
    </xf>
    <xf numFmtId="0" fontId="10" fillId="4" borderId="128" xfId="32" applyFont="1" applyFill="1" applyBorder="1" applyAlignment="1">
      <alignment vertical="center"/>
      <protection/>
    </xf>
    <xf numFmtId="0" fontId="10" fillId="4" borderId="65" xfId="32" applyFont="1" applyFill="1" applyBorder="1" applyAlignment="1">
      <alignment vertical="center" wrapText="1"/>
      <protection/>
    </xf>
    <xf numFmtId="184" fontId="10" fillId="4" borderId="65" xfId="32" applyNumberFormat="1" applyFont="1" applyFill="1" applyBorder="1" applyAlignment="1">
      <alignment vertical="center"/>
      <protection/>
    </xf>
    <xf numFmtId="176" fontId="10" fillId="4" borderId="65" xfId="32" applyNumberFormat="1" applyFont="1" applyFill="1" applyBorder="1" applyAlignment="1">
      <alignment vertical="center"/>
      <protection/>
    </xf>
    <xf numFmtId="180" fontId="10" fillId="4" borderId="65" xfId="32" applyNumberFormat="1" applyFont="1" applyFill="1" applyBorder="1" applyAlignment="1">
      <alignment vertical="center"/>
      <protection/>
    </xf>
    <xf numFmtId="180" fontId="10" fillId="4" borderId="66" xfId="32" applyNumberFormat="1" applyFont="1" applyFill="1" applyBorder="1" applyAlignment="1">
      <alignment vertical="center"/>
      <protection/>
    </xf>
    <xf numFmtId="0" fontId="10" fillId="4" borderId="67" xfId="32" applyFont="1" applyFill="1" applyBorder="1" applyAlignment="1">
      <alignment vertical="center" wrapText="1"/>
      <protection/>
    </xf>
    <xf numFmtId="184" fontId="10" fillId="4" borderId="67" xfId="32" applyNumberFormat="1" applyFont="1" applyFill="1" applyBorder="1" applyAlignment="1">
      <alignment vertical="center"/>
      <protection/>
    </xf>
    <xf numFmtId="176" fontId="10" fillId="4" borderId="67" xfId="32" applyNumberFormat="1" applyFont="1" applyFill="1" applyBorder="1" applyAlignment="1">
      <alignment vertical="center"/>
      <protection/>
    </xf>
    <xf numFmtId="176" fontId="10" fillId="4" borderId="67" xfId="0" applyNumberFormat="1" applyFont="1" applyFill="1" applyBorder="1" applyAlignment="1">
      <alignment vertical="center" wrapText="1"/>
    </xf>
    <xf numFmtId="176" fontId="10" fillId="4" borderId="68" xfId="0" applyNumberFormat="1" applyFont="1" applyFill="1" applyBorder="1" applyAlignment="1">
      <alignment vertical="center" wrapText="1"/>
    </xf>
    <xf numFmtId="0" fontId="10" fillId="4" borderId="129" xfId="32" applyFont="1" applyFill="1" applyBorder="1" applyAlignment="1">
      <alignment vertical="center"/>
      <protection/>
    </xf>
    <xf numFmtId="0" fontId="10" fillId="4" borderId="69" xfId="32" applyFont="1" applyFill="1" applyBorder="1" applyAlignment="1">
      <alignment vertical="center" wrapText="1"/>
      <protection/>
    </xf>
    <xf numFmtId="184" fontId="10" fillId="4" borderId="69" xfId="32" applyNumberFormat="1" applyFont="1" applyFill="1" applyBorder="1" applyAlignment="1">
      <alignment vertical="center"/>
      <protection/>
    </xf>
    <xf numFmtId="176" fontId="10" fillId="4" borderId="69" xfId="32" applyNumberFormat="1" applyFont="1" applyFill="1" applyBorder="1" applyAlignment="1">
      <alignment vertical="center"/>
      <protection/>
    </xf>
    <xf numFmtId="176" fontId="10" fillId="4" borderId="69" xfId="0" applyNumberFormat="1" applyFont="1" applyFill="1" applyBorder="1" applyAlignment="1">
      <alignment vertical="center" wrapText="1"/>
    </xf>
    <xf numFmtId="176" fontId="10" fillId="4" borderId="70" xfId="0" applyNumberFormat="1" applyFont="1" applyFill="1" applyBorder="1" applyAlignment="1">
      <alignment vertical="center" wrapText="1"/>
    </xf>
    <xf numFmtId="176" fontId="10" fillId="4" borderId="7" xfId="0" applyNumberFormat="1" applyFont="1" applyFill="1" applyBorder="1" applyAlignment="1">
      <alignment vertical="center" wrapText="1"/>
    </xf>
    <xf numFmtId="176" fontId="10" fillId="4" borderId="9" xfId="0" applyNumberFormat="1" applyFont="1" applyFill="1" applyBorder="1" applyAlignment="1">
      <alignment vertical="center" wrapText="1"/>
    </xf>
    <xf numFmtId="176" fontId="10" fillId="4" borderId="65" xfId="0" applyNumberFormat="1" applyFont="1" applyFill="1" applyBorder="1" applyAlignment="1">
      <alignment vertical="center" wrapText="1"/>
    </xf>
    <xf numFmtId="176" fontId="10" fillId="4" borderId="66" xfId="0" applyNumberFormat="1" applyFont="1" applyFill="1" applyBorder="1" applyAlignment="1">
      <alignment vertical="center" wrapText="1"/>
    </xf>
    <xf numFmtId="0" fontId="10" fillId="4" borderId="34" xfId="32" applyFont="1" applyFill="1" applyBorder="1" applyAlignment="1">
      <alignment vertical="center"/>
      <protection/>
    </xf>
    <xf numFmtId="0" fontId="10" fillId="4" borderId="47" xfId="32" applyFont="1" applyFill="1" applyBorder="1" applyAlignment="1">
      <alignment vertical="center" wrapText="1"/>
      <protection/>
    </xf>
    <xf numFmtId="184" fontId="10" fillId="4" borderId="35" xfId="32" applyNumberFormat="1" applyFont="1" applyFill="1" applyBorder="1" applyAlignment="1">
      <alignment vertical="center"/>
      <protection/>
    </xf>
    <xf numFmtId="176" fontId="10" fillId="4" borderId="35" xfId="32" applyNumberFormat="1" applyFont="1" applyFill="1" applyBorder="1" applyAlignment="1">
      <alignment vertical="center"/>
      <protection/>
    </xf>
    <xf numFmtId="176" fontId="10" fillId="4" borderId="35" xfId="0" applyNumberFormat="1" applyFont="1" applyFill="1" applyBorder="1" applyAlignment="1">
      <alignment vertical="center" wrapText="1"/>
    </xf>
    <xf numFmtId="176" fontId="10" fillId="4" borderId="48" xfId="0" applyNumberFormat="1" applyFont="1" applyFill="1" applyBorder="1" applyAlignment="1">
      <alignment vertical="center" wrapText="1"/>
    </xf>
    <xf numFmtId="0" fontId="10" fillId="4" borderId="77" xfId="32" applyFont="1" applyFill="1" applyBorder="1" applyAlignment="1">
      <alignment vertical="center"/>
      <protection/>
    </xf>
    <xf numFmtId="176" fontId="10" fillId="4" borderId="124" xfId="0" applyNumberFormat="1" applyFont="1" applyFill="1" applyBorder="1" applyAlignment="1">
      <alignment vertical="center" wrapText="1"/>
    </xf>
    <xf numFmtId="0" fontId="10" fillId="4" borderId="130" xfId="32" applyFont="1" applyFill="1" applyBorder="1" applyAlignment="1">
      <alignment vertical="center"/>
      <protection/>
    </xf>
    <xf numFmtId="0" fontId="10" fillId="4" borderId="131" xfId="32" applyFont="1" applyFill="1" applyBorder="1" applyAlignment="1">
      <alignment vertical="center" wrapText="1"/>
      <protection/>
    </xf>
    <xf numFmtId="184" fontId="10" fillId="4" borderId="131" xfId="32" applyNumberFormat="1" applyFont="1" applyFill="1" applyBorder="1" applyAlignment="1">
      <alignment vertical="center"/>
      <protection/>
    </xf>
    <xf numFmtId="176" fontId="10" fillId="4" borderId="131" xfId="32" applyNumberFormat="1" applyFont="1" applyFill="1" applyBorder="1" applyAlignment="1">
      <alignment vertical="center"/>
      <protection/>
    </xf>
    <xf numFmtId="176" fontId="10" fillId="4" borderId="131" xfId="0" applyNumberFormat="1" applyFont="1" applyFill="1" applyBorder="1" applyAlignment="1">
      <alignment vertical="center" wrapText="1"/>
    </xf>
    <xf numFmtId="176" fontId="10" fillId="4" borderId="132" xfId="0" applyNumberFormat="1" applyFont="1" applyFill="1" applyBorder="1" applyAlignment="1">
      <alignment vertical="center" wrapText="1"/>
    </xf>
    <xf numFmtId="184" fontId="10" fillId="4" borderId="28" xfId="32" applyNumberFormat="1" applyFont="1" applyFill="1" applyBorder="1" applyAlignment="1">
      <alignment vertical="center"/>
      <protection/>
    </xf>
    <xf numFmtId="176" fontId="10" fillId="4" borderId="28" xfId="32" applyNumberFormat="1" applyFont="1" applyFill="1" applyBorder="1" applyAlignment="1">
      <alignment vertical="center"/>
      <protection/>
    </xf>
    <xf numFmtId="176" fontId="10" fillId="4" borderId="28" xfId="0" applyNumberFormat="1" applyFont="1" applyFill="1" applyBorder="1" applyAlignment="1">
      <alignment vertical="center" wrapText="1"/>
    </xf>
    <xf numFmtId="176" fontId="10" fillId="4" borderId="86" xfId="0" applyNumberFormat="1" applyFont="1" applyFill="1" applyBorder="1" applyAlignment="1">
      <alignment vertical="center" wrapText="1"/>
    </xf>
    <xf numFmtId="180" fontId="10" fillId="4" borderId="1" xfId="32" applyNumberFormat="1" applyFont="1" applyFill="1" applyBorder="1" applyAlignment="1">
      <alignment vertical="center"/>
      <protection/>
    </xf>
    <xf numFmtId="184" fontId="10" fillId="4" borderId="43" xfId="32" applyNumberFormat="1" applyFont="1" applyFill="1" applyBorder="1" applyAlignment="1">
      <alignment vertical="center"/>
      <protection/>
    </xf>
    <xf numFmtId="179" fontId="10" fillId="4" borderId="43" xfId="32" applyNumberFormat="1" applyFont="1" applyFill="1" applyBorder="1" applyAlignment="1">
      <alignment vertical="center"/>
      <protection/>
    </xf>
    <xf numFmtId="176" fontId="10" fillId="4" borderId="43" xfId="0" applyNumberFormat="1" applyFont="1" applyFill="1" applyBorder="1" applyAlignment="1">
      <alignment vertical="center" wrapText="1"/>
    </xf>
    <xf numFmtId="179" fontId="10" fillId="4" borderId="31" xfId="32" applyNumberFormat="1" applyFont="1" applyFill="1" applyBorder="1" applyAlignment="1">
      <alignment vertical="center"/>
      <protection/>
    </xf>
    <xf numFmtId="179" fontId="10" fillId="4" borderId="133" xfId="32" applyNumberFormat="1" applyFont="1" applyFill="1" applyBorder="1" applyAlignment="1">
      <alignment vertical="center"/>
      <protection/>
    </xf>
    <xf numFmtId="179" fontId="10" fillId="4" borderId="32" xfId="32" applyNumberFormat="1" applyFont="1" applyFill="1" applyBorder="1" applyAlignment="1">
      <alignment vertical="center"/>
      <protection/>
    </xf>
    <xf numFmtId="179" fontId="10" fillId="4" borderId="44" xfId="32" applyNumberFormat="1" applyFont="1" applyFill="1" applyBorder="1" applyAlignment="1">
      <alignment vertical="center"/>
      <protection/>
    </xf>
    <xf numFmtId="0" fontId="44" fillId="4" borderId="0" xfId="32" applyFont="1" applyFill="1" applyAlignment="1">
      <alignment vertical="center"/>
      <protection/>
    </xf>
    <xf numFmtId="0" fontId="10" fillId="11" borderId="128" xfId="32" applyFont="1" applyFill="1" applyBorder="1" applyAlignment="1">
      <alignment vertical="center"/>
      <protection/>
    </xf>
    <xf numFmtId="0" fontId="19" fillId="4" borderId="134" xfId="32" applyFont="1" applyFill="1" applyBorder="1" applyAlignment="1">
      <alignment vertical="center" wrapText="1"/>
      <protection/>
    </xf>
    <xf numFmtId="0" fontId="10" fillId="26" borderId="73" xfId="32" applyFont="1" applyFill="1" applyBorder="1" applyAlignment="1">
      <alignment vertical="center"/>
      <protection/>
    </xf>
    <xf numFmtId="0" fontId="10" fillId="26" borderId="73" xfId="32" applyFont="1" applyFill="1" applyBorder="1" applyAlignment="1">
      <alignment vertical="center" wrapText="1"/>
      <protection/>
    </xf>
    <xf numFmtId="0" fontId="10" fillId="26" borderId="74" xfId="32" applyFont="1" applyFill="1" applyBorder="1" applyAlignment="1">
      <alignment vertical="center" wrapText="1"/>
      <protection/>
    </xf>
    <xf numFmtId="0" fontId="11" fillId="4" borderId="135" xfId="32" applyFont="1" applyFill="1" applyBorder="1" applyAlignment="1">
      <alignment vertical="center"/>
      <protection/>
    </xf>
    <xf numFmtId="0" fontId="10" fillId="2" borderId="34" xfId="32" applyFont="1" applyFill="1" applyBorder="1" applyAlignment="1">
      <alignment vertical="center"/>
      <protection/>
    </xf>
    <xf numFmtId="0" fontId="10" fillId="2" borderId="47" xfId="32" applyFont="1" applyFill="1" applyBorder="1" applyAlignment="1">
      <alignment vertical="center" wrapText="1"/>
      <protection/>
    </xf>
    <xf numFmtId="184" fontId="10" fillId="2" borderId="35" xfId="32" applyNumberFormat="1" applyFont="1" applyFill="1" applyBorder="1" applyAlignment="1">
      <alignment vertical="center"/>
      <protection/>
    </xf>
    <xf numFmtId="184" fontId="10" fillId="2" borderId="35" xfId="32" applyNumberFormat="1" applyFont="1" applyFill="1" applyBorder="1" applyAlignment="1">
      <alignment horizontal="center" vertical="center"/>
      <protection/>
    </xf>
    <xf numFmtId="176" fontId="10" fillId="2" borderId="35" xfId="32" applyNumberFormat="1" applyFont="1" applyFill="1" applyBorder="1" applyAlignment="1">
      <alignment vertical="center"/>
      <protection/>
    </xf>
    <xf numFmtId="176" fontId="10" fillId="2" borderId="35" xfId="0" applyNumberFormat="1" applyFont="1" applyFill="1" applyBorder="1" applyAlignment="1">
      <alignment vertical="center" wrapText="1"/>
    </xf>
    <xf numFmtId="176" fontId="10" fillId="2" borderId="48" xfId="0" applyNumberFormat="1" applyFont="1" applyFill="1" applyBorder="1" applyAlignment="1">
      <alignment vertical="center" wrapText="1"/>
    </xf>
    <xf numFmtId="0" fontId="11" fillId="2" borderId="43" xfId="32" applyFont="1" applyFill="1" applyBorder="1" applyAlignment="1">
      <alignment vertical="center" wrapText="1"/>
      <protection/>
    </xf>
    <xf numFmtId="184" fontId="10" fillId="2" borderId="43" xfId="32" applyNumberFormat="1" applyFont="1" applyFill="1" applyBorder="1" applyAlignment="1">
      <alignment vertical="center"/>
      <protection/>
    </xf>
    <xf numFmtId="179" fontId="10" fillId="2" borderId="43" xfId="32" applyNumberFormat="1" applyFont="1" applyFill="1" applyBorder="1" applyAlignment="1">
      <alignment vertical="center"/>
      <protection/>
    </xf>
    <xf numFmtId="176" fontId="10" fillId="2" borderId="43" xfId="0" applyNumberFormat="1" applyFont="1" applyFill="1" applyBorder="1" applyAlignment="1">
      <alignment vertical="center" wrapText="1"/>
    </xf>
    <xf numFmtId="184" fontId="10" fillId="2" borderId="1" xfId="32" applyNumberFormat="1" applyFont="1" applyFill="1" applyBorder="1" applyAlignment="1">
      <alignment vertical="center"/>
      <protection/>
    </xf>
    <xf numFmtId="176" fontId="10" fillId="2" borderId="1" xfId="0" applyNumberFormat="1" applyFont="1" applyFill="1" applyBorder="1" applyAlignment="1">
      <alignment vertical="center" wrapText="1"/>
    </xf>
    <xf numFmtId="0" fontId="11" fillId="4" borderId="0" xfId="31" applyFont="1" applyFill="1">
      <alignment/>
      <protection/>
    </xf>
    <xf numFmtId="0" fontId="11" fillId="4" borderId="1" xfId="31" applyFont="1" applyFill="1" applyBorder="1">
      <alignment/>
      <protection/>
    </xf>
    <xf numFmtId="0" fontId="10" fillId="4" borderId="0" xfId="31" applyFont="1" applyFill="1">
      <alignment/>
      <protection/>
    </xf>
    <xf numFmtId="0" fontId="10" fillId="4" borderId="0" xfId="31" applyFont="1" applyFill="1" applyAlignment="1">
      <alignment horizontal="right"/>
      <protection/>
    </xf>
    <xf numFmtId="0" fontId="10" fillId="2" borderId="1" xfId="31" applyFont="1" applyFill="1" applyBorder="1" applyAlignment="1">
      <alignment horizontal="center"/>
      <protection/>
    </xf>
    <xf numFmtId="177" fontId="10" fillId="4" borderId="1" xfId="31" applyNumberFormat="1" applyFont="1" applyFill="1" applyBorder="1">
      <alignment/>
      <protection/>
    </xf>
    <xf numFmtId="176" fontId="10" fillId="4" borderId="1" xfId="31" applyNumberFormat="1" applyFont="1" applyFill="1" applyBorder="1">
      <alignment/>
      <protection/>
    </xf>
    <xf numFmtId="179" fontId="10" fillId="4" borderId="1" xfId="25" applyNumberFormat="1" applyFont="1" applyFill="1" applyBorder="1" applyAlignment="1">
      <alignment/>
    </xf>
    <xf numFmtId="0" fontId="10" fillId="4" borderId="1" xfId="31" applyFont="1" applyFill="1" applyBorder="1">
      <alignment/>
      <protection/>
    </xf>
    <xf numFmtId="0" fontId="45" fillId="4" borderId="0" xfId="31" applyFont="1" applyFill="1">
      <alignment/>
      <protection/>
    </xf>
    <xf numFmtId="0" fontId="45" fillId="4" borderId="0" xfId="32" applyFont="1" applyFill="1" applyAlignment="1">
      <alignment vertical="center"/>
      <protection/>
    </xf>
    <xf numFmtId="0" fontId="45" fillId="4" borderId="0" xfId="31" applyFont="1" applyFill="1" applyAlignment="1">
      <alignment vertical="center"/>
      <protection/>
    </xf>
    <xf numFmtId="192" fontId="10" fillId="4" borderId="0" xfId="32" applyNumberFormat="1" applyFont="1" applyFill="1">
      <alignment/>
      <protection/>
    </xf>
    <xf numFmtId="193" fontId="10" fillId="4" borderId="0" xfId="32" applyNumberFormat="1" applyFont="1" applyFill="1">
      <alignment/>
      <protection/>
    </xf>
    <xf numFmtId="0" fontId="10" fillId="4" borderId="78" xfId="32" applyFont="1" applyFill="1" applyBorder="1" applyAlignment="1">
      <alignment vertical="center"/>
      <protection/>
    </xf>
    <xf numFmtId="176" fontId="10" fillId="4" borderId="30" xfId="0" applyNumberFormat="1" applyFont="1" applyFill="1" applyBorder="1" applyAlignment="1">
      <alignment vertical="center" wrapText="1"/>
    </xf>
    <xf numFmtId="194" fontId="10" fillId="4" borderId="0" xfId="32" applyNumberFormat="1" applyFont="1" applyFill="1" applyAlignment="1">
      <alignment vertical="center"/>
      <protection/>
    </xf>
    <xf numFmtId="178" fontId="46" fillId="4" borderId="1" xfId="32" applyNumberFormat="1" applyFont="1" applyFill="1" applyBorder="1" applyAlignment="1">
      <alignment vertical="center" wrapText="1"/>
      <protection/>
    </xf>
    <xf numFmtId="195" fontId="18" fillId="4" borderId="1" xfId="32" applyNumberFormat="1" applyFont="1" applyFill="1" applyBorder="1" applyAlignment="1">
      <alignment vertical="center"/>
      <protection/>
    </xf>
    <xf numFmtId="0" fontId="10" fillId="2" borderId="136" xfId="32" applyFont="1" applyFill="1" applyBorder="1" applyAlignment="1">
      <alignment horizontal="center" vertical="center"/>
      <protection/>
    </xf>
    <xf numFmtId="184" fontId="10" fillId="4" borderId="8" xfId="32" applyNumberFormat="1" applyFont="1" applyFill="1" applyBorder="1" applyAlignment="1">
      <alignment vertical="center"/>
      <protection/>
    </xf>
    <xf numFmtId="184" fontId="10" fillId="4" borderId="137" xfId="32" applyNumberFormat="1" applyFont="1" applyFill="1" applyBorder="1" applyAlignment="1">
      <alignment vertical="center"/>
      <protection/>
    </xf>
    <xf numFmtId="184" fontId="10" fillId="4" borderId="138" xfId="32" applyNumberFormat="1" applyFont="1" applyFill="1" applyBorder="1" applyAlignment="1">
      <alignment vertical="center"/>
      <protection/>
    </xf>
    <xf numFmtId="184" fontId="10" fillId="4" borderId="139" xfId="32" applyNumberFormat="1" applyFont="1" applyFill="1" applyBorder="1" applyAlignment="1">
      <alignment vertical="center"/>
      <protection/>
    </xf>
    <xf numFmtId="184" fontId="10" fillId="4" borderId="136" xfId="32" applyNumberFormat="1" applyFont="1" applyFill="1" applyBorder="1" applyAlignment="1">
      <alignment vertical="center"/>
      <protection/>
    </xf>
    <xf numFmtId="184" fontId="10" fillId="2" borderId="136" xfId="32" applyNumberFormat="1" applyFont="1" applyFill="1" applyBorder="1" applyAlignment="1">
      <alignment horizontal="center" vertical="center"/>
      <protection/>
    </xf>
    <xf numFmtId="184" fontId="10" fillId="4" borderId="71" xfId="32" applyNumberFormat="1" applyFont="1" applyFill="1" applyBorder="1" applyAlignment="1">
      <alignment vertical="center"/>
      <protection/>
    </xf>
    <xf numFmtId="184" fontId="10" fillId="4" borderId="140" xfId="32" applyNumberFormat="1" applyFont="1" applyFill="1" applyBorder="1" applyAlignment="1">
      <alignment vertical="center"/>
      <protection/>
    </xf>
    <xf numFmtId="184" fontId="10" fillId="4" borderId="29" xfId="32" applyNumberFormat="1" applyFont="1" applyFill="1" applyBorder="1" applyAlignment="1">
      <alignment vertical="center"/>
      <protection/>
    </xf>
    <xf numFmtId="0" fontId="27" fillId="4" borderId="0" xfId="32" applyFont="1" applyFill="1" applyBorder="1" applyAlignment="1">
      <alignment vertical="center"/>
      <protection/>
    </xf>
    <xf numFmtId="176" fontId="21" fillId="4" borderId="0" xfId="32" applyNumberFormat="1" applyFont="1" applyFill="1" applyBorder="1" applyAlignment="1">
      <alignment horizontal="center" vertical="center"/>
      <protection/>
    </xf>
    <xf numFmtId="177" fontId="21" fillId="4" borderId="0" xfId="32" applyNumberFormat="1" applyFont="1" applyFill="1" applyBorder="1" applyAlignment="1">
      <alignment horizontal="right" vertical="center"/>
      <protection/>
    </xf>
    <xf numFmtId="177" fontId="21" fillId="4" borderId="0" xfId="32" applyNumberFormat="1" applyFont="1" applyFill="1" applyBorder="1" applyAlignment="1">
      <alignment vertical="center"/>
      <protection/>
    </xf>
    <xf numFmtId="0" fontId="23" fillId="4" borderId="0" xfId="32" applyFont="1" applyFill="1" applyBorder="1" applyAlignment="1">
      <alignment vertical="center" wrapText="1"/>
      <protection/>
    </xf>
    <xf numFmtId="176" fontId="24" fillId="4" borderId="0" xfId="32" applyNumberFormat="1" applyFont="1" applyFill="1" applyBorder="1" applyAlignment="1">
      <alignment horizontal="center" vertical="center" wrapText="1"/>
      <protection/>
    </xf>
    <xf numFmtId="0" fontId="27" fillId="4" borderId="0" xfId="32" applyFont="1" applyFill="1" applyBorder="1" applyAlignment="1">
      <alignment horizontal="center" vertical="center"/>
      <protection/>
    </xf>
    <xf numFmtId="176" fontId="24" fillId="4" borderId="0" xfId="32" applyNumberFormat="1" applyFont="1" applyFill="1" applyBorder="1" applyAlignment="1">
      <alignment horizontal="center" vertical="center"/>
      <protection/>
    </xf>
    <xf numFmtId="0" fontId="21" fillId="4" borderId="0" xfId="32" applyFont="1" applyFill="1" applyBorder="1" applyAlignment="1">
      <alignment horizontal="center" vertical="center"/>
      <protection/>
    </xf>
    <xf numFmtId="0" fontId="23" fillId="4" borderId="0" xfId="32" applyFont="1" applyFill="1" applyBorder="1" applyAlignment="1">
      <alignment horizontal="center" vertical="center" wrapText="1"/>
      <protection/>
    </xf>
    <xf numFmtId="177" fontId="21" fillId="4" borderId="0" xfId="32" applyNumberFormat="1" applyFont="1" applyFill="1" applyBorder="1" applyAlignment="1">
      <alignment horizontal="center" vertical="center"/>
      <protection/>
    </xf>
    <xf numFmtId="0" fontId="10" fillId="4" borderId="0" xfId="32" applyFont="1" applyFill="1" applyBorder="1" applyAlignment="1">
      <alignment vertical="center"/>
      <protection/>
    </xf>
    <xf numFmtId="176" fontId="19" fillId="4" borderId="0" xfId="32" applyNumberFormat="1" applyFont="1" applyFill="1" applyAlignment="1">
      <alignment horizontal="center" vertical="center"/>
      <protection/>
    </xf>
    <xf numFmtId="177" fontId="19" fillId="4" borderId="0" xfId="32" applyNumberFormat="1" applyFont="1" applyFill="1" applyAlignment="1">
      <alignment horizontal="center" vertical="center"/>
      <protection/>
    </xf>
    <xf numFmtId="179" fontId="19" fillId="4" borderId="0" xfId="25" applyNumberFormat="1" applyFont="1" applyFill="1" applyBorder="1" applyAlignment="1">
      <alignment horizontal="right" vertical="center"/>
    </xf>
    <xf numFmtId="196" fontId="10" fillId="4" borderId="0" xfId="32" applyNumberFormat="1" applyFont="1" applyFill="1" applyAlignment="1">
      <alignment vertical="center"/>
      <protection/>
    </xf>
    <xf numFmtId="0" fontId="10" fillId="4" borderId="0" xfId="32" applyFont="1" applyFill="1" applyBorder="1">
      <alignment/>
      <protection/>
    </xf>
    <xf numFmtId="0" fontId="11" fillId="4" borderId="0" xfId="32" applyFont="1" applyFill="1" applyBorder="1" applyAlignment="1">
      <alignment vertical="center"/>
      <protection/>
    </xf>
    <xf numFmtId="0" fontId="19" fillId="2" borderId="1" xfId="32" applyFont="1" applyFill="1" applyBorder="1" applyAlignment="1">
      <alignment horizontal="center" vertical="center"/>
      <protection/>
    </xf>
    <xf numFmtId="185" fontId="10" fillId="4" borderId="43" xfId="32" applyNumberFormat="1" applyFont="1" applyFill="1" applyBorder="1" applyAlignment="1">
      <alignment vertical="center"/>
      <protection/>
    </xf>
    <xf numFmtId="0" fontId="11" fillId="4" borderId="0" xfId="32" applyFont="1" applyFill="1" applyBorder="1" applyAlignment="1">
      <alignment horizontal="center" vertical="center"/>
      <protection/>
    </xf>
    <xf numFmtId="0" fontId="11" fillId="4" borderId="0" xfId="32" applyFont="1" applyFill="1" applyBorder="1" applyAlignment="1">
      <alignment vertical="center" wrapText="1"/>
      <protection/>
    </xf>
    <xf numFmtId="184" fontId="10" fillId="4" borderId="0" xfId="32" applyNumberFormat="1" applyFont="1" applyFill="1" applyBorder="1" applyAlignment="1">
      <alignment vertical="center"/>
      <protection/>
    </xf>
    <xf numFmtId="178" fontId="10" fillId="4" borderId="0" xfId="32" applyNumberFormat="1" applyFont="1" applyFill="1" applyBorder="1" applyAlignment="1">
      <alignment vertical="center"/>
      <protection/>
    </xf>
    <xf numFmtId="180" fontId="10" fillId="4" borderId="0" xfId="32" applyNumberFormat="1" applyFont="1" applyFill="1" applyBorder="1" applyAlignment="1">
      <alignment vertical="center"/>
      <protection/>
    </xf>
    <xf numFmtId="176" fontId="10" fillId="4" borderId="0" xfId="0" applyNumberFormat="1" applyFont="1" applyFill="1" applyBorder="1" applyAlignment="1">
      <alignment vertical="center" wrapText="1"/>
    </xf>
    <xf numFmtId="0" fontId="21" fillId="2" borderId="9" xfId="32" applyFont="1" applyFill="1" applyBorder="1" applyAlignment="1">
      <alignment horizontal="center" vertical="center"/>
      <protection/>
    </xf>
    <xf numFmtId="177" fontId="21" fillId="4" borderId="14" xfId="32" applyNumberFormat="1" applyFont="1" applyFill="1" applyBorder="1" applyAlignment="1">
      <alignment vertical="center"/>
      <protection/>
    </xf>
    <xf numFmtId="177" fontId="21" fillId="4" borderId="127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vertical="center"/>
    </xf>
    <xf numFmtId="192" fontId="10" fillId="4" borderId="0" xfId="32" applyNumberFormat="1" applyFont="1" applyFill="1" applyAlignment="1">
      <alignment vertical="center"/>
      <protection/>
    </xf>
    <xf numFmtId="185" fontId="11" fillId="4" borderId="1" xfId="32" applyNumberFormat="1" applyFont="1" applyFill="1" applyBorder="1" applyAlignment="1">
      <alignment vertical="center" wrapText="1"/>
      <protection/>
    </xf>
    <xf numFmtId="185" fontId="11" fillId="4" borderId="43" xfId="32" applyNumberFormat="1" applyFont="1" applyFill="1" applyBorder="1" applyAlignment="1">
      <alignment vertical="center" wrapText="1"/>
      <protection/>
    </xf>
    <xf numFmtId="185" fontId="11" fillId="4" borderId="18" xfId="32" applyNumberFormat="1" applyFont="1" applyFill="1" applyBorder="1" applyAlignment="1">
      <alignment vertical="center" wrapText="1"/>
      <protection/>
    </xf>
    <xf numFmtId="185" fontId="11" fillId="4" borderId="3" xfId="32" applyNumberFormat="1" applyFont="1" applyFill="1" applyBorder="1" applyAlignment="1">
      <alignment vertical="center" wrapText="1"/>
      <protection/>
    </xf>
    <xf numFmtId="185" fontId="10" fillId="4" borderId="133" xfId="32" applyNumberFormat="1" applyFont="1" applyFill="1" applyBorder="1" applyAlignment="1">
      <alignment vertical="center"/>
      <protection/>
    </xf>
    <xf numFmtId="185" fontId="10" fillId="4" borderId="0" xfId="32" applyNumberFormat="1" applyFont="1" applyFill="1" applyBorder="1" applyAlignment="1">
      <alignment vertical="center"/>
      <protection/>
    </xf>
    <xf numFmtId="0" fontId="19" fillId="4" borderId="0" xfId="32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vertical="center"/>
    </xf>
    <xf numFmtId="195" fontId="10" fillId="4" borderId="3" xfId="25" applyNumberFormat="1" applyFont="1" applyFill="1" applyBorder="1" applyAlignment="1">
      <alignment vertical="center"/>
    </xf>
    <xf numFmtId="195" fontId="10" fillId="4" borderId="43" xfId="25" applyNumberFormat="1" applyFont="1" applyFill="1" applyBorder="1" applyAlignment="1">
      <alignment vertical="center"/>
    </xf>
    <xf numFmtId="185" fontId="10" fillId="4" borderId="43" xfId="25" applyNumberFormat="1" applyFont="1" applyFill="1" applyBorder="1" applyAlignment="1">
      <alignment vertical="center"/>
    </xf>
    <xf numFmtId="195" fontId="10" fillId="4" borderId="23" xfId="25" applyNumberFormat="1" applyFont="1" applyFill="1" applyBorder="1" applyAlignment="1">
      <alignment vertical="center"/>
    </xf>
    <xf numFmtId="185" fontId="10" fillId="4" borderId="23" xfId="25" applyNumberFormat="1" applyFont="1" applyFill="1" applyBorder="1" applyAlignment="1">
      <alignment vertical="center"/>
    </xf>
    <xf numFmtId="0" fontId="23" fillId="4" borderId="0" xfId="32" applyFont="1" applyFill="1" applyAlignment="1">
      <alignment vertical="center"/>
      <protection/>
    </xf>
    <xf numFmtId="0" fontId="18" fillId="2" borderId="141" xfId="32" applyFont="1" applyFill="1" applyBorder="1">
      <alignment/>
      <protection/>
    </xf>
    <xf numFmtId="0" fontId="13" fillId="2" borderId="142" xfId="32" applyFont="1" applyFill="1" applyBorder="1" applyAlignment="1">
      <alignment vertical="top"/>
      <protection/>
    </xf>
    <xf numFmtId="0" fontId="13" fillId="2" borderId="143" xfId="32" applyFont="1" applyFill="1" applyBorder="1" applyAlignment="1">
      <alignment vertical="top"/>
      <protection/>
    </xf>
    <xf numFmtId="0" fontId="13" fillId="2" borderId="144" xfId="32" applyFont="1" applyFill="1" applyBorder="1" applyAlignment="1">
      <alignment horizontal="center" vertical="top" wrapText="1"/>
      <protection/>
    </xf>
    <xf numFmtId="0" fontId="13" fillId="2" borderId="143" xfId="32" applyFont="1" applyFill="1" applyBorder="1" applyAlignment="1">
      <alignment horizontal="center" vertical="top" wrapText="1"/>
      <protection/>
    </xf>
    <xf numFmtId="0" fontId="10" fillId="4" borderId="0" xfId="32" applyFont="1" applyFill="1" applyBorder="1" applyAlignment="1">
      <alignment horizontal="centerContinuous" vertical="center"/>
      <protection/>
    </xf>
    <xf numFmtId="177" fontId="10" fillId="4" borderId="0" xfId="32" applyNumberFormat="1" applyFont="1" applyFill="1" applyBorder="1" applyAlignment="1">
      <alignment horizontal="right" vertical="center"/>
      <protection/>
    </xf>
    <xf numFmtId="176" fontId="47" fillId="4" borderId="0" xfId="32" applyNumberFormat="1" applyFont="1" applyFill="1" applyBorder="1" applyAlignment="1">
      <alignment horizontal="center" vertical="center"/>
      <protection/>
    </xf>
    <xf numFmtId="192" fontId="48" fillId="4" borderId="0" xfId="32" applyNumberFormat="1" applyFont="1" applyFill="1" applyBorder="1" applyAlignment="1">
      <alignment horizontal="right" vertical="center"/>
      <protection/>
    </xf>
    <xf numFmtId="195" fontId="10" fillId="4" borderId="12" xfId="25" applyNumberFormat="1" applyFont="1" applyFill="1" applyBorder="1" applyAlignment="1">
      <alignment horizontal="right" vertical="center"/>
    </xf>
    <xf numFmtId="195" fontId="10" fillId="4" borderId="1" xfId="25" applyNumberFormat="1" applyFont="1" applyFill="1" applyBorder="1" applyAlignment="1">
      <alignment horizontal="right" vertical="center"/>
    </xf>
    <xf numFmtId="195" fontId="10" fillId="4" borderId="13" xfId="25" applyNumberFormat="1" applyFont="1" applyFill="1" applyBorder="1" applyAlignment="1">
      <alignment horizontal="right" vertical="center"/>
    </xf>
    <xf numFmtId="195" fontId="10" fillId="4" borderId="13" xfId="32" applyNumberFormat="1" applyFont="1" applyFill="1" applyBorder="1" applyAlignment="1">
      <alignment vertical="center"/>
      <protection/>
    </xf>
    <xf numFmtId="195" fontId="10" fillId="4" borderId="14" xfId="32" applyNumberFormat="1" applyFont="1" applyFill="1" applyBorder="1" applyAlignment="1">
      <alignment vertical="center"/>
      <protection/>
    </xf>
    <xf numFmtId="195" fontId="10" fillId="2" borderId="1" xfId="32" applyNumberFormat="1" applyFont="1" applyFill="1" applyBorder="1" applyAlignment="1">
      <alignment horizontal="center" vertical="center"/>
      <protection/>
    </xf>
    <xf numFmtId="195" fontId="10" fillId="4" borderId="17" xfId="25" applyNumberFormat="1" applyFont="1" applyFill="1" applyBorder="1" applyAlignment="1">
      <alignment horizontal="right" vertical="center"/>
    </xf>
    <xf numFmtId="195" fontId="10" fillId="2" borderId="18" xfId="32" applyNumberFormat="1" applyFont="1" applyFill="1" applyBorder="1" applyAlignment="1">
      <alignment horizontal="center" vertical="center"/>
      <protection/>
    </xf>
    <xf numFmtId="195" fontId="10" fillId="4" borderId="18" xfId="25" applyNumberFormat="1" applyFont="1" applyFill="1" applyBorder="1" applyAlignment="1">
      <alignment horizontal="right" vertical="center"/>
    </xf>
    <xf numFmtId="195" fontId="10" fillId="4" borderId="19" xfId="25" applyNumberFormat="1" applyFont="1" applyFill="1" applyBorder="1" applyAlignment="1">
      <alignment horizontal="right" vertical="center"/>
    </xf>
    <xf numFmtId="195" fontId="10" fillId="4" borderId="19" xfId="32" applyNumberFormat="1" applyFont="1" applyFill="1" applyBorder="1" applyAlignment="1">
      <alignment vertical="center"/>
      <protection/>
    </xf>
    <xf numFmtId="195" fontId="10" fillId="4" borderId="20" xfId="32" applyNumberFormat="1" applyFont="1" applyFill="1" applyBorder="1" applyAlignment="1">
      <alignment vertical="center"/>
      <protection/>
    </xf>
    <xf numFmtId="195" fontId="10" fillId="4" borderId="45" xfId="25" applyNumberFormat="1" applyFont="1" applyFill="1" applyBorder="1" applyAlignment="1">
      <alignment horizontal="right" vertical="center"/>
    </xf>
    <xf numFmtId="195" fontId="10" fillId="4" borderId="28" xfId="25" applyNumberFormat="1" applyFont="1" applyFill="1" applyBorder="1" applyAlignment="1">
      <alignment horizontal="right" vertical="center"/>
    </xf>
    <xf numFmtId="195" fontId="10" fillId="4" borderId="29" xfId="25" applyNumberFormat="1" applyFont="1" applyFill="1" applyBorder="1" applyAlignment="1">
      <alignment horizontal="right" vertical="center"/>
    </xf>
    <xf numFmtId="195" fontId="10" fillId="4" borderId="29" xfId="32" applyNumberFormat="1" applyFont="1" applyFill="1" applyBorder="1" applyAlignment="1">
      <alignment vertical="center"/>
      <protection/>
    </xf>
    <xf numFmtId="195" fontId="10" fillId="4" borderId="30" xfId="32" applyNumberFormat="1" applyFont="1" applyFill="1" applyBorder="1" applyAlignment="1">
      <alignment vertical="center"/>
      <protection/>
    </xf>
    <xf numFmtId="195" fontId="10" fillId="4" borderId="31" xfId="25" applyNumberFormat="1" applyFont="1" applyFill="1" applyBorder="1" applyAlignment="1">
      <alignment horizontal="center" vertical="center"/>
    </xf>
    <xf numFmtId="195" fontId="10" fillId="4" borderId="1" xfId="32" applyNumberFormat="1" applyFont="1" applyFill="1" applyBorder="1" applyAlignment="1">
      <alignment vertical="center"/>
      <protection/>
    </xf>
    <xf numFmtId="195" fontId="10" fillId="4" borderId="1" xfId="25" applyNumberFormat="1" applyFont="1" applyFill="1" applyBorder="1" applyAlignment="1">
      <alignment horizontal="center" vertical="center"/>
    </xf>
    <xf numFmtId="195" fontId="10" fillId="4" borderId="32" xfId="25" applyNumberFormat="1" applyFont="1" applyFill="1" applyBorder="1" applyAlignment="1">
      <alignment horizontal="center" vertical="center"/>
    </xf>
    <xf numFmtId="195" fontId="10" fillId="4" borderId="18" xfId="25" applyNumberFormat="1" applyFont="1" applyFill="1" applyBorder="1" applyAlignment="1">
      <alignment horizontal="center" vertical="center"/>
    </xf>
    <xf numFmtId="195" fontId="10" fillId="4" borderId="18" xfId="32" applyNumberFormat="1" applyFont="1" applyFill="1" applyBorder="1" applyAlignment="1">
      <alignment vertical="center"/>
      <protection/>
    </xf>
    <xf numFmtId="195" fontId="10" fillId="4" borderId="33" xfId="25" applyNumberFormat="1" applyFont="1" applyFill="1" applyBorder="1" applyAlignment="1">
      <alignment horizontal="center" vertical="center"/>
    </xf>
    <xf numFmtId="195" fontId="10" fillId="4" borderId="28" xfId="32" applyNumberFormat="1" applyFont="1" applyFill="1" applyBorder="1" applyAlignment="1">
      <alignment vertical="center"/>
      <protection/>
    </xf>
    <xf numFmtId="177" fontId="21" fillId="4" borderId="115" xfId="32" applyNumberFormat="1" applyFont="1" applyFill="1" applyBorder="1" applyAlignment="1">
      <alignment vertical="center"/>
      <protection/>
    </xf>
    <xf numFmtId="0" fontId="24" fillId="4" borderId="0" xfId="32" applyFont="1" applyFill="1" applyAlignment="1">
      <alignment horizontal="right" vertical="center"/>
      <protection/>
    </xf>
    <xf numFmtId="40" fontId="10" fillId="2" borderId="39" xfId="27" applyNumberFormat="1" applyFont="1" applyFill="1" applyBorder="1" applyAlignment="1">
      <alignment vertical="center"/>
    </xf>
    <xf numFmtId="188" fontId="10" fillId="29" borderId="52" xfId="32" applyNumberFormat="1" applyFont="1" applyFill="1" applyBorder="1" applyAlignment="1">
      <alignment vertical="center"/>
      <protection/>
    </xf>
    <xf numFmtId="188" fontId="10" fillId="30" borderId="38" xfId="32" applyNumberFormat="1" applyFont="1" applyFill="1" applyBorder="1" applyAlignment="1">
      <alignment vertical="center"/>
      <protection/>
    </xf>
    <xf numFmtId="188" fontId="10" fillId="31" borderId="38" xfId="32" applyNumberFormat="1" applyFont="1" applyFill="1" applyBorder="1" applyAlignment="1">
      <alignment vertical="center"/>
      <protection/>
    </xf>
    <xf numFmtId="188" fontId="10" fillId="31" borderId="38" xfId="0" applyNumberFormat="1" applyFont="1" applyFill="1" applyBorder="1" applyAlignment="1">
      <alignment vertical="center" wrapText="1"/>
    </xf>
    <xf numFmtId="188" fontId="10" fillId="31" borderId="60" xfId="0" applyNumberFormat="1" applyFont="1" applyFill="1" applyBorder="1" applyAlignment="1">
      <alignment vertical="center" wrapText="1"/>
    </xf>
    <xf numFmtId="10" fontId="10" fillId="4" borderId="0" xfId="25" applyNumberFormat="1" applyFont="1" applyFill="1" applyAlignment="1">
      <alignment vertical="center"/>
    </xf>
    <xf numFmtId="176" fontId="10" fillId="4" borderId="0" xfId="32" applyNumberFormat="1" applyFont="1" applyFill="1">
      <alignment/>
      <protection/>
    </xf>
    <xf numFmtId="177" fontId="30" fillId="4" borderId="0" xfId="32" applyNumberFormat="1" applyFont="1" applyFill="1" applyBorder="1" applyAlignment="1">
      <alignment vertical="center"/>
      <protection/>
    </xf>
    <xf numFmtId="0" fontId="0" fillId="4" borderId="0" xfId="0" applyFill="1" applyAlignment="1">
      <alignment vertical="center"/>
    </xf>
    <xf numFmtId="0" fontId="11" fillId="4" borderId="0" xfId="0" applyFont="1" applyFill="1" applyAlignment="1">
      <alignment vertical="center"/>
    </xf>
    <xf numFmtId="0" fontId="11" fillId="12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4" borderId="1" xfId="0" applyFont="1" applyFill="1" applyBorder="1" applyAlignment="1">
      <alignment vertical="center"/>
    </xf>
    <xf numFmtId="0" fontId="11" fillId="4" borderId="1" xfId="0" applyFont="1" applyFill="1" applyBorder="1" applyAlignment="1">
      <alignment vertical="center" wrapText="1"/>
    </xf>
    <xf numFmtId="0" fontId="10" fillId="4" borderId="0" xfId="34" applyFont="1" applyFill="1">
      <alignment/>
      <protection/>
    </xf>
    <xf numFmtId="202" fontId="10" fillId="4" borderId="0" xfId="34" applyNumberFormat="1" applyFont="1" applyFill="1">
      <alignment/>
      <protection/>
    </xf>
    <xf numFmtId="0" fontId="19" fillId="4" borderId="0" xfId="34" applyFont="1" applyFill="1">
      <alignment/>
      <protection/>
    </xf>
    <xf numFmtId="0" fontId="19" fillId="4" borderId="36" xfId="34" applyFont="1" applyFill="1" applyBorder="1">
      <alignment/>
      <protection/>
    </xf>
    <xf numFmtId="0" fontId="10" fillId="32" borderId="145" xfId="34" applyFont="1" applyFill="1" applyBorder="1">
      <alignment/>
      <protection/>
    </xf>
    <xf numFmtId="190" fontId="10" fillId="4" borderId="1" xfId="34" applyNumberFormat="1" applyFont="1" applyFill="1" applyBorder="1">
      <alignment/>
      <protection/>
    </xf>
    <xf numFmtId="0" fontId="10" fillId="4" borderId="53" xfId="34" applyFont="1" applyFill="1" applyBorder="1">
      <alignment/>
      <protection/>
    </xf>
    <xf numFmtId="0" fontId="19" fillId="32" borderId="36" xfId="34" applyFont="1" applyFill="1" applyBorder="1">
      <alignment/>
      <protection/>
    </xf>
    <xf numFmtId="190" fontId="10" fillId="14" borderId="118" xfId="34" applyNumberFormat="1" applyFont="1" applyFill="1" applyBorder="1">
      <alignment/>
      <protection/>
    </xf>
    <xf numFmtId="0" fontId="19" fillId="32" borderId="1" xfId="34" applyFont="1" applyFill="1" applyBorder="1">
      <alignment/>
      <protection/>
    </xf>
    <xf numFmtId="190" fontId="10" fillId="14" borderId="1" xfId="34" applyNumberFormat="1" applyFont="1" applyFill="1" applyBorder="1">
      <alignment/>
      <protection/>
    </xf>
    <xf numFmtId="0" fontId="10" fillId="32" borderId="1" xfId="34" applyFont="1" applyFill="1" applyBorder="1">
      <alignment/>
      <protection/>
    </xf>
    <xf numFmtId="0" fontId="19" fillId="32" borderId="53" xfId="34" applyFont="1" applyFill="1" applyBorder="1">
      <alignment/>
      <protection/>
    </xf>
    <xf numFmtId="0" fontId="19" fillId="32" borderId="13" xfId="34" applyFont="1" applyFill="1" applyBorder="1">
      <alignment/>
      <protection/>
    </xf>
    <xf numFmtId="0" fontId="10" fillId="4" borderId="71" xfId="34" applyFont="1" applyFill="1" applyBorder="1">
      <alignment/>
      <protection/>
    </xf>
    <xf numFmtId="0" fontId="19" fillId="4" borderId="1" xfId="34" applyFont="1" applyFill="1" applyBorder="1">
      <alignment/>
      <protection/>
    </xf>
    <xf numFmtId="177" fontId="10" fillId="14" borderId="1" xfId="34" applyNumberFormat="1" applyFont="1" applyFill="1" applyBorder="1">
      <alignment/>
      <protection/>
    </xf>
    <xf numFmtId="9" fontId="10" fillId="4" borderId="0" xfId="25" applyFont="1" applyFill="1" applyAlignment="1">
      <alignment/>
    </xf>
    <xf numFmtId="0" fontId="10" fillId="4" borderId="145" xfId="34" applyFont="1" applyFill="1" applyBorder="1">
      <alignment/>
      <protection/>
    </xf>
    <xf numFmtId="179" fontId="10" fillId="4" borderId="118" xfId="34" applyNumberFormat="1" applyFont="1" applyFill="1" applyBorder="1">
      <alignment/>
      <protection/>
    </xf>
    <xf numFmtId="179" fontId="10" fillId="4" borderId="1" xfId="34" applyNumberFormat="1" applyFont="1" applyFill="1" applyBorder="1">
      <alignment/>
      <protection/>
    </xf>
    <xf numFmtId="0" fontId="10" fillId="4" borderId="1" xfId="34" applyFont="1" applyFill="1" applyBorder="1">
      <alignment/>
      <protection/>
    </xf>
    <xf numFmtId="0" fontId="19" fillId="4" borderId="53" xfId="34" applyFont="1" applyFill="1" applyBorder="1">
      <alignment/>
      <protection/>
    </xf>
    <xf numFmtId="0" fontId="19" fillId="4" borderId="13" xfId="34" applyFont="1" applyFill="1" applyBorder="1">
      <alignment/>
      <protection/>
    </xf>
    <xf numFmtId="201" fontId="10" fillId="4" borderId="0" xfId="34" applyNumberFormat="1" applyFont="1" applyFill="1">
      <alignment/>
      <protection/>
    </xf>
    <xf numFmtId="191" fontId="10" fillId="4" borderId="0" xfId="34" applyNumberFormat="1" applyFont="1" applyFill="1">
      <alignment/>
      <protection/>
    </xf>
    <xf numFmtId="185" fontId="10" fillId="2" borderId="43" xfId="32" applyNumberFormat="1" applyFont="1" applyFill="1" applyBorder="1" applyAlignment="1">
      <alignment vertical="center"/>
      <protection/>
    </xf>
    <xf numFmtId="185" fontId="10" fillId="2" borderId="133" xfId="32" applyNumberFormat="1" applyFont="1" applyFill="1" applyBorder="1" applyAlignment="1">
      <alignment vertical="center"/>
      <protection/>
    </xf>
    <xf numFmtId="0" fontId="61" fillId="4" borderId="1" xfId="0" applyFont="1" applyFill="1" applyBorder="1" applyAlignment="1">
      <alignment vertical="center"/>
    </xf>
    <xf numFmtId="0" fontId="61" fillId="4" borderId="1" xfId="0" applyFont="1" applyFill="1" applyBorder="1" applyAlignment="1">
      <alignment vertical="center" wrapText="1"/>
    </xf>
  </cellXfs>
  <cellStyles count="22">
    <cellStyle name="Normal" xfId="0"/>
    <cellStyle name="2x indented GHG Textfiels" xfId="15"/>
    <cellStyle name="5x indented GHG Textfiels" xfId="16"/>
    <cellStyle name="Bold GHG Numbers (0.00)" xfId="17"/>
    <cellStyle name="Headline" xfId="18"/>
    <cellStyle name="Normal GHG Numbers (0.00)" xfId="19"/>
    <cellStyle name="Normal GHG Textfiels Bold" xfId="20"/>
    <cellStyle name="Normal GHG whole table" xfId="21"/>
    <cellStyle name="Normal GHG-Shade" xfId="22"/>
    <cellStyle name="Normal_HELP" xfId="23"/>
    <cellStyle name="Pattern" xfId="24"/>
    <cellStyle name="Percent" xfId="25"/>
    <cellStyle name="Hyperlink" xfId="26"/>
    <cellStyle name="Comma [0]" xfId="27"/>
    <cellStyle name="Comma" xfId="28"/>
    <cellStyle name="Currency [0]" xfId="29"/>
    <cellStyle name="Currency" xfId="30"/>
    <cellStyle name="標準_6gasデータ2001p" xfId="31"/>
    <cellStyle name="標準_6gasデータ2001q" xfId="32"/>
    <cellStyle name="標準_CO2-1A90-02(1990_1)" xfId="33"/>
    <cellStyle name="標準_h015_Residential(without Biomass)-2005ver1.0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45"/>
          <c:w val="0.8155"/>
          <c:h val="0.95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'1.Total'!$U$6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'1.Total'!$Z$6:$AN$6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'1.Total'!$U$7</c:f>
              <c:strCache>
                <c:ptCount val="1"/>
                <c:pt idx="0">
                  <c:v>CH4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'1.Total'!$Z$7:$AN$7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3"/>
          <c:order val="2"/>
          <c:tx>
            <c:strRef>
              <c:f>'1.Total'!$U$8</c:f>
              <c:strCache>
                <c:ptCount val="1"/>
                <c:pt idx="0">
                  <c:v>N2O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'1.Total'!$Z$8:$AN$8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4"/>
          <c:order val="3"/>
          <c:tx>
            <c:strRef>
              <c:f>'1.Total'!$U$9</c:f>
              <c:strCache>
                <c:ptCount val="1"/>
                <c:pt idx="0">
                  <c:v>HFCs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'1.Total'!$Z$9:$AN$9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5"/>
          <c:order val="4"/>
          <c:tx>
            <c:strRef>
              <c:f>'1.Total'!$U$10</c:f>
              <c:strCache>
                <c:ptCount val="1"/>
                <c:pt idx="0">
                  <c:v>PFCs</c:v>
                </c:pt>
              </c:strCache>
            </c:strRef>
          </c:tx>
          <c:spPr>
            <a:solidFill>
              <a:srgbClr val="6600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'1.Total'!$Z$10:$AN$10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6"/>
          <c:order val="5"/>
          <c:tx>
            <c:strRef>
              <c:f>'1.Total'!$U$11</c:f>
              <c:strCache>
                <c:ptCount val="1"/>
                <c:pt idx="0">
                  <c:v>SF6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'1.Total'!$Z$5:$AN$5</c:f>
              <c:strCache/>
            </c:strRef>
          </c:cat>
          <c:val>
            <c:numRef>
              <c:f>'1.Total'!$Z$11:$AN$11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overlap val="100"/>
        <c:axId val="24907269"/>
        <c:axId val="22838830"/>
      </c:barChart>
      <c:catAx>
        <c:axId val="24907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2838830"/>
        <c:crossesAt val="0"/>
        <c:auto val="1"/>
        <c:lblOffset val="100"/>
        <c:tickLblSkip val="1"/>
        <c:noMultiLvlLbl val="0"/>
      </c:catAx>
      <c:valAx>
        <c:axId val="22838830"/>
        <c:scaling>
          <c:orientation val="minMax"/>
          <c:max val="1400"/>
          <c:min val="9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（単位　百万トンCO2換算）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4907269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55"/>
          <c:y val="0.246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5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475"/>
          <c:y val="0.1365"/>
          <c:w val="0.584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'13.N2O'!$AN$6:$AN$10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705"/>
          <c:y val="0.15075"/>
          <c:w val="0.5015"/>
          <c:h val="0.52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Pt>
            <c:idx val="6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'15.F-gas'!$AN$6:$AN$15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225"/>
          <c:y val="0.08875"/>
          <c:w val="0.67425"/>
          <c:h val="0.674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'16.2003年図（世帯当たり）'!$D$21:$D$30</c:f>
              <c:strCache/>
            </c:strRef>
          </c:cat>
          <c:val>
            <c:numRef>
              <c:f>'16.2003年図（世帯当たり）'!$E$21:$E$30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71"/>
          <c:y val="0.10775"/>
          <c:w val="0.68375"/>
          <c:h val="0.683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CC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FF99CC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C0C0C0"/>
              </a:solidFill>
            </c:spPr>
          </c:dPt>
          <c:dPt>
            <c:idx val="6"/>
            <c:spPr>
              <a:solidFill>
                <a:srgbClr val="00CCFF"/>
              </a:solidFill>
            </c:spPr>
          </c:dPt>
          <c:dPt>
            <c:idx val="7"/>
            <c:spPr>
              <a:solidFill>
                <a:srgbClr val="CC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'16.2003年図（世帯当たり）'!$D$52:$D$59</c:f>
              <c:strCache/>
            </c:strRef>
          </c:cat>
          <c:val>
            <c:numRef>
              <c:f>'16.2003年図（世帯当たり）'!$E$52:$E$59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家庭からの二酸化炭素排出量</a:t>
            </a:r>
          </a:p>
        </c:rich>
      </c:tx>
      <c:layout>
        <c:manualLayout>
          <c:xMode val="factor"/>
          <c:yMode val="factor"/>
          <c:x val="-0.004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2"/>
          <c:y val="0.113"/>
          <c:w val="0.6815"/>
          <c:h val="0.676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FFCC"/>
              </a:solidFill>
            </c:spPr>
          </c:dPt>
          <c:dPt>
            <c:idx val="2"/>
            <c:spPr>
              <a:solidFill>
                <a:srgbClr val="9999FF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CCFFCC"/>
              </a:solidFill>
            </c:spPr>
          </c:dPt>
          <c:dPt>
            <c:idx val="5"/>
            <c:spPr>
              <a:solidFill>
                <a:srgbClr val="3366FF"/>
              </a:solidFill>
            </c:spPr>
          </c:dPt>
          <c:dPt>
            <c:idx val="6"/>
            <c:spPr>
              <a:solidFill>
                <a:srgbClr val="C0C0C0"/>
              </a:solidFill>
            </c:spPr>
          </c:dPt>
          <c:dPt>
            <c:idx val="7"/>
            <c:spPr>
              <a:solidFill>
                <a:srgbClr val="FFCC99"/>
              </a:solidFill>
            </c:spPr>
          </c:dPt>
          <c:dPt>
            <c:idx val="8"/>
            <c:spPr>
              <a:solidFill>
                <a:srgbClr val="00CCFF"/>
              </a:solidFill>
            </c:spPr>
          </c:dPt>
          <c:dPt>
            <c:idx val="9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'17.2003年図（一人当たり）'!$C$20:$C$29</c:f>
              <c:strCache/>
            </c:strRef>
          </c:cat>
          <c:val>
            <c:numRef>
              <c:f>'17.2003年図（一人当たり）'!$D$20:$D$29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'2.CO2-Sector'!#REF!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'2.CO2-Sector'!#REF!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'2.CO2-Sector'!#REF!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22879"/>
        <c:axId val="38005912"/>
      </c:lineChart>
      <c:catAx>
        <c:axId val="42228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38005912"/>
        <c:crosses val="autoZero"/>
        <c:auto val="1"/>
        <c:lblOffset val="100"/>
        <c:noMultiLvlLbl val="0"/>
      </c:catAx>
      <c:valAx>
        <c:axId val="38005912"/>
        <c:scaling>
          <c:orientation val="minMax"/>
          <c:min val="1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422287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1"/>
          <c:w val="0.59975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'3.Allocated_CO2-Sector'!$Z$53</c:f>
              <c:strCache>
                <c:ptCount val="1"/>
                <c:pt idx="0">
                  <c:v>排出源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'3.Allocated_CO2-Sector'!$Z$54</c:f>
              <c:strCache>
                <c:ptCount val="1"/>
                <c:pt idx="0">
                  <c:v>エネルギー転換部門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'3.Allocated_CO2-Sector'!$AA$54:$AN$54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'3.Allocated_CO2-Sector'!$Z$55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'3.Allocated_CO2-Sector'!$AA$55:$AN$55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'3.Allocated_CO2-Sector'!$Z$56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'3.Allocated_CO2-Sector'!$AA$56:$AN$56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'3.Allocated_CO2-Sector'!$Z$57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'3.Allocated_CO2-Sector'!$AA$57:$AN$57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'3.Allocated_CO2-Sector'!$Z$58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'3.Allocated_CO2-Sector'!$AA$58:$AN$58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'3.Allocated_CO2-Sector'!$Z$59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'3.Allocated_CO2-Sector'!$AA$59:$AN$59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'3.Allocated_CO2-Sector'!$Z$60</c:f>
              <c:strCache>
                <c:ptCount val="1"/>
                <c:pt idx="0">
                  <c:v>廃棄物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'3.Allocated_CO2-Sector'!$AA$60:$AN$60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'3.Allocated_CO2-Sector'!$Z$61</c:f>
              <c:strCache>
                <c:ptCount val="1"/>
                <c:pt idx="0">
                  <c:v>その他部門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'3.Allocated_CO2-Sector'!$AA$53:$AN$53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'3.Allocated_CO2-Sector'!$AA$61:$AN$61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6508889"/>
        <c:axId val="58580002"/>
      </c:lineChart>
      <c:catAx>
        <c:axId val="65088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10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58580002"/>
        <c:crosses val="autoZero"/>
        <c:auto val="1"/>
        <c:lblOffset val="100"/>
        <c:noMultiLvlLbl val="0"/>
      </c:catAx>
      <c:valAx>
        <c:axId val="58580002"/>
        <c:scaling>
          <c:orientation val="minMax"/>
          <c:max val="5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/>
                  <a:t>（単位　百万トンCO2）</a:t>
                </a:r>
              </a:p>
            </c:rich>
          </c:tx>
          <c:layout>
            <c:manualLayout>
              <c:xMode val="factor"/>
              <c:yMode val="factor"/>
              <c:x val="-0.014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crossAx val="65088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"/>
          <c:y val="0.02875"/>
          <c:w val="0.73025"/>
          <c:h val="0.9095"/>
        </c:manualLayout>
      </c:layout>
      <c:lineChart>
        <c:grouping val="standard"/>
        <c:varyColors val="0"/>
        <c:ser>
          <c:idx val="3"/>
          <c:order val="0"/>
          <c:tx>
            <c:strRef>
              <c:f>'3.Allocated_CO2-Sector'!$Z$97</c:f>
              <c:strCache>
                <c:ptCount val="1"/>
                <c:pt idx="0">
                  <c:v>産業部門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'3.Allocated_CO2-Sector'!$AA$97:$AN$97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'3.Allocated_CO2-Sector'!$Z$98</c:f>
              <c:strCache>
                <c:ptCount val="1"/>
                <c:pt idx="0">
                  <c:v>運輸部門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'3.Allocated_CO2-Sector'!$AA$98:$AN$98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'3.Allocated_CO2-Sector'!$Z$99</c:f>
              <c:strCache>
                <c:ptCount val="1"/>
                <c:pt idx="0">
                  <c:v>業務その他部門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'3.Allocated_CO2-Sector'!$AA$99:$AN$99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'3.Allocated_CO2-Sector'!$Z$100</c:f>
              <c:strCache>
                <c:ptCount val="1"/>
                <c:pt idx="0">
                  <c:v>家庭部門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'3.Allocated_CO2-Sector'!$AA$96:$AN$96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'3.Allocated_CO2-Sector'!$AA$100:$AN$100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7457971"/>
        <c:axId val="47359692"/>
      </c:lineChart>
      <c:catAx>
        <c:axId val="57457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/>
            </a:pPr>
          </a:p>
        </c:txPr>
        <c:crossAx val="47359692"/>
        <c:crosses val="autoZero"/>
        <c:auto val="1"/>
        <c:lblOffset val="100"/>
        <c:noMultiLvlLbl val="0"/>
      </c:catAx>
      <c:valAx>
        <c:axId val="47359692"/>
        <c:scaling>
          <c:orientation val="minMax"/>
          <c:min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00" b="0" i="0" u="none" baseline="0"/>
            </a:pPr>
          </a:p>
        </c:txPr>
        <c:crossAx val="5745797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"/>
          <c:y val="0.018"/>
          <c:w val="0.8295"/>
          <c:h val="0.9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'5.CO2-capita'!$Z$4</c:f>
              <c:strCache>
                <c:ptCount val="1"/>
                <c:pt idx="0">
                  <c:v>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23584045"/>
        <c:axId val="10929814"/>
      </c:barChart>
      <c:lineChart>
        <c:grouping val="standard"/>
        <c:varyColors val="0"/>
        <c:ser>
          <c:idx val="0"/>
          <c:order val="1"/>
          <c:tx>
            <c:strRef>
              <c:f>'5.CO2-capita'!$Z$5</c:f>
              <c:strCache>
                <c:ptCount val="1"/>
                <c:pt idx="0">
                  <c:v>一人当たり排出量 
[tCO2/capita]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'5.CO2-capita'!$AA$3:$AN$3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'5.CO2-capita'!$AA$5:$AN$5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31259463"/>
        <c:axId val="12899712"/>
      </c:lineChart>
      <c:catAx>
        <c:axId val="23584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0929814"/>
        <c:crossesAt val="0"/>
        <c:auto val="0"/>
        <c:lblOffset val="100"/>
        <c:noMultiLvlLbl val="0"/>
      </c:catAx>
      <c:valAx>
        <c:axId val="10929814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23584045"/>
        <c:crossesAt val="1"/>
        <c:crossBetween val="between"/>
        <c:dispUnits/>
        <c:majorUnit val="200"/>
      </c:valAx>
      <c:catAx>
        <c:axId val="31259463"/>
        <c:scaling>
          <c:orientation val="minMax"/>
        </c:scaling>
        <c:axPos val="b"/>
        <c:delete val="1"/>
        <c:majorTickMark val="in"/>
        <c:minorTickMark val="none"/>
        <c:tickLblPos val="nextTo"/>
        <c:crossAx val="12899712"/>
        <c:crossesAt val="0"/>
        <c:auto val="0"/>
        <c:lblOffset val="100"/>
        <c:noMultiLvlLbl val="0"/>
      </c:catAx>
      <c:valAx>
        <c:axId val="12899712"/>
        <c:scaling>
          <c:orientation val="minMax"/>
          <c:max val="10"/>
          <c:min val="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31259463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.021"/>
          <c:w val="0.833"/>
          <c:h val="0.9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'6.CO2-household'!$Z$4</c:f>
              <c:strCache>
                <c:ptCount val="1"/>
                <c:pt idx="0">
                  <c:v>エネルギー起源CO2排出量 
[MtCO2]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#,##0.0_);[Red]\(#,##0.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_);[Red]\(#,##0.0\)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'6.CO2-household'!$AA$4:$AN$4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axId val="48988545"/>
        <c:axId val="38243722"/>
      </c:barChart>
      <c:lineChart>
        <c:grouping val="standard"/>
        <c:varyColors val="0"/>
        <c:ser>
          <c:idx val="0"/>
          <c:order val="1"/>
          <c:tx>
            <c:strRef>
              <c:f>'6.CO2-household'!$Z$5</c:f>
              <c:strCache>
                <c:ptCount val="1"/>
                <c:pt idx="0">
                  <c:v>一世帯あたり排出量 
[tCO2/household]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'6.CO2-household'!$AA$3:$AN$3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cat>
          <c:val>
            <c:numRef>
              <c:f>'6.CO2-household'!$AA$5:$AN$5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8649179"/>
        <c:axId val="10733748"/>
      </c:lineChart>
      <c:catAx>
        <c:axId val="48988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243722"/>
        <c:crossesAt val="0"/>
        <c:auto val="0"/>
        <c:lblOffset val="100"/>
        <c:noMultiLvlLbl val="0"/>
      </c:catAx>
      <c:valAx>
        <c:axId val="38243722"/>
        <c:scaling>
          <c:orientation val="minMax"/>
          <c:max val="16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48988545"/>
        <c:crossesAt val="1"/>
        <c:crossBetween val="between"/>
        <c:dispUnits/>
        <c:majorUnit val="200"/>
      </c:valAx>
      <c:catAx>
        <c:axId val="8649179"/>
        <c:scaling>
          <c:orientation val="minMax"/>
        </c:scaling>
        <c:axPos val="b"/>
        <c:delete val="1"/>
        <c:majorTickMark val="in"/>
        <c:minorTickMark val="none"/>
        <c:tickLblPos val="nextTo"/>
        <c:crossAx val="10733748"/>
        <c:crossesAt val="0"/>
        <c:auto val="0"/>
        <c:lblOffset val="100"/>
        <c:noMultiLvlLbl val="0"/>
      </c:catAx>
      <c:valAx>
        <c:axId val="10733748"/>
        <c:scaling>
          <c:orientation val="minMax"/>
          <c:max val="26"/>
          <c:min val="10"/>
        </c:scaling>
        <c:axPos val="l"/>
        <c:delete val="0"/>
        <c:numFmt formatCode="#,##0_);[Red]\(#,##0\)" sourceLinked="0"/>
        <c:majorTickMark val="in"/>
        <c:minorTickMark val="none"/>
        <c:tickLblPos val="nextTo"/>
        <c:crossAx val="8649179"/>
        <c:crosses val="max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'8.CO2-Share-1990'!$B$5:$B$12</c:f>
              <c:strCache/>
            </c:strRef>
          </c:cat>
          <c:val>
            <c:numRef>
              <c:f>'8.CO2-Share-1990'!$C$5:$C$12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'8.CO2-Share-1990'!$B$5:$B$12</c:f>
              <c:strCache/>
            </c:strRef>
          </c:cat>
          <c:val>
            <c:numRef>
              <c:f>'8.CO2-Share-1990'!$D$5:$D$12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825"/>
          <c:y val="0.1815"/>
          <c:w val="0.601"/>
          <c:h val="0.59875"/>
        </c:manualLayout>
      </c:layout>
      <c:doughnutChart>
        <c:varyColors val="1"/>
        <c:ser>
          <c:idx val="0"/>
          <c:order val="0"/>
          <c:tx>
            <c:strRef>
              <c:f>'9.CO2-Share-2003'!$C$4</c:f>
              <c:strCache>
                <c:ptCount val="1"/>
                <c:pt idx="0">
                  <c:v>直接排出量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cat>
            <c:strRef>
              <c:f>'9.CO2-Share-2003'!$B$5:$B$12</c:f>
              <c:strCache/>
            </c:strRef>
          </c:cat>
          <c:val>
            <c:numRef>
              <c:f>'9.CO2-Share-2003'!$C$5:$C$12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'9.CO2-Share-2003'!$D$4</c:f>
              <c:strCache>
                <c:ptCount val="1"/>
                <c:pt idx="0">
                  <c:v>間接排出量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C0C0C0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3366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'9.CO2-Share-2003'!$B$5:$B$12</c:f>
              <c:strCache/>
            </c:strRef>
          </c:cat>
          <c:val>
            <c:numRef>
              <c:f>'9.CO2-Share-2003'!$D$5:$D$12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5"/>
          <c:y val="0.1325"/>
          <c:w val="0.572"/>
          <c:h val="0.59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3"/>
            <c:spPr>
              <a:solidFill>
                <a:srgbClr val="969696"/>
              </a:solidFill>
            </c:spPr>
          </c:dPt>
          <c:dPt>
            <c:idx val="4"/>
            <c:spPr>
              <a:solidFill>
                <a:srgbClr val="CC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'11.CH4'!$AN$6:$AN$10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userShapes r:id="rId1"/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0.1355</cdr:x>
      <cdr:y>0.061</cdr:y>
    </cdr:from>
    <cdr:to>
      <cdr:x>0.1355</cdr:x>
      <cdr:y>0.997</cdr:y>
    </cdr:to>
    <cdr:sp>
      <cdr:nvSpPr>
        <cdr:cNvPr id="1" name="Line 1"/>
        <cdr:cNvSpPr>
          <a:spLocks/>
        </cdr:cNvSpPr>
      </cdr:nvSpPr>
      <cdr:spPr>
        <a:xfrm flipH="1" flipV="1">
          <a:off x="1238250" y="285750"/>
          <a:ext cx="0" cy="441960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0.02675</cdr:x>
      <cdr:y>0.36625</cdr:y>
    </cdr:from>
    <cdr:to>
      <cdr:x>0.84725</cdr:x>
      <cdr:y>0.37175</cdr:y>
    </cdr:to>
    <cdr:sp>
      <cdr:nvSpPr>
        <cdr:cNvPr id="2" name="Line 2"/>
        <cdr:cNvSpPr>
          <a:spLocks/>
        </cdr:cNvSpPr>
      </cdr:nvSpPr>
      <cdr:spPr>
        <a:xfrm>
          <a:off x="238125" y="1724025"/>
          <a:ext cx="75438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0.84475</cdr:x>
      <cdr:y>0.6385</cdr:y>
    </cdr:from>
    <cdr:to>
      <cdr:x>0.98325</cdr:x>
      <cdr:y>0.98875</cdr:y>
    </cdr:to>
    <cdr:grpSp>
      <cdr:nvGrpSpPr>
        <cdr:cNvPr id="3" name="Group 14"/>
        <cdr:cNvGrpSpPr>
          <a:grpSpLocks/>
        </cdr:cNvGrpSpPr>
      </cdr:nvGrpSpPr>
      <cdr:grpSpPr>
        <a:xfrm>
          <a:off x="7762875" y="3009900"/>
          <a:ext cx="1276350" cy="1657350"/>
          <a:chOff x="7670094" y="2447963"/>
          <a:chExt cx="1238719" cy="1797939"/>
        </a:xfrm>
        <a:solidFill>
          <a:srgbClr val="FFFFFF"/>
        </a:solidFill>
      </cdr:grpSpPr>
      <cdr:grpSp>
        <cdr:nvGrpSpPr>
          <cdr:cNvPr id="4" name="Group 12"/>
          <cdr:cNvGrpSpPr>
            <a:grpSpLocks/>
          </cdr:cNvGrpSpPr>
        </cdr:nvGrpSpPr>
        <cdr:grpSpPr>
          <a:xfrm>
            <a:off x="7670094" y="2447963"/>
            <a:ext cx="1238719" cy="1797939"/>
            <a:chOff x="7670094" y="2692298"/>
            <a:chExt cx="1238719" cy="1797939"/>
          </a:xfrm>
          <a:solidFill>
            <a:srgbClr val="FFFFFF"/>
          </a:solidFill>
        </cdr:grpSpPr>
        <cdr:sp>
          <cdr:nvSpPr>
            <cdr:cNvPr id="5" name="TextBox 5"/>
            <cdr:cNvSpPr txBox="1">
              <a:spLocks noChangeArrowheads="1"/>
            </cdr:cNvSpPr>
          </cdr:nvSpPr>
          <cdr:spPr>
            <a:xfrm>
              <a:off x="7670094" y="2692298"/>
              <a:ext cx="1238719" cy="1797939"/>
            </a:xfrm>
            <a:prstGeom prst="rect">
              <a:avLst/>
            </a:prstGeom>
            <a:noFill/>
            <a:ln w="19050" cmpd="sng">
              <a:solidFill>
                <a:srgbClr val="000000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sz="1100" b="0" i="0" u="none" baseline="0"/>
                <a:t>
【基準年】</a:t>
              </a:r>
            </a:p>
          </cdr:txBody>
        </cdr:sp>
        <cdr:sp>
          <cdr:nvSpPr>
            <cdr:cNvPr id="6" name="TextBox 3"/>
            <cdr:cNvSpPr txBox="1">
              <a:spLocks noChangeArrowheads="1"/>
            </cdr:cNvSpPr>
          </cdr:nvSpPr>
          <cdr:spPr>
            <a:xfrm>
              <a:off x="7670094" y="2841976"/>
              <a:ext cx="1238719" cy="1103935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CO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
CH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4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   1990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N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2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O</a:t>
              </a:r>
            </a:p>
          </cdr:txBody>
        </cdr:sp>
        <cdr:sp>
          <cdr:nvSpPr>
            <cdr:cNvPr id="7" name="TextBox 4"/>
            <cdr:cNvSpPr txBox="1">
              <a:spLocks noChangeArrowheads="1"/>
            </cdr:cNvSpPr>
          </cdr:nvSpPr>
          <cdr:spPr>
            <a:xfrm>
              <a:off x="7670094" y="3671725"/>
              <a:ext cx="1238719" cy="759629"/>
            </a:xfrm>
            <a:prstGeom prst="rect">
              <a:avLst/>
            </a:prstGeom>
            <a:noFill/>
            <a:ln w="1" cmpd="sng">
              <a:noFill/>
            </a:ln>
          </cdr:spPr>
          <cdr:txBody>
            <a:bodyPr vertOverflow="clip" wrap="square" anchor="ctr"/>
            <a:p>
              <a:pPr algn="l">
                <a:defRPr/>
              </a:pP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HFCs
PFCs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　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  1995</a:t>
              </a:r>
              <a:r>
                <a:rPr lang="en-US" cap="none" sz="1200" b="0" i="0" u="none" baseline="0">
                  <a:latin typeface="ＭＳ ゴシック"/>
                  <a:ea typeface="ＭＳ ゴシック"/>
                  <a:cs typeface="ＭＳ ゴシック"/>
                </a:rPr>
                <a:t>年
</a:t>
              </a:r>
              <a:r>
                <a:rPr lang="en-US" cap="none" sz="1200" b="0" i="0" u="none" baseline="0">
                  <a:latin typeface="Arial"/>
                  <a:ea typeface="Arial"/>
                  <a:cs typeface="Arial"/>
                </a:rPr>
                <a:t>SF</a:t>
              </a:r>
              <a:r>
                <a:rPr lang="en-US" cap="none" sz="800" b="0" i="0" u="none" baseline="0">
                  <a:latin typeface="Arial"/>
                  <a:ea typeface="Arial"/>
                  <a:cs typeface="Arial"/>
                </a:rPr>
                <a:t>6</a:t>
              </a:r>
            </a:p>
          </cdr:txBody>
        </cdr:sp>
      </cdr:grpSp>
      <cdr:sp>
        <cdr:nvSpPr>
          <cdr:cNvPr id="8" name="AutoShape 6"/>
          <cdr:cNvSpPr>
            <a:spLocks/>
          </cdr:cNvSpPr>
        </cdr:nvSpPr>
        <cdr:spPr>
          <a:xfrm>
            <a:off x="8147930" y="2869580"/>
            <a:ext cx="97239" cy="555563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  <cdr:sp>
        <cdr:nvSpPr>
          <cdr:cNvPr id="9" name="AutoShape 7"/>
          <cdr:cNvSpPr>
            <a:spLocks/>
          </cdr:cNvSpPr>
        </cdr:nvSpPr>
        <cdr:spPr>
          <a:xfrm>
            <a:off x="8147930" y="3548751"/>
            <a:ext cx="97239" cy="563654"/>
          </a:xfrm>
          <a:prstGeom prst="rightBrac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0.02725</cdr:x>
      <cdr:y>0.93425</cdr:y>
    </cdr:from>
    <cdr:to>
      <cdr:x>0.07975</cdr:x>
      <cdr:y>0.97575</cdr:y>
    </cdr:to>
    <cdr:sp>
      <cdr:nvSpPr>
        <cdr:cNvPr id="10" name="Rectangle 13"/>
        <cdr:cNvSpPr>
          <a:spLocks/>
        </cdr:cNvSpPr>
      </cdr:nvSpPr>
      <cdr:spPr>
        <a:xfrm>
          <a:off x="247650" y="4410075"/>
          <a:ext cx="485775" cy="200025"/>
        </a:xfrm>
        <a:prstGeom prst="rect">
          <a:avLst/>
        </a:prstGeom>
        <a:solidFill>
          <a:srgbClr val="FFFFFF"/>
        </a:solidFill>
        <a:ln w="38100" cmpd="dbl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200" b="0" i="0" u="none" baseline="0"/>
            <a:t>0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0.04475</cdr:x>
      <cdr:y>0</cdr:y>
    </cdr:from>
    <cdr:to>
      <cdr:x>0.1075</cdr:x>
      <cdr:y>0.8305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0"/>
          <a:ext cx="485775" cy="3600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0.9255</cdr:x>
      <cdr:y>0</cdr:y>
    </cdr:from>
    <cdr:to>
      <cdr:x>0.975</cdr:x>
      <cdr:y>0.973</cdr:y>
    </cdr:to>
    <cdr:sp>
      <cdr:nvSpPr>
        <cdr:cNvPr id="2" name="TextBox 2"/>
        <cdr:cNvSpPr txBox="1">
          <a:spLocks noChangeArrowheads="1"/>
        </cdr:cNvSpPr>
      </cdr:nvSpPr>
      <cdr:spPr>
        <a:xfrm>
          <a:off x="7096125" y="0"/>
          <a:ext cx="381000" cy="421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一世帯あたり排出量（折れ線グラフ　単位トン／世帯）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133350</xdr:colOff>
      <xdr:row>21</xdr:row>
      <xdr:rowOff>0</xdr:rowOff>
    </xdr:from>
    <xdr:to>
      <xdr:col>35</xdr:col>
      <xdr:colOff>333375</xdr:colOff>
      <xdr:row>47</xdr:row>
      <xdr:rowOff>114300</xdr:rowOff>
    </xdr:to>
    <xdr:graphicFrame>
      <xdr:nvGraphicFramePr>
        <xdr:cNvPr id="1" name="Chart 1"/>
        <xdr:cNvGraphicFramePr/>
      </xdr:nvGraphicFramePr>
      <xdr:xfrm>
        <a:off x="381000" y="4705350"/>
        <a:ext cx="7677150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26</xdr:col>
      <xdr:colOff>438150</xdr:colOff>
      <xdr:row>48</xdr:row>
      <xdr:rowOff>0</xdr:rowOff>
    </xdr:from>
    <xdr:ext cx="4629150" cy="228600"/>
    <xdr:sp>
      <xdr:nvSpPr>
        <xdr:cNvPr id="2" name="TextBox 2"/>
        <xdr:cNvSpPr txBox="1">
          <a:spLocks noChangeArrowheads="1"/>
        </xdr:cNvSpPr>
      </xdr:nvSpPr>
      <xdr:spPr>
        <a:xfrm>
          <a:off x="1990725" y="9096375"/>
          <a:ext cx="4629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※１世帯あたりの排出量は、エネルギー起源CO2排出量を世帯数で除して算出。</a:t>
          </a:r>
        </a:p>
      </xdr:txBody>
    </xdr:sp>
    <xdr:clientData/>
  </xdr:one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0.57225</cdr:x>
      <cdr:y>0.83125</cdr:y>
    </cdr:from>
    <cdr:to>
      <cdr:x>0.89375</cdr:x>
      <cdr:y>0.938</cdr:y>
    </cdr:to>
    <cdr:sp>
      <cdr:nvSpPr>
        <cdr:cNvPr id="1" name="TextBox 1"/>
        <cdr:cNvSpPr txBox="1">
          <a:spLocks noChangeArrowheads="1"/>
        </cdr:cNvSpPr>
      </cdr:nvSpPr>
      <cdr:spPr>
        <a:xfrm>
          <a:off x="3219450" y="4591050"/>
          <a:ext cx="1809750" cy="5905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年度（平成２年度）
11億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0.7695</cdr:x>
      <cdr:y>0.06425</cdr:y>
    </cdr:from>
    <cdr:to>
      <cdr:x>0.9995</cdr:x>
      <cdr:y>0.19325</cdr:y>
    </cdr:to>
    <cdr:sp>
      <cdr:nvSpPr>
        <cdr:cNvPr id="2" name="TextBox 2"/>
        <cdr:cNvSpPr txBox="1">
          <a:spLocks noChangeArrowheads="1"/>
        </cdr:cNvSpPr>
      </cdr:nvSpPr>
      <cdr:spPr>
        <a:xfrm>
          <a:off x="4324350" y="352425"/>
          <a:ext cx="129540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7.3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0.031</cdr:x>
      <cdr:y>0.26775</cdr:y>
    </cdr:from>
    <cdr:to>
      <cdr:x>0.15125</cdr:x>
      <cdr:y>0.3675</cdr:y>
    </cdr:to>
    <cdr:sp>
      <cdr:nvSpPr>
        <cdr:cNvPr id="3" name="TextBox 3"/>
        <cdr:cNvSpPr txBox="1">
          <a:spLocks noChangeArrowheads="1"/>
        </cdr:cNvSpPr>
      </cdr:nvSpPr>
      <cdr:spPr>
        <a:xfrm>
          <a:off x="171450" y="1476375"/>
          <a:ext cx="676275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0.84375</cdr:x>
      <cdr:y>0.4975</cdr:y>
    </cdr:from>
    <cdr:to>
      <cdr:x>0.9775</cdr:x>
      <cdr:y>0.6335</cdr:y>
    </cdr:to>
    <cdr:sp>
      <cdr:nvSpPr>
        <cdr:cNvPr id="4" name="TextBox 4"/>
        <cdr:cNvSpPr txBox="1">
          <a:spLocks noChangeArrowheads="1"/>
        </cdr:cNvSpPr>
      </cdr:nvSpPr>
      <cdr:spPr>
        <a:xfrm>
          <a:off x="4743450" y="2752725"/>
          <a:ext cx="752475" cy="752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42.4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0.51125</cdr:y>
    </cdr:from>
    <cdr:to>
      <cdr:x>0.237</cdr:x>
      <cdr:y>0.65575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28925"/>
          <a:ext cx="1333500" cy="800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6.5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0.086</cdr:x>
      <cdr:y>0.79125</cdr:y>
    </cdr:from>
    <cdr:to>
      <cdr:x>0.338</cdr:x>
      <cdr:y>0.9375</cdr:y>
    </cdr:to>
    <cdr:sp>
      <cdr:nvSpPr>
        <cdr:cNvPr id="6" name="TextBox 6"/>
        <cdr:cNvSpPr txBox="1">
          <a:spLocks noChangeArrowheads="1"/>
        </cdr:cNvSpPr>
      </cdr:nvSpPr>
      <cdr:spPr>
        <a:xfrm>
          <a:off x="476250" y="4371975"/>
          <a:ext cx="1419225" cy="809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
（自動車、船舶等）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18.8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0.15975</cdr:x>
      <cdr:y>0</cdr:y>
    </cdr:from>
    <cdr:to>
      <cdr:x>0.52175</cdr:x>
      <cdr:y>0.09975</cdr:y>
    </cdr:to>
    <cdr:sp>
      <cdr:nvSpPr>
        <cdr:cNvPr id="7" name="TextBox 7"/>
        <cdr:cNvSpPr txBox="1">
          <a:spLocks noChangeArrowheads="1"/>
        </cdr:cNvSpPr>
      </cdr:nvSpPr>
      <cdr:spPr>
        <a:xfrm>
          <a:off x="895350" y="0"/>
          <a:ext cx="203835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1.5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0.53775</cdr:x>
      <cdr:y>0</cdr:y>
    </cdr:from>
    <cdr:to>
      <cdr:x>0.81525</cdr:x>
      <cdr:y>0.09975</cdr:y>
    </cdr:to>
    <cdr:sp>
      <cdr:nvSpPr>
        <cdr:cNvPr id="8" name="TextBox 8"/>
        <cdr:cNvSpPr txBox="1">
          <a:spLocks noChangeArrowheads="1"/>
        </cdr:cNvSpPr>
      </cdr:nvSpPr>
      <cdr:spPr>
        <a:xfrm>
          <a:off x="3019425" y="0"/>
          <a:ext cx="1562100" cy="552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0.21075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714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0.136</cdr:y>
    </cdr:from>
    <cdr:to>
      <cdr:x>0.80725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752475"/>
          <a:ext cx="13239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0.06425</cdr:y>
    </cdr:from>
    <cdr:to>
      <cdr:x>0.5895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352425"/>
          <a:ext cx="45720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0.17525</cdr:x>
      <cdr:y>0.26775</cdr:y>
    </cdr:from>
    <cdr:to>
      <cdr:x>0.29725</cdr:x>
      <cdr:y>0.30625</cdr:y>
    </cdr:to>
    <cdr:sp>
      <cdr:nvSpPr>
        <cdr:cNvPr id="14" name="Line 14"/>
        <cdr:cNvSpPr>
          <a:spLocks/>
        </cdr:cNvSpPr>
      </cdr:nvSpPr>
      <cdr:spPr>
        <a:xfrm flipH="1">
          <a:off x="981075" y="1476375"/>
          <a:ext cx="6858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0.10825</cdr:x>
      <cdr:y>0.473</cdr:y>
    </cdr:from>
    <cdr:to>
      <cdr:x>0.20725</cdr:x>
      <cdr:y>0.51125</cdr:y>
    </cdr:to>
    <cdr:sp>
      <cdr:nvSpPr>
        <cdr:cNvPr id="15" name="Line 15"/>
        <cdr:cNvSpPr>
          <a:spLocks/>
        </cdr:cNvSpPr>
      </cdr:nvSpPr>
      <cdr:spPr>
        <a:xfrm flipH="1">
          <a:off x="600075" y="2609850"/>
          <a:ext cx="5619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0.223</cdr:x>
      <cdr:y>0.69925</cdr:y>
    </cdr:from>
    <cdr:to>
      <cdr:x>0.312</cdr:x>
      <cdr:y>0.79125</cdr:y>
    </cdr:to>
    <cdr:sp>
      <cdr:nvSpPr>
        <cdr:cNvPr id="16" name="Line 16"/>
        <cdr:cNvSpPr>
          <a:spLocks/>
        </cdr:cNvSpPr>
      </cdr:nvSpPr>
      <cdr:spPr>
        <a:xfrm flipH="1">
          <a:off x="1247775" y="3867150"/>
          <a:ext cx="5048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0.885</cdr:x>
      <cdr:y>0.4885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4381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10</xdr:col>
      <xdr:colOff>85725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0.612</cdr:x>
      <cdr:y>0.8105</cdr:y>
    </cdr:from>
    <cdr:to>
      <cdr:x>0.9995</cdr:x>
      <cdr:y>0.94825</cdr:y>
    </cdr:to>
    <cdr:sp>
      <cdr:nvSpPr>
        <cdr:cNvPr id="1" name="TextBox 1"/>
        <cdr:cNvSpPr txBox="1">
          <a:spLocks noChangeArrowheads="1"/>
        </cdr:cNvSpPr>
      </cdr:nvSpPr>
      <cdr:spPr>
        <a:xfrm>
          <a:off x="3438525" y="4476750"/>
          <a:ext cx="2181225" cy="76200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二酸化炭素総排出量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億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5,900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</a:t>
          </a:r>
        </a:p>
      </cdr:txBody>
    </cdr:sp>
  </cdr:relSizeAnchor>
  <cdr:relSizeAnchor xmlns:cdr="http://schemas.openxmlformats.org/drawingml/2006/chartDrawing">
    <cdr:from>
      <cdr:x>0.746</cdr:x>
      <cdr:y>0.1095</cdr:y>
    </cdr:from>
    <cdr:to>
      <cdr:x>0.99975</cdr:x>
      <cdr:y>0.22825</cdr:y>
    </cdr:to>
    <cdr:sp>
      <cdr:nvSpPr>
        <cdr:cNvPr id="2" name="TextBox 2"/>
        <cdr:cNvSpPr txBox="1">
          <a:spLocks noChangeArrowheads="1"/>
        </cdr:cNvSpPr>
      </cdr:nvSpPr>
      <cdr:spPr>
        <a:xfrm>
          <a:off x="4191000" y="600075"/>
          <a:ext cx="1428750" cy="657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エネルギー転換部門
（発電所等）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6.8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31.7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0.04475</cdr:x>
      <cdr:y>0.25925</cdr:y>
    </cdr:from>
    <cdr:to>
      <cdr:x>0.1615</cdr:x>
      <cdr:y>0.354</cdr:y>
    </cdr:to>
    <cdr:sp>
      <cdr:nvSpPr>
        <cdr:cNvPr id="3" name="TextBox 3"/>
        <cdr:cNvSpPr txBox="1">
          <a:spLocks noChangeArrowheads="1"/>
        </cdr:cNvSpPr>
      </cdr:nvSpPr>
      <cdr:spPr>
        <a:xfrm>
          <a:off x="247650" y="1428750"/>
          <a:ext cx="657225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家庭部門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13.5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5.2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0.81775</cdr:x>
      <cdr:y>0.49025</cdr:y>
    </cdr:from>
    <cdr:to>
      <cdr:x>1</cdr:x>
      <cdr:y>0.62275</cdr:y>
    </cdr:to>
    <cdr:sp>
      <cdr:nvSpPr>
        <cdr:cNvPr id="4" name="TextBox 4"/>
        <cdr:cNvSpPr txBox="1">
          <a:spLocks noChangeArrowheads="1"/>
        </cdr:cNvSpPr>
      </cdr:nvSpPr>
      <cdr:spPr>
        <a:xfrm>
          <a:off x="4600575" y="2705100"/>
          <a:ext cx="1028700" cy="733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産業部門
（工場等）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37.9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30.2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0.52325</cdr:y>
    </cdr:from>
    <cdr:to>
      <cdr:x>0.22675</cdr:x>
      <cdr:y>0.6455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895600"/>
          <a:ext cx="12763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業務その他部門
（オフィスビル等）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15.6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7.1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0.03275</cdr:x>
      <cdr:y>0.7615</cdr:y>
    </cdr:from>
    <cdr:to>
      <cdr:x>0.268</cdr:x>
      <cdr:y>0.88375</cdr:y>
    </cdr:to>
    <cdr:sp>
      <cdr:nvSpPr>
        <cdr:cNvPr id="6" name="TextBox 6"/>
        <cdr:cNvSpPr txBox="1">
          <a:spLocks noChangeArrowheads="1"/>
        </cdr:cNvSpPr>
      </cdr:nvSpPr>
      <cdr:spPr>
        <a:xfrm>
          <a:off x="180975" y="4210050"/>
          <a:ext cx="1323975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運輸部門
（自動車・船舶等）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20.7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20.1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0.17525</cdr:x>
      <cdr:y>0.01575</cdr:y>
    </cdr:from>
    <cdr:to>
      <cdr:x>0.53725</cdr:x>
      <cdr:y>0.1105</cdr:y>
    </cdr:to>
    <cdr:sp>
      <cdr:nvSpPr>
        <cdr:cNvPr id="7" name="TextBox 7"/>
        <cdr:cNvSpPr txBox="1">
          <a:spLocks noChangeArrowheads="1"/>
        </cdr:cNvSpPr>
      </cdr:nvSpPr>
      <cdr:spPr>
        <a:xfrm>
          <a:off x="981075" y="85725"/>
          <a:ext cx="203835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廃棄物（ﾌﾟﾗｽﾁｯｸ、廃油の焼却）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1.9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0.53975</cdr:x>
      <cdr:y>0.04175</cdr:y>
    </cdr:from>
    <cdr:to>
      <cdr:x>0.81725</cdr:x>
      <cdr:y>0.1365</cdr:y>
    </cdr:to>
    <cdr:sp>
      <cdr:nvSpPr>
        <cdr:cNvPr id="8" name="TextBox 8"/>
        <cdr:cNvSpPr txBox="1">
          <a:spLocks noChangeArrowheads="1"/>
        </cdr:cNvSpPr>
      </cdr:nvSpPr>
      <cdr:spPr>
        <a:xfrm>
          <a:off x="3028950" y="22860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その他（燃料の漏出等）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0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0.012</cdr:x>
      <cdr:y>0.08175</cdr:y>
    </cdr:from>
    <cdr:to>
      <cdr:x>0.2185</cdr:x>
      <cdr:y>0.204</cdr:y>
    </cdr:to>
    <cdr:sp>
      <cdr:nvSpPr>
        <cdr:cNvPr id="9" name="TextBox 9"/>
        <cdr:cNvSpPr txBox="1">
          <a:spLocks noChangeArrowheads="1"/>
        </cdr:cNvSpPr>
      </cdr:nvSpPr>
      <cdr:spPr>
        <a:xfrm>
          <a:off x="66675" y="447675"/>
          <a:ext cx="11620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工業プロセス
（石灰石消費等）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3.8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0.57225</cdr:x>
      <cdr:y>0.16</cdr:y>
    </cdr:from>
    <cdr:to>
      <cdr:x>0.77325</cdr:x>
      <cdr:y>0.18625</cdr:y>
    </cdr:to>
    <cdr:sp>
      <cdr:nvSpPr>
        <cdr:cNvPr id="10" name="Line 10"/>
        <cdr:cNvSpPr>
          <a:spLocks/>
        </cdr:cNvSpPr>
      </cdr:nvSpPr>
      <cdr:spPr>
        <a:xfrm flipV="1">
          <a:off x="3219450" y="876300"/>
          <a:ext cx="11334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0.1095</cdr:y>
    </cdr:from>
    <cdr:to>
      <cdr:x>0.59475</cdr:x>
      <cdr:y>0.17925</cdr:y>
    </cdr:to>
    <cdr:sp>
      <cdr:nvSpPr>
        <cdr:cNvPr id="11" name="Line 11"/>
        <cdr:cNvSpPr>
          <a:spLocks/>
        </cdr:cNvSpPr>
      </cdr:nvSpPr>
      <cdr:spPr>
        <a:xfrm flipV="1">
          <a:off x="2857500" y="600075"/>
          <a:ext cx="4857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0.06325</cdr:y>
    </cdr:from>
    <cdr:to>
      <cdr:x>0.47975</cdr:x>
      <cdr:y>0.18625</cdr:y>
    </cdr:to>
    <cdr:sp>
      <cdr:nvSpPr>
        <cdr:cNvPr id="12" name="Line 12"/>
        <cdr:cNvSpPr>
          <a:spLocks/>
        </cdr:cNvSpPr>
      </cdr:nvSpPr>
      <cdr:spPr>
        <a:xfrm flipH="1" flipV="1">
          <a:off x="2266950" y="342900"/>
          <a:ext cx="428625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0.1875</cdr:x>
      <cdr:y>0.14875</cdr:y>
    </cdr:from>
    <cdr:to>
      <cdr:x>0.43525</cdr:x>
      <cdr:y>0.1855</cdr:y>
    </cdr:to>
    <cdr:sp>
      <cdr:nvSpPr>
        <cdr:cNvPr id="13" name="Line 13"/>
        <cdr:cNvSpPr>
          <a:spLocks/>
        </cdr:cNvSpPr>
      </cdr:nvSpPr>
      <cdr:spPr>
        <a:xfrm flipH="1" flipV="1">
          <a:off x="1047750" y="819150"/>
          <a:ext cx="139065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0.18725</cdr:x>
      <cdr:y>0.30975</cdr:y>
    </cdr:from>
    <cdr:to>
      <cdr:x>0.26825</cdr:x>
      <cdr:y>0.30975</cdr:y>
    </cdr:to>
    <cdr:sp>
      <cdr:nvSpPr>
        <cdr:cNvPr id="14" name="Line 14"/>
        <cdr:cNvSpPr>
          <a:spLocks/>
        </cdr:cNvSpPr>
      </cdr:nvSpPr>
      <cdr:spPr>
        <a:xfrm flipH="1" flipV="1">
          <a:off x="1047750" y="17049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0.49025</cdr:y>
    </cdr:from>
    <cdr:to>
      <cdr:x>0.208</cdr:x>
      <cdr:y>0.5095</cdr:y>
    </cdr:to>
    <cdr:sp>
      <cdr:nvSpPr>
        <cdr:cNvPr id="15" name="Line 15"/>
        <cdr:cNvSpPr>
          <a:spLocks/>
        </cdr:cNvSpPr>
      </cdr:nvSpPr>
      <cdr:spPr>
        <a:xfrm flipH="1">
          <a:off x="933450" y="2705100"/>
          <a:ext cx="2286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0.24375</cdr:x>
      <cdr:y>0.72375</cdr:y>
    </cdr:from>
    <cdr:to>
      <cdr:x>0.33525</cdr:x>
      <cdr:y>0.78325</cdr:y>
    </cdr:to>
    <cdr:sp>
      <cdr:nvSpPr>
        <cdr:cNvPr id="16" name="Line 16"/>
        <cdr:cNvSpPr>
          <a:spLocks/>
        </cdr:cNvSpPr>
      </cdr:nvSpPr>
      <cdr:spPr>
        <a:xfrm flipH="1">
          <a:off x="1371600" y="4000500"/>
          <a:ext cx="514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0.80725</cdr:x>
      <cdr:y>0.473</cdr:y>
    </cdr:from>
    <cdr:to>
      <cdr:x>0.847</cdr:x>
      <cdr:y>0.49025</cdr:y>
    </cdr:to>
    <cdr:sp>
      <cdr:nvSpPr>
        <cdr:cNvPr id="17" name="Line 17"/>
        <cdr:cNvSpPr>
          <a:spLocks/>
        </cdr:cNvSpPr>
      </cdr:nvSpPr>
      <cdr:spPr>
        <a:xfrm flipH="1" flipV="1">
          <a:off x="4543425" y="2609850"/>
          <a:ext cx="219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152400</xdr:colOff>
      <xdr:row>14</xdr:row>
      <xdr:rowOff>142875</xdr:rowOff>
    </xdr:from>
    <xdr:to>
      <xdr:col>9</xdr:col>
      <xdr:colOff>561975</xdr:colOff>
      <xdr:row>42</xdr:row>
      <xdr:rowOff>104775</xdr:rowOff>
    </xdr:to>
    <xdr:graphicFrame>
      <xdr:nvGraphicFramePr>
        <xdr:cNvPr id="1" name="Chart 1"/>
        <xdr:cNvGraphicFramePr/>
      </xdr:nvGraphicFramePr>
      <xdr:xfrm>
        <a:off x="1314450" y="2609850"/>
        <a:ext cx="562927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0.68525</cdr:x>
      <cdr:y>0.6075</cdr:y>
    </cdr:from>
    <cdr:to>
      <cdr:x>0.996</cdr:x>
      <cdr:y>0.75675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962275" y="2571750"/>
          <a:ext cx="1343025" cy="638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（家畜の消化管内発酵、稲作等）</a:t>
          </a:r>
        </a:p>
      </cdr:txBody>
    </cdr:sp>
  </cdr:relSizeAnchor>
  <cdr:relSizeAnchor xmlns:cdr="http://schemas.openxmlformats.org/drawingml/2006/chartDrawing">
    <cdr:from>
      <cdr:x>0.401</cdr:x>
      <cdr:y>0.80975</cdr:y>
    </cdr:from>
    <cdr:to>
      <cdr:x>0.95175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733550" y="3438525"/>
          <a:ext cx="2381250" cy="80010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メタン総排出量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1,930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0.00275</cdr:x>
      <cdr:y>0.51575</cdr:y>
    </cdr:from>
    <cdr:to>
      <cdr:x>0.2805</cdr:x>
      <cdr:y>0.679</cdr:y>
    </cdr:to>
    <cdr:sp>
      <cdr:nvSpPr>
        <cdr:cNvPr id="3" name="TextBox 3"/>
        <cdr:cNvSpPr txBox="1">
          <a:spLocks noChangeArrowheads="1"/>
        </cdr:cNvSpPr>
      </cdr:nvSpPr>
      <cdr:spPr>
        <a:xfrm>
          <a:off x="9525" y="2190750"/>
          <a:ext cx="1200150" cy="695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（埋立、
廃水処理等）</a:t>
          </a:r>
        </a:p>
      </cdr:txBody>
    </cdr:sp>
  </cdr:relSizeAnchor>
  <cdr:relSizeAnchor xmlns:cdr="http://schemas.openxmlformats.org/drawingml/2006/chartDrawing">
    <cdr:from>
      <cdr:x>0.335</cdr:x>
      <cdr:y>0.00275</cdr:y>
    </cdr:from>
    <cdr:to>
      <cdr:x>0.535</cdr:x>
      <cdr:y>0.05175</cdr:y>
    </cdr:to>
    <cdr:sp>
      <cdr:nvSpPr>
        <cdr:cNvPr id="4" name="TextBox 4"/>
        <cdr:cNvSpPr txBox="1">
          <a:spLocks noChangeArrowheads="1"/>
        </cdr:cNvSpPr>
      </cdr:nvSpPr>
      <cdr:spPr>
        <a:xfrm>
          <a:off x="1447800" y="9525"/>
          <a:ext cx="8667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0.614</cdr:x>
      <cdr:y>0.05175</cdr:y>
    </cdr:from>
    <cdr:to>
      <cdr:x>0.834</cdr:x>
      <cdr:y>0.10225</cdr:y>
    </cdr:to>
    <cdr:sp>
      <cdr:nvSpPr>
        <cdr:cNvPr id="5" name="TextBox 5"/>
        <cdr:cNvSpPr txBox="1">
          <a:spLocks noChangeArrowheads="1"/>
        </cdr:cNvSpPr>
      </cdr:nvSpPr>
      <cdr:spPr>
        <a:xfrm>
          <a:off x="2647950" y="219075"/>
          <a:ext cx="9525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</a:t>
          </a:r>
        </a:p>
      </cdr:txBody>
    </cdr:sp>
  </cdr:relSizeAnchor>
  <cdr:relSizeAnchor xmlns:cdr="http://schemas.openxmlformats.org/drawingml/2006/chartDrawing">
    <cdr:from>
      <cdr:x>0.0025</cdr:x>
      <cdr:y>0.10375</cdr:y>
    </cdr:from>
    <cdr:to>
      <cdr:x>0.3115</cdr:x>
      <cdr:y>0.264</cdr:y>
    </cdr:to>
    <cdr:sp>
      <cdr:nvSpPr>
        <cdr:cNvPr id="6" name="TextBox 6"/>
        <cdr:cNvSpPr txBox="1">
          <a:spLocks noChangeArrowheads="1"/>
        </cdr:cNvSpPr>
      </cdr:nvSpPr>
      <cdr:spPr>
        <a:xfrm>
          <a:off x="9525" y="438150"/>
          <a:ext cx="133350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燃料からの漏出
（天然ガス・石炭生産時の漏出等）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59</xdr:col>
      <xdr:colOff>38100</xdr:colOff>
      <xdr:row>14</xdr:row>
      <xdr:rowOff>152400</xdr:rowOff>
    </xdr:from>
    <xdr:ext cx="4324350" cy="4248150"/>
    <xdr:graphicFrame>
      <xdr:nvGraphicFramePr>
        <xdr:cNvPr id="1" name="Chart 2"/>
        <xdr:cNvGraphicFramePr/>
      </xdr:nvGraphicFramePr>
      <xdr:xfrm>
        <a:off x="12515850" y="2752725"/>
        <a:ext cx="432435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0.6615</cdr:x>
      <cdr:y>0.5915</cdr:y>
    </cdr:from>
    <cdr:to>
      <cdr:x>1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2952750" y="2524125"/>
          <a:ext cx="1514475" cy="647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農業
（家畜排せつ物の管理、農用地の土壌等）</a:t>
          </a:r>
        </a:p>
      </cdr:txBody>
    </cdr:sp>
  </cdr:relSizeAnchor>
  <cdr:relSizeAnchor xmlns:cdr="http://schemas.openxmlformats.org/drawingml/2006/chartDrawing">
    <cdr:from>
      <cdr:x>0.48525</cdr:x>
      <cdr:y>0.7985</cdr:y>
    </cdr:from>
    <cdr:to>
      <cdr:x>1</cdr:x>
      <cdr:y>0.9805</cdr:y>
    </cdr:to>
    <cdr:sp>
      <cdr:nvSpPr>
        <cdr:cNvPr id="2" name="TextBox 2"/>
        <cdr:cNvSpPr txBox="1">
          <a:spLocks noChangeArrowheads="1"/>
        </cdr:cNvSpPr>
      </cdr:nvSpPr>
      <cdr:spPr>
        <a:xfrm>
          <a:off x="2171700" y="3409950"/>
          <a:ext cx="2305050" cy="7810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一酸化二窒素総排出量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3,460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0.174</cdr:x>
      <cdr:y>0.016</cdr:y>
    </cdr:from>
    <cdr:to>
      <cdr:x>0.4845</cdr:x>
      <cdr:y>0.11575</cdr:y>
    </cdr:to>
    <cdr:sp>
      <cdr:nvSpPr>
        <cdr:cNvPr id="3" name="TextBox 3"/>
        <cdr:cNvSpPr txBox="1">
          <a:spLocks noChangeArrowheads="1"/>
        </cdr:cNvSpPr>
      </cdr:nvSpPr>
      <cdr:spPr>
        <a:xfrm>
          <a:off x="771525" y="66675"/>
          <a:ext cx="1390650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廃棄物
（廃水処理、焼却）</a:t>
          </a:r>
        </a:p>
      </cdr:txBody>
    </cdr:sp>
  </cdr:relSizeAnchor>
  <cdr:relSizeAnchor xmlns:cdr="http://schemas.openxmlformats.org/drawingml/2006/chartDrawing">
    <cdr:from>
      <cdr:x>0.00275</cdr:x>
      <cdr:y>0.535</cdr:y>
    </cdr:from>
    <cdr:to>
      <cdr:x>0.20025</cdr:x>
      <cdr:y>0.62625</cdr:y>
    </cdr:to>
    <cdr:sp>
      <cdr:nvSpPr>
        <cdr:cNvPr id="4" name="TextBox 4"/>
        <cdr:cNvSpPr txBox="1">
          <a:spLocks noChangeArrowheads="1"/>
        </cdr:cNvSpPr>
      </cdr:nvSpPr>
      <cdr:spPr>
        <a:xfrm>
          <a:off x="9525" y="2286000"/>
          <a:ext cx="8858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燃料の燃焼</a:t>
          </a:r>
        </a:p>
      </cdr:txBody>
    </cdr:sp>
  </cdr:relSizeAnchor>
  <cdr:relSizeAnchor xmlns:cdr="http://schemas.openxmlformats.org/drawingml/2006/chartDrawing">
    <cdr:from>
      <cdr:x>0.00225</cdr:x>
      <cdr:y>0.18525</cdr:y>
    </cdr:from>
    <cdr:to>
      <cdr:x>0.24875</cdr:x>
      <cdr:y>0.3465</cdr:y>
    </cdr:to>
    <cdr:sp>
      <cdr:nvSpPr>
        <cdr:cNvPr id="5" name="TextBox 5"/>
        <cdr:cNvSpPr txBox="1">
          <a:spLocks noChangeArrowheads="1"/>
        </cdr:cNvSpPr>
      </cdr:nvSpPr>
      <cdr:spPr>
        <a:xfrm>
          <a:off x="9525" y="790575"/>
          <a:ext cx="1104900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工業プロセス
（アジピン酸、
　硝酸の製造）</a:t>
          </a:r>
        </a:p>
      </cdr:txBody>
    </cdr:sp>
  </cdr:relSizeAnchor>
  <cdr:relSizeAnchor xmlns:cdr="http://schemas.openxmlformats.org/drawingml/2006/chartDrawing">
    <cdr:from>
      <cdr:x>0.48575</cdr:x>
      <cdr:y>0.016</cdr:y>
    </cdr:from>
    <cdr:to>
      <cdr:x>0.68125</cdr:x>
      <cdr:y>0.06475</cdr:y>
    </cdr:to>
    <cdr:sp>
      <cdr:nvSpPr>
        <cdr:cNvPr id="6" name="TextBox 7"/>
        <cdr:cNvSpPr txBox="1">
          <a:spLocks noChangeArrowheads="1"/>
        </cdr:cNvSpPr>
      </cdr:nvSpPr>
      <cdr:spPr>
        <a:xfrm>
          <a:off x="2171700" y="66675"/>
          <a:ext cx="8763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麻酔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142875</xdr:colOff>
      <xdr:row>13</xdr:row>
      <xdr:rowOff>19050</xdr:rowOff>
    </xdr:from>
    <xdr:ext cx="4476750" cy="4276725"/>
    <xdr:graphicFrame>
      <xdr:nvGraphicFramePr>
        <xdr:cNvPr id="1" name="Chart 1"/>
        <xdr:cNvGraphicFramePr/>
      </xdr:nvGraphicFramePr>
      <xdr:xfrm>
        <a:off x="12020550" y="2438400"/>
        <a:ext cx="4476750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485775</xdr:colOff>
      <xdr:row>4</xdr:row>
      <xdr:rowOff>38100</xdr:rowOff>
    </xdr:from>
    <xdr:to>
      <xdr:col>70</xdr:col>
      <xdr:colOff>38100</xdr:colOff>
      <xdr:row>14</xdr:row>
      <xdr:rowOff>38100</xdr:rowOff>
    </xdr:to>
    <xdr:grpSp>
      <xdr:nvGrpSpPr>
        <xdr:cNvPr id="1" name="Group 50"/>
        <xdr:cNvGrpSpPr>
          <a:grpSpLocks/>
        </xdr:cNvGrpSpPr>
      </xdr:nvGrpSpPr>
      <xdr:grpSpPr>
        <a:xfrm>
          <a:off x="14354175" y="876300"/>
          <a:ext cx="9191625" cy="4724400"/>
          <a:chOff x="1507" y="92"/>
          <a:chExt cx="965" cy="496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507" y="92"/>
          <a:ext cx="965" cy="49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33"/>
          <xdr:cNvSpPr>
            <a:spLocks/>
          </xdr:cNvSpPr>
        </xdr:nvSpPr>
        <xdr:spPr>
          <a:xfrm>
            <a:off x="1576" y="418"/>
            <a:ext cx="28" cy="40"/>
          </a:xfrm>
          <a:prstGeom prst="rect">
            <a:avLst/>
          </a:prstGeom>
          <a:solidFill>
            <a:srgbClr val="FFFFFF"/>
          </a:solidFill>
          <a:ln w="38100" cmpd="dbl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2800" b="0" i="0" u="none" baseline="0">
                <a:latin typeface="ＭＳ Ｐゴシック"/>
                <a:ea typeface="ＭＳ Ｐゴシック"/>
                <a:cs typeface="ＭＳ Ｐゴシック"/>
              </a:rPr>
              <a:t>≈</a:t>
            </a:r>
          </a:p>
        </xdr:txBody>
      </xdr:sp>
    </xdr:grpSp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0.2835</cdr:x>
      <cdr:y>0.76625</cdr:y>
    </cdr:from>
    <cdr:to>
      <cdr:x>0.7835</cdr:x>
      <cdr:y>0.96975</cdr:y>
    </cdr:to>
    <cdr:sp>
      <cdr:nvSpPr>
        <cdr:cNvPr id="1" name="TextBox 2"/>
        <cdr:cNvSpPr txBox="1">
          <a:spLocks noChangeArrowheads="1"/>
        </cdr:cNvSpPr>
      </cdr:nvSpPr>
      <cdr:spPr>
        <a:xfrm>
          <a:off x="1219200" y="3390900"/>
          <a:ext cx="2171700" cy="904875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等３ガス総排出量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年度（平成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15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年度）
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2,580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万トン（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2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換算）</a:t>
          </a:r>
        </a:p>
      </cdr:txBody>
    </cdr:sp>
  </cdr:relSizeAnchor>
  <cdr:relSizeAnchor xmlns:cdr="http://schemas.openxmlformats.org/drawingml/2006/chartDrawing">
    <cdr:from>
      <cdr:x>0.77975</cdr:x>
      <cdr:y>0.27725</cdr:y>
    </cdr:from>
    <cdr:to>
      <cdr:x>0.99875</cdr:x>
      <cdr:y>0.36125</cdr:y>
    </cdr:to>
    <cdr:sp>
      <cdr:nvSpPr>
        <cdr:cNvPr id="2" name="TextBox 3"/>
        <cdr:cNvSpPr txBox="1">
          <a:spLocks noChangeArrowheads="1"/>
        </cdr:cNvSpPr>
      </cdr:nvSpPr>
      <cdr:spPr>
        <a:xfrm>
          <a:off x="3371850" y="1219200"/>
          <a:ext cx="9525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HFC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等３ガス
製造</a:t>
          </a:r>
        </a:p>
      </cdr:txBody>
    </cdr:sp>
  </cdr:relSizeAnchor>
  <cdr:relSizeAnchor xmlns:cdr="http://schemas.openxmlformats.org/drawingml/2006/chartDrawing">
    <cdr:from>
      <cdr:x>0.80675</cdr:x>
      <cdr:y>0.51475</cdr:y>
    </cdr:from>
    <cdr:to>
      <cdr:x>0.93925</cdr:x>
      <cdr:y>0.58225</cdr:y>
    </cdr:to>
    <cdr:sp>
      <cdr:nvSpPr>
        <cdr:cNvPr id="3" name="TextBox 6"/>
        <cdr:cNvSpPr txBox="1">
          <a:spLocks noChangeArrowheads="1"/>
        </cdr:cNvSpPr>
      </cdr:nvSpPr>
      <cdr:spPr>
        <a:xfrm>
          <a:off x="3495675" y="2276475"/>
          <a:ext cx="5715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発泡</a:t>
          </a:r>
        </a:p>
      </cdr:txBody>
    </cdr:sp>
  </cdr:relSizeAnchor>
  <cdr:relSizeAnchor xmlns:cdr="http://schemas.openxmlformats.org/drawingml/2006/chartDrawing">
    <cdr:from>
      <cdr:x>0.6715</cdr:x>
      <cdr:y>0.1245</cdr:y>
    </cdr:from>
    <cdr:to>
      <cdr:x>0.9995</cdr:x>
      <cdr:y>0.21525</cdr:y>
    </cdr:to>
    <cdr:sp>
      <cdr:nvSpPr>
        <cdr:cNvPr id="4" name="TextBox 1"/>
        <cdr:cNvSpPr txBox="1">
          <a:spLocks noChangeArrowheads="1"/>
        </cdr:cNvSpPr>
      </cdr:nvSpPr>
      <cdr:spPr>
        <a:xfrm>
          <a:off x="2905125" y="542925"/>
          <a:ext cx="141922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HCFC-22</a:t>
          </a: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製造に伴う
副成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HFC-23</a:t>
          </a:r>
        </a:p>
      </cdr:txBody>
    </cdr:sp>
  </cdr:relSizeAnchor>
  <cdr:relSizeAnchor xmlns:cdr="http://schemas.openxmlformats.org/drawingml/2006/chartDrawing">
    <cdr:from>
      <cdr:x>0.54775</cdr:x>
      <cdr:y>0.01325</cdr:y>
    </cdr:from>
    <cdr:to>
      <cdr:x>0.73825</cdr:x>
      <cdr:y>0.07175</cdr:y>
    </cdr:to>
    <cdr:sp>
      <cdr:nvSpPr>
        <cdr:cNvPr id="5" name="TextBox 4"/>
        <cdr:cNvSpPr txBox="1">
          <a:spLocks noChangeArrowheads="1"/>
        </cdr:cNvSpPr>
      </cdr:nvSpPr>
      <cdr:spPr>
        <a:xfrm>
          <a:off x="2371725" y="57150"/>
          <a:ext cx="828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金属生産</a:t>
          </a:r>
        </a:p>
      </cdr:txBody>
    </cdr:sp>
  </cdr:relSizeAnchor>
  <cdr:relSizeAnchor xmlns:cdr="http://schemas.openxmlformats.org/drawingml/2006/chartDrawing">
    <cdr:from>
      <cdr:x>0.6355</cdr:x>
      <cdr:y>0.701</cdr:y>
    </cdr:from>
    <cdr:to>
      <cdr:x>0.9995</cdr:x>
      <cdr:y>0.75075</cdr:y>
    </cdr:to>
    <cdr:sp>
      <cdr:nvSpPr>
        <cdr:cNvPr id="6" name="TextBox 7"/>
        <cdr:cNvSpPr txBox="1">
          <a:spLocks noChangeArrowheads="1"/>
        </cdr:cNvSpPr>
      </cdr:nvSpPr>
      <cdr:spPr>
        <a:xfrm>
          <a:off x="2752725" y="3095625"/>
          <a:ext cx="158115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エアゾール・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MDI</a:t>
          </a:r>
        </a:p>
      </cdr:txBody>
    </cdr:sp>
  </cdr:relSizeAnchor>
  <cdr:relSizeAnchor xmlns:cdr="http://schemas.openxmlformats.org/drawingml/2006/chartDrawing">
    <cdr:from>
      <cdr:x>0.52125</cdr:x>
      <cdr:y>0.701</cdr:y>
    </cdr:from>
    <cdr:to>
      <cdr:x>0.60825</cdr:x>
      <cdr:y>0.75175</cdr:y>
    </cdr:to>
    <cdr:sp>
      <cdr:nvSpPr>
        <cdr:cNvPr id="7" name="TextBox 8"/>
        <cdr:cNvSpPr txBox="1">
          <a:spLocks noChangeArrowheads="1"/>
        </cdr:cNvSpPr>
      </cdr:nvSpPr>
      <cdr:spPr>
        <a:xfrm>
          <a:off x="2257425" y="3095625"/>
          <a:ext cx="3810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冷媒</a:t>
          </a:r>
        </a:p>
      </cdr:txBody>
    </cdr:sp>
  </cdr:relSizeAnchor>
  <cdr:relSizeAnchor xmlns:cdr="http://schemas.openxmlformats.org/drawingml/2006/chartDrawing">
    <cdr:from>
      <cdr:x>0.08725</cdr:x>
      <cdr:y>0.4585</cdr:y>
    </cdr:from>
    <cdr:to>
      <cdr:x>0.19325</cdr:x>
      <cdr:y>0.51475</cdr:y>
    </cdr:to>
    <cdr:sp>
      <cdr:nvSpPr>
        <cdr:cNvPr id="8" name="TextBox 9"/>
        <cdr:cNvSpPr txBox="1">
          <a:spLocks noChangeArrowheads="1"/>
        </cdr:cNvSpPr>
      </cdr:nvSpPr>
      <cdr:spPr>
        <a:xfrm>
          <a:off x="371475" y="2028825"/>
          <a:ext cx="4572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洗浄</a:t>
          </a:r>
        </a:p>
      </cdr:txBody>
    </cdr:sp>
  </cdr:relSizeAnchor>
  <cdr:relSizeAnchor xmlns:cdr="http://schemas.openxmlformats.org/drawingml/2006/chartDrawing">
    <cdr:from>
      <cdr:x>0</cdr:x>
      <cdr:y>0.236</cdr:y>
    </cdr:from>
    <cdr:to>
      <cdr:x>0.214</cdr:x>
      <cdr:y>0.322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1038225"/>
          <a:ext cx="9239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半導体製造等</a:t>
          </a:r>
        </a:p>
      </cdr:txBody>
    </cdr:sp>
  </cdr:relSizeAnchor>
  <cdr:relSizeAnchor xmlns:cdr="http://schemas.openxmlformats.org/drawingml/2006/chartDrawing">
    <cdr:from>
      <cdr:x>0.159</cdr:x>
      <cdr:y>0.05875</cdr:y>
    </cdr:from>
    <cdr:to>
      <cdr:x>0.33925</cdr:x>
      <cdr:y>0.14425</cdr:y>
    </cdr:to>
    <cdr:sp>
      <cdr:nvSpPr>
        <cdr:cNvPr id="10" name="TextBox 11"/>
        <cdr:cNvSpPr txBox="1">
          <a:spLocks noChangeArrowheads="1"/>
        </cdr:cNvSpPr>
      </cdr:nvSpPr>
      <cdr:spPr>
        <a:xfrm>
          <a:off x="685800" y="257175"/>
          <a:ext cx="7810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電力設備</a:t>
          </a:r>
        </a:p>
      </cdr:txBody>
    </cdr:sp>
  </cdr:relSizeAnchor>
  <cdr:relSizeAnchor xmlns:cdr="http://schemas.openxmlformats.org/drawingml/2006/chartDrawing">
    <cdr:from>
      <cdr:x>0.34175</cdr:x>
      <cdr:y>0.01325</cdr:y>
    </cdr:from>
    <cdr:to>
      <cdr:x>0.493</cdr:x>
      <cdr:y>0.07175</cdr:y>
    </cdr:to>
    <cdr:sp>
      <cdr:nvSpPr>
        <cdr:cNvPr id="11" name="TextBox 12"/>
        <cdr:cNvSpPr txBox="1">
          <a:spLocks noChangeArrowheads="1"/>
        </cdr:cNvSpPr>
      </cdr:nvSpPr>
      <cdr:spPr>
        <a:xfrm>
          <a:off x="1476375" y="57150"/>
          <a:ext cx="657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その他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58</xdr:col>
      <xdr:colOff>485775</xdr:colOff>
      <xdr:row>16</xdr:row>
      <xdr:rowOff>104775</xdr:rowOff>
    </xdr:from>
    <xdr:ext cx="4333875" cy="4429125"/>
    <xdr:graphicFrame>
      <xdr:nvGraphicFramePr>
        <xdr:cNvPr id="1" name="Chart 1"/>
        <xdr:cNvGraphicFramePr/>
      </xdr:nvGraphicFramePr>
      <xdr:xfrm>
        <a:off x="9582150" y="3067050"/>
        <a:ext cx="433387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0.363</cdr:x>
      <cdr:y>0.36825</cdr:y>
    </cdr:from>
    <cdr:to>
      <cdr:x>0.6515</cdr:x>
      <cdr:y>0.5105</cdr:y>
    </cdr:to>
    <cdr:sp>
      <cdr:nvSpPr>
        <cdr:cNvPr id="1" name="TextBox 1"/>
        <cdr:cNvSpPr txBox="1">
          <a:spLocks noChangeArrowheads="1"/>
        </cdr:cNvSpPr>
      </cdr:nvSpPr>
      <cdr:spPr>
        <a:xfrm>
          <a:off x="1695450" y="1724025"/>
          <a:ext cx="135255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9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0.80125</cdr:y>
    </cdr:from>
    <cdr:to>
      <cdr:x>0.994</cdr:x>
      <cdr:y>0.9475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7528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 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0.358</cdr:x>
      <cdr:y>0.3885</cdr:y>
    </cdr:from>
    <cdr:to>
      <cdr:x>0.6745</cdr:x>
      <cdr:y>0.53225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1800225"/>
          <a:ext cx="1485900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5,600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世帯］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0.8375</cdr:y>
    </cdr:from>
    <cdr:to>
      <cdr:x>0.992</cdr:x>
      <cdr:y>0.98525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3876675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38100</xdr:rowOff>
    </xdr:from>
    <xdr:to>
      <xdr:col>13</xdr:col>
      <xdr:colOff>19050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943225" y="742950"/>
        <a:ext cx="46863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34</xdr:row>
      <xdr:rowOff>85725</xdr:rowOff>
    </xdr:from>
    <xdr:to>
      <xdr:col>13</xdr:col>
      <xdr:colOff>28575</xdr:colOff>
      <xdr:row>60</xdr:row>
      <xdr:rowOff>28575</xdr:rowOff>
    </xdr:to>
    <xdr:graphicFrame>
      <xdr:nvGraphicFramePr>
        <xdr:cNvPr id="2" name="Chart 2"/>
        <xdr:cNvGraphicFramePr/>
      </xdr:nvGraphicFramePr>
      <xdr:xfrm>
        <a:off x="2943225" y="6191250"/>
        <a:ext cx="469582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0.3495</cdr:x>
      <cdr:y>0.398</cdr:y>
    </cdr:from>
    <cdr:to>
      <cdr:x>0.651</cdr:x>
      <cdr:y>0.53925</cdr:y>
    </cdr:to>
    <cdr:sp>
      <cdr:nvSpPr>
        <cdr:cNvPr id="1" name="TextBox 1"/>
        <cdr:cNvSpPr txBox="1">
          <a:spLocks noChangeArrowheads="1"/>
        </cdr:cNvSpPr>
      </cdr:nvSpPr>
      <cdr:spPr>
        <a:xfrm>
          <a:off x="1638300" y="1876425"/>
          <a:ext cx="1419225" cy="666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一人当たり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排出量
約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2,200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[kgCO</a:t>
          </a:r>
          <a:r>
            <a:rPr lang="en-US" cap="none" sz="1000" b="0" i="0" u="none" baseline="-25000"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/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人］
（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</cdr:x>
      <cdr:y>0.8515</cdr:y>
    </cdr:from>
    <cdr:to>
      <cdr:x>0.99</cdr:x>
      <cdr:y>0.99675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4019550"/>
          <a:ext cx="46577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※　家庭からのCO</a:t>
          </a:r>
          <a:r>
            <a:rPr lang="en-US" cap="none" sz="900" b="0" i="0" u="none" baseline="-25000"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 排出量は、インベントリの家庭部門、運輸（旅客）部門の自家用乗
　　用車(家計寄与分)、廃棄物（一般廃棄物）部門で計上された排出量、および水道からの排出
　　量を足し合わせたものである。       
※※　一般廃棄物は非バイオマス起源のみを対象とし、事業系一般廃棄物を含む。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9525</xdr:rowOff>
    </xdr:from>
    <xdr:to>
      <xdr:col>12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3009900" y="590550"/>
        <a:ext cx="47053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0.0155</cdr:x>
      <cdr:y>0.28275</cdr:y>
    </cdr:from>
    <cdr:to>
      <cdr:x>0.062</cdr:x>
      <cdr:y>0.38525</cdr:y>
    </cdr:to>
    <cdr:sp>
      <cdr:nvSpPr>
        <cdr:cNvPr id="1" name="TextBox 1"/>
        <cdr:cNvSpPr txBox="1">
          <a:spLocks noChangeArrowheads="1"/>
        </cdr:cNvSpPr>
      </cdr:nvSpPr>
      <cdr:spPr>
        <a:xfrm>
          <a:off x="114300" y="0"/>
          <a:ext cx="3524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0.404</cdr:x>
      <cdr:y>0.712</cdr:y>
    </cdr:from>
    <cdr:to>
      <cdr:x>0.537</cdr:x>
      <cdr:y>0.97175</cdr:y>
    </cdr:to>
    <cdr:sp>
      <cdr:nvSpPr>
        <cdr:cNvPr id="2" name="TextBox 2"/>
        <cdr:cNvSpPr txBox="1">
          <a:spLocks noChangeArrowheads="1"/>
        </cdr:cNvSpPr>
      </cdr:nvSpPr>
      <cdr:spPr>
        <a:xfrm>
          <a:off x="3086100" y="0"/>
          <a:ext cx="10191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0.39675</cdr:x>
      <cdr:y>0.2855</cdr:y>
    </cdr:from>
    <cdr:to>
      <cdr:x>0.5655</cdr:x>
      <cdr:y>0.2935</cdr:y>
    </cdr:to>
    <cdr:sp>
      <cdr:nvSpPr>
        <cdr:cNvPr id="3" name="TextBox 3"/>
        <cdr:cNvSpPr txBox="1">
          <a:spLocks noChangeArrowheads="1"/>
        </cdr:cNvSpPr>
      </cdr:nvSpPr>
      <cdr:spPr>
        <a:xfrm>
          <a:off x="3028950" y="0"/>
          <a:ext cx="1295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0.3975</cdr:x>
      <cdr:y>0.33325</cdr:y>
    </cdr:from>
    <cdr:to>
      <cdr:x>0.56475</cdr:x>
      <cdr:y>0.341</cdr:y>
    </cdr:to>
    <cdr:sp>
      <cdr:nvSpPr>
        <cdr:cNvPr id="4" name="TextBox 4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0.3975</cdr:x>
      <cdr:y>0.36075</cdr:y>
    </cdr:from>
    <cdr:to>
      <cdr:x>0.56475</cdr:x>
      <cdr:y>0.36925</cdr:y>
    </cdr:to>
    <cdr:sp>
      <cdr:nvSpPr>
        <cdr:cNvPr id="5" name="TextBox 5"/>
        <cdr:cNvSpPr txBox="1">
          <a:spLocks noChangeArrowheads="1"/>
        </cdr:cNvSpPr>
      </cdr:nvSpPr>
      <cdr:spPr>
        <a:xfrm>
          <a:off x="3038475" y="0"/>
          <a:ext cx="1276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0.1415</cdr:x>
      <cdr:y>0.30675</cdr:y>
    </cdr:from>
    <cdr:to>
      <cdr:x>0.27175</cdr:x>
      <cdr:y>0.312</cdr:y>
    </cdr:to>
    <cdr:sp>
      <cdr:nvSpPr>
        <cdr:cNvPr id="6" name="TextBox 6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0.3435</cdr:y>
    </cdr:from>
    <cdr:to>
      <cdr:x>0.27175</cdr:x>
      <cdr:y>0.34925</cdr:y>
    </cdr:to>
    <cdr:sp>
      <cdr:nvSpPr>
        <cdr:cNvPr id="7" name="TextBox 7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273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0.1415</cdr:x>
      <cdr:y>0.371</cdr:y>
    </cdr:from>
    <cdr:to>
      <cdr:x>0.27175</cdr:x>
      <cdr:y>0.3765</cdr:y>
    </cdr:to>
    <cdr:sp>
      <cdr:nvSpPr>
        <cdr:cNvPr id="8" name="TextBox 8"/>
        <cdr:cNvSpPr txBox="1">
          <a:spLocks noChangeArrowheads="1"/>
        </cdr:cNvSpPr>
      </cdr:nvSpPr>
      <cdr:spPr>
        <a:xfrm>
          <a:off x="1076325" y="0"/>
          <a:ext cx="1000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0.79075</cdr:x>
      <cdr:y>0.3015</cdr:y>
    </cdr:from>
    <cdr:to>
      <cdr:x>0.99825</cdr:x>
      <cdr:y>0.322</cdr:y>
    </cdr:to>
    <cdr:sp>
      <cdr:nvSpPr>
        <cdr:cNvPr id="9" name="TextBox 9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452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3.8%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0.32875</cdr:y>
    </cdr:from>
    <cdr:to>
      <cdr:x>0.9985</cdr:x>
      <cdr:y>0.34925</cdr:y>
    </cdr:to>
    <cdr:sp>
      <cdr:nvSpPr>
        <cdr:cNvPr id="10" name="TextBox 10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342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0.4%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0.79075</cdr:x>
      <cdr:y>0.34925</cdr:y>
    </cdr:from>
    <cdr:to>
      <cdr:x>0.9985</cdr:x>
      <cdr:y>0.36925</cdr:y>
    </cdr:to>
    <cdr:sp>
      <cdr:nvSpPr>
        <cdr:cNvPr id="11" name="TextBox 11"/>
        <cdr:cNvSpPr txBox="1">
          <a:spLocks noChangeArrowheads="1"/>
        </cdr:cNvSpPr>
      </cdr:nvSpPr>
      <cdr:spPr>
        <a:xfrm>
          <a:off x="6038850" y="0"/>
          <a:ext cx="1590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（前年度比＋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0.8%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295275</xdr:colOff>
      <xdr:row>89</xdr:row>
      <xdr:rowOff>0</xdr:rowOff>
    </xdr:from>
    <xdr:to>
      <xdr:col>35</xdr:col>
      <xdr:colOff>142875</xdr:colOff>
      <xdr:row>89</xdr:row>
      <xdr:rowOff>0</xdr:rowOff>
    </xdr:to>
    <xdr:graphicFrame>
      <xdr:nvGraphicFramePr>
        <xdr:cNvPr id="1" name="Chart 7"/>
        <xdr:cNvGraphicFramePr/>
      </xdr:nvGraphicFramePr>
      <xdr:xfrm>
        <a:off x="4638675" y="16383000"/>
        <a:ext cx="7648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0.58675</cdr:x>
      <cdr:y>0.059</cdr:y>
    </cdr:from>
    <cdr:to>
      <cdr:x>0.91225</cdr:x>
      <cdr:y>0.11125</cdr:y>
    </cdr:to>
    <cdr:sp>
      <cdr:nvSpPr>
        <cdr:cNvPr id="1" name="TextBox 1"/>
        <cdr:cNvSpPr txBox="1">
          <a:spLocks noChangeArrowheads="1"/>
        </cdr:cNvSpPr>
      </cdr:nvSpPr>
      <cdr:spPr>
        <a:xfrm>
          <a:off x="5153025" y="381000"/>
          <a:ext cx="28575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2003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年度排出量の伸び
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1990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年度比）</a:t>
          </a:r>
        </a:p>
      </cdr:txBody>
    </cdr:sp>
  </cdr:relSizeAnchor>
  <cdr:relSizeAnchor xmlns:cdr="http://schemas.openxmlformats.org/drawingml/2006/chartDrawing">
    <cdr:from>
      <cdr:x>0.61575</cdr:x>
      <cdr:y>0.73525</cdr:y>
    </cdr:from>
    <cdr:to>
      <cdr:x>0.98275</cdr:x>
      <cdr:y>0.7955</cdr:y>
    </cdr:to>
    <cdr:sp>
      <cdr:nvSpPr>
        <cdr:cNvPr id="2" name="TextBox 2"/>
        <cdr:cNvSpPr txBox="1">
          <a:spLocks noChangeArrowheads="1"/>
        </cdr:cNvSpPr>
      </cdr:nvSpPr>
      <cdr:spPr>
        <a:xfrm>
          <a:off x="5410200" y="4829175"/>
          <a:ext cx="32289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発電所等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82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86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0.608</cdr:x>
      <cdr:y>0.4515</cdr:y>
    </cdr:from>
    <cdr:to>
      <cdr:x>0.9525</cdr:x>
      <cdr:y>0.51575</cdr:y>
    </cdr:to>
    <cdr:sp>
      <cdr:nvSpPr>
        <cdr:cNvPr id="3" name="TextBox 3"/>
        <cdr:cNvSpPr txBox="1">
          <a:spLocks noChangeArrowheads="1"/>
        </cdr:cNvSpPr>
      </cdr:nvSpPr>
      <cdr:spPr>
        <a:xfrm>
          <a:off x="5343525" y="2962275"/>
          <a:ext cx="302895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運輸部門（自動車・船舶等）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217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260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19.8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0.623</cdr:y>
    </cdr:from>
    <cdr:to>
      <cdr:x>0.99875</cdr:x>
      <cdr:y>0.66525</cdr:y>
    </cdr:to>
    <cdr:sp>
      <cdr:nvSpPr>
        <cdr:cNvPr id="4" name="TextBox 4"/>
        <cdr:cNvSpPr txBox="1">
          <a:spLocks noChangeArrowheads="1"/>
        </cdr:cNvSpPr>
      </cdr:nvSpPr>
      <cdr:spPr>
        <a:xfrm>
          <a:off x="5410200" y="4086225"/>
          <a:ext cx="33718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家庭部門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129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170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31.4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0.80675</cdr:y>
    </cdr:from>
    <cdr:to>
      <cdr:x>0.967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5410200" y="5295900"/>
          <a:ext cx="3086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工業プロセス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57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15.8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％減）</a:t>
          </a:r>
        </a:p>
      </cdr:txBody>
    </cdr:sp>
  </cdr:relSizeAnchor>
  <cdr:relSizeAnchor xmlns:cdr="http://schemas.openxmlformats.org/drawingml/2006/chartDrawing">
    <cdr:from>
      <cdr:x>0.618</cdr:x>
      <cdr:y>0.84175</cdr:y>
    </cdr:from>
    <cdr:to>
      <cdr:x>0.94125</cdr:x>
      <cdr:y>0.9005</cdr:y>
    </cdr:to>
    <cdr:sp>
      <cdr:nvSpPr>
        <cdr:cNvPr id="6" name="TextBox 6"/>
        <cdr:cNvSpPr txBox="1">
          <a:spLocks noChangeArrowheads="1"/>
        </cdr:cNvSpPr>
      </cdr:nvSpPr>
      <cdr:spPr>
        <a:xfrm>
          <a:off x="5429250" y="5524500"/>
          <a:ext cx="283845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廃棄物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17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23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37.8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0.54925</cdr:y>
    </cdr:from>
    <cdr:to>
      <cdr:x>0.9985</cdr:x>
      <cdr:y>0.623</cdr:y>
    </cdr:to>
    <cdr:sp>
      <cdr:nvSpPr>
        <cdr:cNvPr id="7" name="TextBox 8"/>
        <cdr:cNvSpPr txBox="1">
          <a:spLocks noChangeArrowheads="1"/>
        </cdr:cNvSpPr>
      </cdr:nvSpPr>
      <cdr:spPr>
        <a:xfrm>
          <a:off x="5410200" y="3600450"/>
          <a:ext cx="3362325" cy="4857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業務その他部門（オフィスビル等）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144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196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36.1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</a:t>
          </a:r>
        </a:p>
      </cdr:txBody>
    </cdr:sp>
  </cdr:relSizeAnchor>
  <cdr:relSizeAnchor xmlns:cdr="http://schemas.openxmlformats.org/drawingml/2006/chartDrawing">
    <cdr:from>
      <cdr:x>0.61575</cdr:x>
      <cdr:y>0.128</cdr:y>
    </cdr:from>
    <cdr:to>
      <cdr:x>0.99875</cdr:x>
      <cdr:y>0.1995</cdr:y>
    </cdr:to>
    <cdr:sp>
      <cdr:nvSpPr>
        <cdr:cNvPr id="8" name="TextBox 9"/>
        <cdr:cNvSpPr txBox="1">
          <a:spLocks noChangeArrowheads="1"/>
        </cdr:cNvSpPr>
      </cdr:nvSpPr>
      <cdr:spPr>
        <a:xfrm>
          <a:off x="5410200" y="838200"/>
          <a:ext cx="3371850" cy="466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産業部門（工場等）
　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476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百万ｔ→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 478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百万ｔ（</a:t>
          </a:r>
          <a:r>
            <a:rPr lang="en-US" cap="none" sz="1025" b="0" i="0" u="none" baseline="0">
              <a:latin typeface="Arial"/>
              <a:ea typeface="Arial"/>
              <a:cs typeface="Arial"/>
            </a:rPr>
            <a:t>0.3</a:t>
          </a:r>
          <a:r>
            <a:rPr lang="en-US" cap="none" sz="1025" b="0" i="0" u="none" baseline="0">
              <a:latin typeface="ＭＳ ゴシック"/>
              <a:ea typeface="ＭＳ ゴシック"/>
              <a:cs typeface="ＭＳ ゴシック"/>
            </a:rPr>
            <a:t>％増）　　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0.056</cdr:y>
    </cdr:from>
    <cdr:to>
      <cdr:x>0.06225</cdr:x>
      <cdr:y>0.91075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" y="314325"/>
          <a:ext cx="361950" cy="4848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排出量　（単位　百万トンCO2）</a:t>
          </a:r>
        </a:p>
      </cdr:txBody>
    </cdr:sp>
  </cdr:relSizeAnchor>
  <cdr:relSizeAnchor xmlns:cdr="http://schemas.openxmlformats.org/drawingml/2006/chartDrawing">
    <cdr:from>
      <cdr:x>0.4225</cdr:x>
      <cdr:y>0.96025</cdr:y>
    </cdr:from>
    <cdr:to>
      <cdr:x>0.55</cdr:x>
      <cdr:y>0.99625</cdr:y>
    </cdr:to>
    <cdr:sp>
      <cdr:nvSpPr>
        <cdr:cNvPr id="2" name="TextBox 2"/>
        <cdr:cNvSpPr txBox="1">
          <a:spLocks noChangeArrowheads="1"/>
        </cdr:cNvSpPr>
      </cdr:nvSpPr>
      <cdr:spPr>
        <a:xfrm>
          <a:off x="3419475" y="5448300"/>
          <a:ext cx="1038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0.3775</cdr:x>
      <cdr:y>0.066</cdr:y>
    </cdr:from>
    <cdr:to>
      <cdr:x>0.6305</cdr:x>
      <cdr:y>0.13475</cdr:y>
    </cdr:to>
    <cdr:sp>
      <cdr:nvSpPr>
        <cdr:cNvPr id="3" name="TextBox 3"/>
        <cdr:cNvSpPr txBox="1">
          <a:spLocks noChangeArrowheads="1"/>
        </cdr:cNvSpPr>
      </cdr:nvSpPr>
      <cdr:spPr>
        <a:xfrm>
          <a:off x="3057525" y="371475"/>
          <a:ext cx="2057400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0.26675</cdr:x>
      <cdr:y>0.4715</cdr:y>
    </cdr:from>
    <cdr:to>
      <cdr:x>0.6055</cdr:x>
      <cdr:y>0.541</cdr:y>
    </cdr:to>
    <cdr:sp>
      <cdr:nvSpPr>
        <cdr:cNvPr id="4" name="TextBox 4"/>
        <cdr:cNvSpPr txBox="1">
          <a:spLocks noChangeArrowheads="1"/>
        </cdr:cNvSpPr>
      </cdr:nvSpPr>
      <cdr:spPr>
        <a:xfrm>
          <a:off x="2162175" y="2676525"/>
          <a:ext cx="2752725" cy="39052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運輸部門（自動車･船舶等）</a:t>
          </a:r>
        </a:p>
      </cdr:txBody>
    </cdr:sp>
  </cdr:relSizeAnchor>
  <cdr:relSizeAnchor xmlns:cdr="http://schemas.openxmlformats.org/drawingml/2006/chartDrawing">
    <cdr:from>
      <cdr:x>0.1255</cdr:x>
      <cdr:y>0.108</cdr:y>
    </cdr:from>
    <cdr:to>
      <cdr:x>0.252</cdr:x>
      <cdr:y>0.15325</cdr:y>
    </cdr:to>
    <cdr:sp>
      <cdr:nvSpPr>
        <cdr:cNvPr id="5" name="TextBox 6"/>
        <cdr:cNvSpPr txBox="1">
          <a:spLocks noChangeArrowheads="1"/>
        </cdr:cNvSpPr>
      </cdr:nvSpPr>
      <cdr:spPr>
        <a:xfrm>
          <a:off x="1009650" y="6096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0.5585</cdr:y>
    </cdr:from>
    <cdr:to>
      <cdr:x>0.252</cdr:x>
      <cdr:y>0.6045</cdr:y>
    </cdr:to>
    <cdr:sp>
      <cdr:nvSpPr>
        <cdr:cNvPr id="6" name="TextBox 7"/>
        <cdr:cNvSpPr txBox="1">
          <a:spLocks noChangeArrowheads="1"/>
        </cdr:cNvSpPr>
      </cdr:nvSpPr>
      <cdr:spPr>
        <a:xfrm>
          <a:off x="1009650" y="3162300"/>
          <a:ext cx="10287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217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0.1255</cdr:x>
      <cdr:y>0.75525</cdr:y>
    </cdr:from>
    <cdr:to>
      <cdr:x>0.252</cdr:x>
      <cdr:y>0.8015</cdr:y>
    </cdr:to>
    <cdr:sp>
      <cdr:nvSpPr>
        <cdr:cNvPr id="7" name="TextBox 8"/>
        <cdr:cNvSpPr txBox="1">
          <a:spLocks noChangeArrowheads="1"/>
        </cdr:cNvSpPr>
      </cdr:nvSpPr>
      <cdr:spPr>
        <a:xfrm>
          <a:off x="1009650" y="4286250"/>
          <a:ext cx="10287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144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0.78525</cdr:x>
      <cdr:y>0.04775</cdr:y>
    </cdr:from>
    <cdr:to>
      <cdr:x>0.98975</cdr:x>
      <cdr:y>0.2185</cdr:y>
    </cdr:to>
    <cdr:sp>
      <cdr:nvSpPr>
        <cdr:cNvPr id="8" name="TextBox 9"/>
        <cdr:cNvSpPr txBox="1">
          <a:spLocks noChangeArrowheads="1"/>
        </cdr:cNvSpPr>
      </cdr:nvSpPr>
      <cdr:spPr>
        <a:xfrm>
          <a:off x="6372225" y="266700"/>
          <a:ext cx="1657350" cy="971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478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+2.2%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0.41525</cdr:y>
    </cdr:from>
    <cdr:to>
      <cdr:x>0.98975</cdr:x>
      <cdr:y>0.58775</cdr:y>
    </cdr:to>
    <cdr:sp>
      <cdr:nvSpPr>
        <cdr:cNvPr id="9" name="TextBox 10"/>
        <cdr:cNvSpPr txBox="1">
          <a:spLocks noChangeArrowheads="1"/>
        </cdr:cNvSpPr>
      </cdr:nvSpPr>
      <cdr:spPr>
        <a:xfrm>
          <a:off x="6467475" y="2352675"/>
          <a:ext cx="1562100" cy="981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260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0.79775</cdr:x>
      <cdr:y>0.66325</cdr:y>
    </cdr:from>
    <cdr:to>
      <cdr:x>0.98975</cdr:x>
      <cdr:y>0.75625</cdr:y>
    </cdr:to>
    <cdr:sp>
      <cdr:nvSpPr>
        <cdr:cNvPr id="10" name="TextBox 12"/>
        <cdr:cNvSpPr txBox="1">
          <a:spLocks noChangeArrowheads="1"/>
        </cdr:cNvSpPr>
      </cdr:nvSpPr>
      <cdr:spPr>
        <a:xfrm>
          <a:off x="6467475" y="3762375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196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（前年度比▲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0.7%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0.42375</cdr:x>
      <cdr:y>0.81975</cdr:y>
    </cdr:from>
    <cdr:to>
      <cdr:x>0.578</cdr:x>
      <cdr:y>0.891</cdr:y>
    </cdr:to>
    <cdr:sp>
      <cdr:nvSpPr>
        <cdr:cNvPr id="11" name="TextBox 13"/>
        <cdr:cNvSpPr txBox="1">
          <a:spLocks noChangeArrowheads="1"/>
        </cdr:cNvSpPr>
      </cdr:nvSpPr>
      <cdr:spPr>
        <a:xfrm>
          <a:off x="3438525" y="4648200"/>
          <a:ext cx="12477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家庭部門</a:t>
          </a:r>
        </a:p>
      </cdr:txBody>
    </cdr:sp>
  </cdr:relSizeAnchor>
  <cdr:relSizeAnchor xmlns:cdr="http://schemas.openxmlformats.org/drawingml/2006/chartDrawing">
    <cdr:from>
      <cdr:x>0.13125</cdr:x>
      <cdr:y>0.8465</cdr:y>
    </cdr:from>
    <cdr:to>
      <cdr:x>0.2515</cdr:x>
      <cdr:y>0.891</cdr:y>
    </cdr:to>
    <cdr:sp>
      <cdr:nvSpPr>
        <cdr:cNvPr id="12" name="TextBox 14"/>
        <cdr:cNvSpPr txBox="1">
          <a:spLocks noChangeArrowheads="1"/>
        </cdr:cNvSpPr>
      </cdr:nvSpPr>
      <cdr:spPr>
        <a:xfrm>
          <a:off x="1057275" y="4800600"/>
          <a:ext cx="9715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129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0.79775</cdr:x>
      <cdr:y>0.782</cdr:y>
    </cdr:from>
    <cdr:to>
      <cdr:x>0.98975</cdr:x>
      <cdr:y>0.87425</cdr:y>
    </cdr:to>
    <cdr:sp>
      <cdr:nvSpPr>
        <cdr:cNvPr id="13" name="TextBox 15"/>
        <cdr:cNvSpPr txBox="1">
          <a:spLocks noChangeArrowheads="1"/>
        </cdr:cNvSpPr>
      </cdr:nvSpPr>
      <cdr:spPr>
        <a:xfrm>
          <a:off x="6467475" y="4438650"/>
          <a:ext cx="1562100" cy="523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Century"/>
              <a:ea typeface="Century"/>
              <a:cs typeface="Century"/>
            </a:rPr>
            <a:t>170</a:t>
          </a:r>
          <a:r>
            <a:rPr lang="en-US" cap="none" sz="1400" b="1" i="0" u="none" baseline="0">
              <a:latin typeface="ＭＳ Ｐ明朝"/>
              <a:ea typeface="ＭＳ Ｐ明朝"/>
              <a:cs typeface="ＭＳ Ｐ明朝"/>
            </a:rPr>
            <a:t>百万ｔ
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（前年度比</a:t>
          </a:r>
          <a:r>
            <a:rPr lang="en-US" cap="none" sz="1400" b="0" i="0" u="none" baseline="0">
              <a:latin typeface="Century"/>
              <a:ea typeface="Century"/>
              <a:cs typeface="Century"/>
            </a:rPr>
            <a:t>+2.1%</a:t>
          </a:r>
          <a:r>
            <a:rPr lang="en-US" cap="none" sz="1400" b="0" i="0" u="none" baseline="0"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0.22725</cdr:x>
      <cdr:y>0.6725</cdr:y>
    </cdr:from>
    <cdr:to>
      <cdr:x>0.61775</cdr:x>
      <cdr:y>0.72525</cdr:y>
    </cdr:to>
    <cdr:sp>
      <cdr:nvSpPr>
        <cdr:cNvPr id="14" name="TextBox 5"/>
        <cdr:cNvSpPr txBox="1">
          <a:spLocks noChangeArrowheads="1"/>
        </cdr:cNvSpPr>
      </cdr:nvSpPr>
      <cdr:spPr>
        <a:xfrm>
          <a:off x="1838325" y="3810000"/>
          <a:ext cx="3171825" cy="2952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ＭＳ Ｐゴシック"/>
              <a:ea typeface="ＭＳ Ｐゴシック"/>
              <a:cs typeface="ＭＳ Ｐゴシック"/>
            </a:rPr>
            <a:t>業務その他部門（オフィスビル等）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60</xdr:col>
      <xdr:colOff>638175</xdr:colOff>
      <xdr:row>26</xdr:row>
      <xdr:rowOff>9525</xdr:rowOff>
    </xdr:from>
    <xdr:to>
      <xdr:col>73</xdr:col>
      <xdr:colOff>514350</xdr:colOff>
      <xdr:row>61</xdr:row>
      <xdr:rowOff>180975</xdr:rowOff>
    </xdr:to>
    <xdr:graphicFrame>
      <xdr:nvGraphicFramePr>
        <xdr:cNvPr id="1" name="Chart 4"/>
        <xdr:cNvGraphicFramePr/>
      </xdr:nvGraphicFramePr>
      <xdr:xfrm>
        <a:off x="19592925" y="4886325"/>
        <a:ext cx="8791575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342900</xdr:colOff>
      <xdr:row>105</xdr:row>
      <xdr:rowOff>85725</xdr:rowOff>
    </xdr:from>
    <xdr:to>
      <xdr:col>35</xdr:col>
      <xdr:colOff>657225</xdr:colOff>
      <xdr:row>138</xdr:row>
      <xdr:rowOff>104775</xdr:rowOff>
    </xdr:to>
    <xdr:graphicFrame>
      <xdr:nvGraphicFramePr>
        <xdr:cNvPr id="2" name="Chart 7"/>
        <xdr:cNvGraphicFramePr/>
      </xdr:nvGraphicFramePr>
      <xdr:xfrm>
        <a:off x="4686300" y="19278600"/>
        <a:ext cx="8115300" cy="567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</cdr:y>
    </cdr:from>
    <cdr:to>
      <cdr:x>0.13</cdr:x>
      <cdr:y>0.853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0"/>
          <a:ext cx="590550" cy="3676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排出量（棒グラフ　単位　百万トン</a:t>
          </a:r>
          <a:r>
            <a:rPr lang="en-US" cap="none" sz="935" b="0" i="0" u="none" baseline="0">
              <a:latin typeface="Arial"/>
              <a:ea typeface="Arial"/>
              <a:cs typeface="Arial"/>
            </a:rPr>
            <a:t>CO2</a:t>
          </a:r>
          <a:r>
            <a:rPr lang="en-US" cap="none" sz="935" b="0" i="0" u="none" baseline="0">
              <a:latin typeface="ＭＳ ゴシック"/>
              <a:ea typeface="ＭＳ ゴシック"/>
              <a:cs typeface="ＭＳ ゴシック"/>
            </a:rPr>
            <a:t>）</a:t>
          </a:r>
        </a:p>
      </cdr:txBody>
    </cdr:sp>
  </cdr:relSizeAnchor>
  <cdr:relSizeAnchor xmlns:cdr="http://schemas.openxmlformats.org/drawingml/2006/chartDrawing">
    <cdr:from>
      <cdr:x>0.91825</cdr:x>
      <cdr:y>0</cdr:y>
    </cdr:from>
    <cdr:to>
      <cdr:x>0.958</cdr:x>
      <cdr:y>0.90325</cdr:y>
    </cdr:to>
    <cdr:sp>
      <cdr:nvSpPr>
        <cdr:cNvPr id="2" name="TextBox 2"/>
        <cdr:cNvSpPr txBox="1">
          <a:spLocks noChangeArrowheads="1"/>
        </cdr:cNvSpPr>
      </cdr:nvSpPr>
      <cdr:spPr>
        <a:xfrm>
          <a:off x="7048500" y="0"/>
          <a:ext cx="304800" cy="389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wordArtVertRtl"/>
        <a:p>
          <a:pPr algn="ctr">
            <a:defRPr/>
          </a:pPr>
          <a:r>
            <a:rPr lang="en-US" cap="none" sz="935" b="0" i="0" u="none" baseline="0"/>
            <a:t>一人当たり排出量（折れ線グラフ　単位トン／人）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25</xdr:col>
      <xdr:colOff>180975</xdr:colOff>
      <xdr:row>21</xdr:row>
      <xdr:rowOff>142875</xdr:rowOff>
    </xdr:from>
    <xdr:to>
      <xdr:col>35</xdr:col>
      <xdr:colOff>600075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428625" y="5334000"/>
        <a:ext cx="767715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CRF1990-0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CRF1990-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IO-91-108\&#12487;&#12473;&#12463;&#12488;&#12483;&#12503;\2001&#24180;&#24230;&#29256;\Summary1-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~1\&#30456;&#27810;&#26234;&#20043;\LOCALS~1\Temp\~am004.tmp\&#30446;&#2742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&#12458;&#12478;&#12531;&#23652;&#20445;&#35703;&#23550;&#31574;&#23460;\07&#28201;&#26262;&#21270;&#38450;&#27490;&#23550;&#31574;\&#32207;&#25324;&#29677;\2000&#24180;&#65394;&#65437;&#65421;&#65438;&#65437;&#65412;&#65432;&#65411;&#65438;&#65392;&#65408;&#22577;&#21578;\&#65315;&#65330;&#65318;\CRF2000-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wrd2202\jngi2003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2001&#24180;&#24230;&#29256;\Summary1-20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JNGI2003\Inv\Inv\h00_Summary_Gas-2003_ver1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~1\&#30456;&#27810;&#26234;&#20043;\LOCALS~1\Temp\~am004.tmp\&#30446;&#2742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imotohd\ccmpg\Documents%20and%20Settings\&#30456;&#27810;&#26234;&#20043;\My%20Documents\Inventory\JNGI_2002\Jngi2002(&#29694;&#22312;&#20316;&#26989;0719&#30456;&#27810;&#12373;&#12435;&#12408;)\category-2\HFCs-PFCs-SF6\Actual%20Emissions\HFC_CRF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CRF-1990-v01-JPN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Japan</v>
          </cell>
        </row>
        <row r="6">
          <cell r="C6">
            <v>2000</v>
          </cell>
        </row>
        <row r="30">
          <cell r="C30">
            <v>2002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CO2-Sector_J"/>
      <sheetName val="CO2-Sector_E"/>
      <sheetName val="CO2-Source_J"/>
      <sheetName val="CO2-Source_E"/>
      <sheetName val="Allocated_CO2-Sector_J"/>
      <sheetName val="Allocated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  <sheetDataSet>
      <sheetData sheetId="0">
        <row r="15">
          <cell r="B15" t="str">
            <v>b.  Petroleum Refining</v>
          </cell>
          <cell r="I15">
            <v>14321.946527989665</v>
          </cell>
          <cell r="J15">
            <v>-0.12149199999999999</v>
          </cell>
        </row>
        <row r="16">
          <cell r="B16" t="str">
            <v>c.  Manufacture of Solid Fuels and Other Energy Industries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B1A_1990"/>
      <sheetName val="SB1A_1991"/>
      <sheetName val="SB1A_1992"/>
      <sheetName val="SB1A_1993"/>
      <sheetName val="SB1A_1994"/>
      <sheetName val="SB1A_1995"/>
      <sheetName val="SB1A_1996"/>
      <sheetName val="SB1A_1997"/>
      <sheetName val="SB1A_1998"/>
      <sheetName val="SB1A_1999"/>
      <sheetName val="SB1A_2000"/>
      <sheetName val="SB1A_2001"/>
      <sheetName val="F1990"/>
      <sheetName val="F1991"/>
      <sheetName val="F1992"/>
      <sheetName val="F1993"/>
      <sheetName val="F1994"/>
      <sheetName val="F1995"/>
      <sheetName val="F1996"/>
      <sheetName val="F1997"/>
      <sheetName val="F1998"/>
      <sheetName val="F1999"/>
      <sheetName val="F2000"/>
      <sheetName val="F2001"/>
      <sheetName val="S2_1990"/>
      <sheetName val="S2_1991"/>
      <sheetName val="S2_1992"/>
      <sheetName val="S2_1993"/>
      <sheetName val="S2_1994"/>
      <sheetName val="S2_1995"/>
      <sheetName val="S2_1996"/>
      <sheetName val="S2_1997"/>
      <sheetName val="S2_1998"/>
      <sheetName val="S2_1999"/>
      <sheetName val="S2_2000"/>
      <sheetName val="S2_2001"/>
      <sheetName val="Input"/>
      <sheetName val="Total_J"/>
      <sheetName val="Total_E"/>
      <sheetName val="CO2-capita_J"/>
      <sheetName val="CO2-capita_E"/>
      <sheetName val="CO2-GDP_J"/>
      <sheetName val="CO2-GDP_E"/>
      <sheetName val="Verification_CO2"/>
      <sheetName val="CO2-Sector_J"/>
      <sheetName val="CO2-Sector_E"/>
      <sheetName val="CO2-Source_J"/>
      <sheetName val="CO2-Source_E"/>
      <sheetName val="Allocated_CO2-Sector_J"/>
      <sheetName val="Allocated_CO2-Sector_E"/>
      <sheetName val="CO2-Share-1990_J"/>
      <sheetName val="CO2-Share-1990_E"/>
      <sheetName val="CO2-Share-2000_J"/>
      <sheetName val="CO2-Share-2000_E"/>
      <sheetName val="CO2_LUCF_J"/>
      <sheetName val="CO2_LUCF_E"/>
      <sheetName val="CH4_J"/>
      <sheetName val="CH4_E"/>
      <sheetName val="N2O_J"/>
      <sheetName val="N2O_E"/>
      <sheetName val="HFC_J"/>
      <sheetName val="HFC_E"/>
      <sheetName val="PFC_J"/>
      <sheetName val="PFC_E"/>
      <sheetName val="SF6_J"/>
      <sheetName val="SF6_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目次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3">
          <cell r="M3" t="str">
            <v>C2F6</v>
          </cell>
        </row>
        <row r="4">
          <cell r="M4" t="str">
            <v>C3F8</v>
          </cell>
        </row>
        <row r="5">
          <cell r="M5" t="str">
            <v>C4F10</v>
          </cell>
        </row>
        <row r="6">
          <cell r="M6" t="str">
            <v>C5F12</v>
          </cell>
        </row>
        <row r="7">
          <cell r="M7" t="str">
            <v>C6F14</v>
          </cell>
        </row>
        <row r="8">
          <cell r="M8" t="str">
            <v>c-C4F8</v>
          </cell>
        </row>
        <row r="9">
          <cell r="M9" t="str">
            <v>CF4</v>
          </cell>
        </row>
        <row r="10">
          <cell r="M10" t="str">
            <v>HFC-125</v>
          </cell>
        </row>
        <row r="11">
          <cell r="M11" t="str">
            <v>HFC-134</v>
          </cell>
        </row>
        <row r="12">
          <cell r="M12" t="str">
            <v>HFC-134a</v>
          </cell>
        </row>
        <row r="13">
          <cell r="M13" t="str">
            <v>HFC-143</v>
          </cell>
        </row>
        <row r="14">
          <cell r="M14" t="str">
            <v>HFC-143a</v>
          </cell>
        </row>
        <row r="15">
          <cell r="M15" t="str">
            <v>HFC-152a</v>
          </cell>
        </row>
        <row r="16">
          <cell r="M16" t="str">
            <v>HFC-227ea</v>
          </cell>
        </row>
        <row r="17">
          <cell r="M17" t="str">
            <v>HFC-23</v>
          </cell>
        </row>
        <row r="18">
          <cell r="M18" t="str">
            <v>HFC-236fa</v>
          </cell>
        </row>
        <row r="19">
          <cell r="M19" t="str">
            <v>HFC-245ca</v>
          </cell>
        </row>
        <row r="20">
          <cell r="M20" t="str">
            <v>HFC-32</v>
          </cell>
        </row>
        <row r="21">
          <cell r="M21" t="str">
            <v>HFC-41</v>
          </cell>
        </row>
        <row r="22">
          <cell r="M22" t="str">
            <v>HFC-43-10 mee</v>
          </cell>
        </row>
        <row r="23">
          <cell r="M23" t="str">
            <v>SF6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RF-1990-v01-JPN-2004"/>
    </sheetNames>
    <sheetDataSet>
      <sheetData sheetId="0">
        <row r="4">
          <cell r="C4" t="str">
            <v>Japan</v>
          </cell>
        </row>
        <row r="6">
          <cell r="C6">
            <v>1990</v>
          </cell>
        </row>
        <row r="30">
          <cell r="C30">
            <v>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workbookViewId="0" topLeftCell="A1">
      <selection activeCell="A1" sqref="A1"/>
    </sheetView>
  </sheetViews>
  <sheetFormatPr defaultColWidth="9.00390625" defaultRowHeight="13.5"/>
  <cols>
    <col min="2" max="2" width="36.125" style="0" bestFit="1" customWidth="1"/>
    <col min="3" max="3" width="60.625" style="0" customWidth="1"/>
  </cols>
  <sheetData>
    <row r="1" spans="1:8" ht="13.5">
      <c r="A1" s="704"/>
      <c r="B1" s="704"/>
      <c r="C1" s="704"/>
      <c r="D1" s="704"/>
      <c r="E1" s="704"/>
      <c r="F1" s="704"/>
      <c r="G1" s="704"/>
      <c r="H1" s="704"/>
    </row>
    <row r="2" spans="1:8" s="707" customFormat="1" ht="13.5">
      <c r="A2" s="705"/>
      <c r="B2" s="706" t="s">
        <v>350</v>
      </c>
      <c r="C2" s="706" t="s">
        <v>351</v>
      </c>
      <c r="D2" s="705"/>
      <c r="E2" s="705"/>
      <c r="F2" s="705"/>
      <c r="G2" s="705"/>
      <c r="H2" s="705"/>
    </row>
    <row r="3" spans="1:8" s="707" customFormat="1" ht="15">
      <c r="A3" s="705"/>
      <c r="B3" s="738" t="s">
        <v>392</v>
      </c>
      <c r="C3" s="709" t="s">
        <v>352</v>
      </c>
      <c r="D3" s="705"/>
      <c r="E3" s="705"/>
      <c r="F3" s="705"/>
      <c r="G3" s="705"/>
      <c r="H3" s="705"/>
    </row>
    <row r="4" spans="1:8" s="707" customFormat="1" ht="33">
      <c r="A4" s="705"/>
      <c r="B4" s="738" t="s">
        <v>353</v>
      </c>
      <c r="C4" s="739" t="s">
        <v>393</v>
      </c>
      <c r="D4" s="705"/>
      <c r="E4" s="705"/>
      <c r="F4" s="705"/>
      <c r="G4" s="705"/>
      <c r="H4" s="705"/>
    </row>
    <row r="5" spans="1:8" s="707" customFormat="1" ht="30">
      <c r="A5" s="705"/>
      <c r="B5" s="738" t="s">
        <v>394</v>
      </c>
      <c r="C5" s="709" t="s">
        <v>395</v>
      </c>
      <c r="D5" s="705"/>
      <c r="E5" s="705"/>
      <c r="F5" s="705"/>
      <c r="G5" s="705"/>
      <c r="H5" s="705"/>
    </row>
    <row r="6" spans="1:8" s="707" customFormat="1" ht="30">
      <c r="A6" s="705"/>
      <c r="B6" s="738" t="s">
        <v>396</v>
      </c>
      <c r="C6" s="709" t="s">
        <v>397</v>
      </c>
      <c r="D6" s="705"/>
      <c r="E6" s="705"/>
      <c r="F6" s="705"/>
      <c r="G6" s="705"/>
      <c r="H6" s="705"/>
    </row>
    <row r="7" spans="1:8" s="707" customFormat="1" ht="30">
      <c r="A7" s="705"/>
      <c r="B7" s="738" t="s">
        <v>398</v>
      </c>
      <c r="C7" s="709" t="s">
        <v>399</v>
      </c>
      <c r="D7" s="705"/>
      <c r="E7" s="705"/>
      <c r="F7" s="705"/>
      <c r="G7" s="705"/>
      <c r="H7" s="705"/>
    </row>
    <row r="8" spans="1:8" s="707" customFormat="1" ht="16.5">
      <c r="A8" s="705"/>
      <c r="B8" s="738" t="s">
        <v>400</v>
      </c>
      <c r="C8" s="708" t="s">
        <v>401</v>
      </c>
      <c r="D8" s="705"/>
      <c r="E8" s="705"/>
      <c r="F8" s="705"/>
      <c r="G8" s="705"/>
      <c r="H8" s="705"/>
    </row>
    <row r="9" spans="1:8" s="707" customFormat="1" ht="16.5">
      <c r="A9" s="705"/>
      <c r="B9" s="738" t="s">
        <v>402</v>
      </c>
      <c r="C9" s="708" t="s">
        <v>403</v>
      </c>
      <c r="D9" s="705"/>
      <c r="E9" s="705"/>
      <c r="F9" s="705"/>
      <c r="G9" s="705"/>
      <c r="H9" s="705"/>
    </row>
    <row r="10" spans="1:8" s="707" customFormat="1" ht="16.5">
      <c r="A10" s="705"/>
      <c r="B10" s="738" t="s">
        <v>354</v>
      </c>
      <c r="C10" s="739" t="s">
        <v>404</v>
      </c>
      <c r="D10" s="705"/>
      <c r="E10" s="705"/>
      <c r="F10" s="705"/>
      <c r="G10" s="705"/>
      <c r="H10" s="705"/>
    </row>
    <row r="11" spans="1:8" s="707" customFormat="1" ht="16.5">
      <c r="A11" s="705"/>
      <c r="B11" s="738" t="s">
        <v>405</v>
      </c>
      <c r="C11" s="738" t="s">
        <v>406</v>
      </c>
      <c r="D11" s="705"/>
      <c r="E11" s="705"/>
      <c r="F11" s="705"/>
      <c r="G11" s="705"/>
      <c r="H11" s="705"/>
    </row>
    <row r="12" spans="1:8" s="707" customFormat="1" ht="16.5">
      <c r="A12" s="705"/>
      <c r="B12" s="738" t="s">
        <v>361</v>
      </c>
      <c r="C12" s="738" t="s">
        <v>407</v>
      </c>
      <c r="D12" s="705"/>
      <c r="E12" s="705"/>
      <c r="F12" s="705"/>
      <c r="G12" s="705"/>
      <c r="H12" s="705"/>
    </row>
    <row r="13" spans="1:8" s="707" customFormat="1" ht="16.5">
      <c r="A13" s="705"/>
      <c r="B13" s="738" t="s">
        <v>355</v>
      </c>
      <c r="C13" s="709" t="s">
        <v>408</v>
      </c>
      <c r="D13" s="705"/>
      <c r="E13" s="705"/>
      <c r="F13" s="705"/>
      <c r="G13" s="705"/>
      <c r="H13" s="705"/>
    </row>
    <row r="14" spans="1:8" s="707" customFormat="1" ht="16.5">
      <c r="A14" s="705"/>
      <c r="B14" s="738" t="s">
        <v>356</v>
      </c>
      <c r="C14" s="739" t="s">
        <v>409</v>
      </c>
      <c r="D14" s="705"/>
      <c r="E14" s="705"/>
      <c r="F14" s="705"/>
      <c r="G14" s="705"/>
      <c r="H14" s="705"/>
    </row>
    <row r="15" spans="1:8" s="707" customFormat="1" ht="16.5">
      <c r="A15" s="705"/>
      <c r="B15" s="738" t="s">
        <v>357</v>
      </c>
      <c r="C15" s="739" t="s">
        <v>410</v>
      </c>
      <c r="D15" s="705"/>
      <c r="E15" s="705"/>
      <c r="F15" s="705"/>
      <c r="G15" s="705"/>
      <c r="H15" s="705"/>
    </row>
    <row r="16" spans="1:8" s="707" customFormat="1" ht="16.5">
      <c r="A16" s="705"/>
      <c r="B16" s="738" t="s">
        <v>358</v>
      </c>
      <c r="C16" s="739" t="s">
        <v>411</v>
      </c>
      <c r="D16" s="705"/>
      <c r="E16" s="705"/>
      <c r="F16" s="705"/>
      <c r="G16" s="705"/>
      <c r="H16" s="705"/>
    </row>
    <row r="17" spans="1:8" s="707" customFormat="1" ht="16.5">
      <c r="A17" s="705"/>
      <c r="B17" s="738" t="s">
        <v>359</v>
      </c>
      <c r="C17" s="739" t="s">
        <v>412</v>
      </c>
      <c r="D17" s="705"/>
      <c r="E17" s="705"/>
      <c r="F17" s="705"/>
      <c r="G17" s="705"/>
      <c r="H17" s="705"/>
    </row>
    <row r="18" spans="1:8" s="707" customFormat="1" ht="16.5">
      <c r="A18" s="705"/>
      <c r="B18" s="738" t="s">
        <v>360</v>
      </c>
      <c r="C18" s="739" t="s">
        <v>413</v>
      </c>
      <c r="D18" s="705"/>
      <c r="E18" s="705"/>
      <c r="F18" s="705"/>
      <c r="G18" s="705"/>
      <c r="H18" s="705"/>
    </row>
    <row r="19" spans="1:8" ht="16.5">
      <c r="A19" s="704"/>
      <c r="B19" s="738" t="s">
        <v>414</v>
      </c>
      <c r="C19" s="738" t="s">
        <v>415</v>
      </c>
      <c r="D19" s="704"/>
      <c r="E19" s="704"/>
      <c r="F19" s="704"/>
      <c r="G19" s="704"/>
      <c r="H19" s="704"/>
    </row>
    <row r="20" spans="1:8" ht="16.5">
      <c r="A20" s="704"/>
      <c r="B20" s="738" t="s">
        <v>416</v>
      </c>
      <c r="C20" s="738" t="s">
        <v>417</v>
      </c>
      <c r="D20" s="704"/>
      <c r="E20" s="704"/>
      <c r="F20" s="704"/>
      <c r="G20" s="704"/>
      <c r="H20" s="704"/>
    </row>
    <row r="21" spans="1:8" ht="13.5">
      <c r="A21" s="704"/>
      <c r="B21" s="704"/>
      <c r="C21" s="704"/>
      <c r="D21" s="704"/>
      <c r="E21" s="704"/>
      <c r="F21" s="704"/>
      <c r="G21" s="704"/>
      <c r="H21" s="704"/>
    </row>
    <row r="22" spans="1:8" ht="13.5">
      <c r="A22" s="704"/>
      <c r="B22" s="704"/>
      <c r="C22" s="704"/>
      <c r="D22" s="704"/>
      <c r="E22" s="704"/>
      <c r="F22" s="704"/>
      <c r="G22" s="704"/>
      <c r="H22" s="704"/>
    </row>
    <row r="23" spans="1:8" ht="13.5">
      <c r="A23" s="704"/>
      <c r="B23" s="704"/>
      <c r="C23" s="704"/>
      <c r="D23" s="704"/>
      <c r="E23" s="704"/>
      <c r="F23" s="704"/>
      <c r="G23" s="704"/>
      <c r="H23" s="704"/>
    </row>
    <row r="24" spans="1:8" ht="13.5">
      <c r="A24" s="704"/>
      <c r="B24" s="704"/>
      <c r="C24" s="704"/>
      <c r="D24" s="704"/>
      <c r="E24" s="704"/>
      <c r="F24" s="704"/>
      <c r="G24" s="704"/>
      <c r="H24" s="704"/>
    </row>
    <row r="25" spans="1:8" ht="13.5">
      <c r="A25" s="704"/>
      <c r="B25" s="704"/>
      <c r="C25" s="704"/>
      <c r="D25" s="704"/>
      <c r="E25" s="704"/>
      <c r="F25" s="704"/>
      <c r="G25" s="704"/>
      <c r="H25" s="704"/>
    </row>
    <row r="26" spans="1:8" ht="13.5">
      <c r="A26" s="704"/>
      <c r="B26" s="704"/>
      <c r="C26" s="704"/>
      <c r="D26" s="704"/>
      <c r="E26" s="704"/>
      <c r="F26" s="704"/>
      <c r="G26" s="704"/>
      <c r="H26" s="704"/>
    </row>
    <row r="27" spans="1:8" ht="13.5">
      <c r="A27" s="704"/>
      <c r="B27" s="704"/>
      <c r="C27" s="704"/>
      <c r="D27" s="704"/>
      <c r="E27" s="704"/>
      <c r="F27" s="704"/>
      <c r="G27" s="704"/>
      <c r="H27" s="704"/>
    </row>
    <row r="28" spans="1:8" ht="13.5">
      <c r="A28" s="704"/>
      <c r="B28" s="704"/>
      <c r="C28" s="704"/>
      <c r="D28" s="704"/>
      <c r="E28" s="704"/>
      <c r="F28" s="704"/>
      <c r="G28" s="704"/>
      <c r="H28" s="704"/>
    </row>
    <row r="29" spans="1:8" ht="13.5">
      <c r="A29" s="704"/>
      <c r="B29" s="704"/>
      <c r="C29" s="704"/>
      <c r="D29" s="704"/>
      <c r="E29" s="704"/>
      <c r="F29" s="704"/>
      <c r="G29" s="704"/>
      <c r="H29" s="704"/>
    </row>
    <row r="30" spans="1:8" ht="13.5">
      <c r="A30" s="704"/>
      <c r="B30" s="704"/>
      <c r="C30" s="704"/>
      <c r="D30" s="704"/>
      <c r="E30" s="704"/>
      <c r="F30" s="704"/>
      <c r="G30" s="704"/>
      <c r="H30" s="704"/>
    </row>
    <row r="31" spans="1:8" ht="13.5">
      <c r="A31" s="704"/>
      <c r="B31" s="704"/>
      <c r="C31" s="704"/>
      <c r="D31" s="704"/>
      <c r="E31" s="704"/>
      <c r="F31" s="704"/>
      <c r="G31" s="704"/>
      <c r="H31" s="704"/>
    </row>
    <row r="32" spans="1:8" ht="13.5">
      <c r="A32" s="704"/>
      <c r="B32" s="704"/>
      <c r="C32" s="704"/>
      <c r="D32" s="704"/>
      <c r="E32" s="704"/>
      <c r="F32" s="704"/>
      <c r="G32" s="704"/>
      <c r="H32" s="704"/>
    </row>
    <row r="33" spans="1:8" ht="13.5">
      <c r="A33" s="704"/>
      <c r="B33" s="704"/>
      <c r="C33" s="704"/>
      <c r="D33" s="704"/>
      <c r="E33" s="704"/>
      <c r="F33" s="704"/>
      <c r="G33" s="704"/>
      <c r="H33" s="704"/>
    </row>
    <row r="34" spans="1:8" ht="13.5">
      <c r="A34" s="704"/>
      <c r="B34" s="704"/>
      <c r="C34" s="704"/>
      <c r="D34" s="704"/>
      <c r="E34" s="704"/>
      <c r="F34" s="704"/>
      <c r="G34" s="704"/>
      <c r="H34" s="704"/>
    </row>
    <row r="35" spans="1:8" ht="13.5">
      <c r="A35" s="704"/>
      <c r="B35" s="704"/>
      <c r="C35" s="704"/>
      <c r="D35" s="704"/>
      <c r="E35" s="704"/>
      <c r="F35" s="704"/>
      <c r="G35" s="704"/>
      <c r="H35" s="704"/>
    </row>
    <row r="36" spans="1:8" ht="13.5">
      <c r="A36" s="704"/>
      <c r="B36" s="704"/>
      <c r="C36" s="704"/>
      <c r="D36" s="704"/>
      <c r="E36" s="704"/>
      <c r="F36" s="704"/>
      <c r="G36" s="704"/>
      <c r="H36" s="704"/>
    </row>
    <row r="37" spans="1:8" ht="13.5">
      <c r="A37" s="704"/>
      <c r="B37" s="704"/>
      <c r="C37" s="704"/>
      <c r="D37" s="704"/>
      <c r="E37" s="704"/>
      <c r="F37" s="704"/>
      <c r="G37" s="704"/>
      <c r="H37" s="704"/>
    </row>
    <row r="38" spans="1:8" ht="13.5">
      <c r="A38" s="704"/>
      <c r="B38" s="704"/>
      <c r="C38" s="704"/>
      <c r="D38" s="704"/>
      <c r="E38" s="704"/>
      <c r="F38" s="704"/>
      <c r="G38" s="704"/>
      <c r="H38" s="704"/>
    </row>
    <row r="39" spans="1:8" ht="13.5">
      <c r="A39" s="704"/>
      <c r="B39" s="704"/>
      <c r="C39" s="704"/>
      <c r="D39" s="704"/>
      <c r="E39" s="704"/>
      <c r="F39" s="704"/>
      <c r="G39" s="704"/>
      <c r="H39" s="704"/>
    </row>
    <row r="40" spans="1:8" ht="13.5">
      <c r="A40" s="704"/>
      <c r="B40" s="704"/>
      <c r="C40" s="704"/>
      <c r="D40" s="704"/>
      <c r="E40" s="704"/>
      <c r="F40" s="704"/>
      <c r="G40" s="704"/>
      <c r="H40" s="704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4" width="9.00390625" style="217" customWidth="1"/>
    <col min="5" max="5" width="11.75390625" style="231" customWidth="1"/>
    <col min="6" max="6" width="11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2003</v>
      </c>
      <c r="C2" s="70" t="s">
        <v>281</v>
      </c>
      <c r="E2" s="217"/>
    </row>
    <row r="3" spans="4:5" ht="13.5" thickBot="1">
      <c r="D3" s="217" t="s">
        <v>342</v>
      </c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398.7766021109044</v>
      </c>
      <c r="D5" s="220">
        <v>85.75158424367925</v>
      </c>
      <c r="E5" s="221">
        <f aca="true" t="shared" si="0" ref="E5:F12">C5/C$13</f>
        <v>0.31663361432899606</v>
      </c>
      <c r="F5" s="222">
        <f t="shared" si="0"/>
        <v>0.06808783140682441</v>
      </c>
      <c r="H5" s="71" t="s">
        <v>222</v>
      </c>
      <c r="I5" s="223"/>
    </row>
    <row r="6" spans="2:9" ht="12.75">
      <c r="B6" s="72" t="s">
        <v>388</v>
      </c>
      <c r="C6" s="219">
        <v>380.55885637212907</v>
      </c>
      <c r="D6" s="220">
        <v>477.5643148794556</v>
      </c>
      <c r="E6" s="221">
        <f t="shared" si="0"/>
        <v>0.3021684961458815</v>
      </c>
      <c r="F6" s="222">
        <f t="shared" si="0"/>
        <v>0.37919204460440925</v>
      </c>
      <c r="H6" s="71" t="s">
        <v>223</v>
      </c>
      <c r="I6" s="218"/>
    </row>
    <row r="7" spans="2:9" ht="12.75">
      <c r="B7" s="72" t="s">
        <v>224</v>
      </c>
      <c r="C7" s="219">
        <v>252.93030841429606</v>
      </c>
      <c r="D7" s="220">
        <v>260.1854072183769</v>
      </c>
      <c r="E7" s="221">
        <f t="shared" si="0"/>
        <v>0.2008298312956018</v>
      </c>
      <c r="F7" s="222">
        <f t="shared" si="0"/>
        <v>0.2065904705720537</v>
      </c>
      <c r="H7" s="223"/>
      <c r="I7" s="218"/>
    </row>
    <row r="8" spans="2:9" ht="12.75">
      <c r="B8" s="72" t="s">
        <v>316</v>
      </c>
      <c r="C8" s="219">
        <v>89.90585197637365</v>
      </c>
      <c r="D8" s="220">
        <v>195.85322544910983</v>
      </c>
      <c r="E8" s="221">
        <f t="shared" si="0"/>
        <v>0.07138637199353498</v>
      </c>
      <c r="F8" s="222">
        <f t="shared" si="0"/>
        <v>0.15550991287772858</v>
      </c>
      <c r="H8" s="218"/>
      <c r="I8" s="218"/>
    </row>
    <row r="9" spans="2:9" ht="12.75">
      <c r="B9" s="72" t="s">
        <v>196</v>
      </c>
      <c r="C9" s="219">
        <v>65.92812588152296</v>
      </c>
      <c r="D9" s="220">
        <v>169.73188134283365</v>
      </c>
      <c r="E9" s="221">
        <f t="shared" si="0"/>
        <v>0.05234775729895519</v>
      </c>
      <c r="F9" s="222">
        <f t="shared" si="0"/>
        <v>0.13476923864629156</v>
      </c>
      <c r="H9" s="218"/>
      <c r="I9" s="218"/>
    </row>
    <row r="10" spans="2:9" ht="12.75">
      <c r="B10" s="72" t="s">
        <v>197</v>
      </c>
      <c r="C10" s="219">
        <v>47.98637564067612</v>
      </c>
      <c r="D10" s="220">
        <v>47.98637564067612</v>
      </c>
      <c r="E10" s="221">
        <f t="shared" si="0"/>
        <v>0.03810178299636176</v>
      </c>
      <c r="F10" s="222">
        <f t="shared" si="0"/>
        <v>0.038101782996361765</v>
      </c>
      <c r="H10" s="223"/>
      <c r="I10" s="223"/>
    </row>
    <row r="11" spans="2:9" ht="12.75">
      <c r="B11" s="72" t="s">
        <v>198</v>
      </c>
      <c r="C11" s="219">
        <v>23.339199335865537</v>
      </c>
      <c r="D11" s="220">
        <v>23.339199335865537</v>
      </c>
      <c r="E11" s="221">
        <f t="shared" si="0"/>
        <v>0.01853161645427926</v>
      </c>
      <c r="F11" s="222">
        <f t="shared" si="0"/>
        <v>0.018531616454279264</v>
      </c>
      <c r="H11" s="218"/>
      <c r="I11" s="218"/>
    </row>
    <row r="12" spans="2:9" ht="13.5" thickBot="1">
      <c r="B12" s="73" t="s">
        <v>199</v>
      </c>
      <c r="C12" s="224">
        <v>0.0006668489184</v>
      </c>
      <c r="D12" s="225">
        <v>-0.986001529310853</v>
      </c>
      <c r="E12" s="226">
        <f t="shared" si="0"/>
        <v>5.294863894387951E-07</v>
      </c>
      <c r="F12" s="227">
        <f t="shared" si="0"/>
        <v>-0.0007828975579484632</v>
      </c>
      <c r="H12" s="218"/>
      <c r="I12" s="218"/>
    </row>
    <row r="13" spans="2:6" ht="13.5" thickBot="1">
      <c r="B13" s="74" t="s">
        <v>200</v>
      </c>
      <c r="C13" s="228">
        <f>SUM(C5:C12)</f>
        <v>1259.4259865806862</v>
      </c>
      <c r="D13" s="229">
        <f>SUM(D5:D12)</f>
        <v>1259.425986580686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Z2:AN13"/>
  <sheetViews>
    <sheetView zoomScale="85" zoomScaleNormal="85" workbookViewId="0" topLeftCell="Y1">
      <selection activeCell="Y1" sqref="Y1"/>
    </sheetView>
  </sheetViews>
  <sheetFormatPr defaultColWidth="9.00390625" defaultRowHeight="13.5"/>
  <cols>
    <col min="1" max="24" width="0" style="587" hidden="1" customWidth="1"/>
    <col min="25" max="25" width="2.375" style="587" customWidth="1"/>
    <col min="26" max="26" width="15.00390625" style="587" bestFit="1" customWidth="1"/>
    <col min="27" max="37" width="11.625" style="587" bestFit="1" customWidth="1"/>
    <col min="38" max="38" width="11.00390625" style="587" customWidth="1"/>
    <col min="39" max="40" width="10.375" style="587" customWidth="1"/>
    <col min="41" max="16384" width="9.00390625" style="587" customWidth="1"/>
  </cols>
  <sheetData>
    <row r="2" ht="18.75">
      <c r="AA2" s="594" t="s">
        <v>9</v>
      </c>
    </row>
    <row r="5" spans="36:40" ht="14.25">
      <c r="AJ5" s="588"/>
      <c r="AK5" s="588"/>
      <c r="AN5" s="588" t="s">
        <v>0</v>
      </c>
    </row>
    <row r="6" spans="26:40" ht="14.25">
      <c r="Z6" s="589"/>
      <c r="AA6" s="589">
        <v>1990</v>
      </c>
      <c r="AB6" s="589">
        <v>1991</v>
      </c>
      <c r="AC6" s="589">
        <v>1992</v>
      </c>
      <c r="AD6" s="589">
        <v>1993</v>
      </c>
      <c r="AE6" s="589">
        <v>1994</v>
      </c>
      <c r="AF6" s="589">
        <v>1995</v>
      </c>
      <c r="AG6" s="589">
        <v>1996</v>
      </c>
      <c r="AH6" s="589">
        <v>1997</v>
      </c>
      <c r="AI6" s="589">
        <v>1998</v>
      </c>
      <c r="AJ6" s="589">
        <v>1999</v>
      </c>
      <c r="AK6" s="589">
        <v>2000</v>
      </c>
      <c r="AL6" s="589">
        <v>2001</v>
      </c>
      <c r="AM6" s="589">
        <v>2002</v>
      </c>
      <c r="AN6" s="589">
        <v>2003</v>
      </c>
    </row>
    <row r="7" spans="26:40" ht="14.25">
      <c r="Z7" s="586" t="s">
        <v>4</v>
      </c>
      <c r="AA7" s="590">
        <v>13183.16241487321</v>
      </c>
      <c r="AB7" s="590">
        <v>13912.620198764947</v>
      </c>
      <c r="AC7" s="590">
        <v>14210.121511759296</v>
      </c>
      <c r="AD7" s="590">
        <v>13849.717072290106</v>
      </c>
      <c r="AE7" s="590">
        <v>15059.45179860728</v>
      </c>
      <c r="AF7" s="590">
        <v>16915.09036378926</v>
      </c>
      <c r="AG7" s="590">
        <v>18433.294553829986</v>
      </c>
      <c r="AH7" s="590">
        <v>19125.429343529104</v>
      </c>
      <c r="AI7" s="590">
        <v>19675.261664275396</v>
      </c>
      <c r="AJ7" s="590">
        <v>19567.317758402318</v>
      </c>
      <c r="AK7" s="590">
        <v>16567.518270608332</v>
      </c>
      <c r="AL7" s="590">
        <v>18722.177718552095</v>
      </c>
      <c r="AM7" s="590">
        <v>21150.26319113126</v>
      </c>
      <c r="AN7" s="590">
        <v>20388.55151827618</v>
      </c>
    </row>
    <row r="8" spans="26:40" ht="14.25">
      <c r="Z8" s="586" t="s">
        <v>5</v>
      </c>
      <c r="AA8" s="590">
        <v>17517.968174065605</v>
      </c>
      <c r="AB8" s="590">
        <v>18487.008899702185</v>
      </c>
      <c r="AC8" s="590">
        <v>18642.304733010995</v>
      </c>
      <c r="AD8" s="590">
        <v>20990.056325925634</v>
      </c>
      <c r="AE8" s="590">
        <v>20850.448150801905</v>
      </c>
      <c r="AF8" s="590">
        <v>21160.745747260546</v>
      </c>
      <c r="AG8" s="590">
        <v>12456.30926522577</v>
      </c>
      <c r="AH8" s="590">
        <v>16353.359405314239</v>
      </c>
      <c r="AI8" s="590">
        <v>17131.721633997284</v>
      </c>
      <c r="AJ8" s="590">
        <v>16143.122961527615</v>
      </c>
      <c r="AK8" s="590">
        <v>17062.0619504822</v>
      </c>
      <c r="AL8" s="590">
        <v>14699.538500168175</v>
      </c>
      <c r="AM8" s="590">
        <v>15550.61803684667</v>
      </c>
      <c r="AN8" s="590">
        <v>17081.672292994353</v>
      </c>
    </row>
    <row r="9" spans="26:40" ht="14.25">
      <c r="Z9" s="586" t="s">
        <v>166</v>
      </c>
      <c r="AA9" s="590">
        <v>30701.130588938817</v>
      </c>
      <c r="AB9" s="590">
        <v>32399.629098467132</v>
      </c>
      <c r="AC9" s="590">
        <v>32852.42624477029</v>
      </c>
      <c r="AD9" s="590">
        <v>34839.77339821574</v>
      </c>
      <c r="AE9" s="590">
        <v>35909.899949409184</v>
      </c>
      <c r="AF9" s="590">
        <v>38075.83611104981</v>
      </c>
      <c r="AG9" s="590">
        <v>30889.603819055756</v>
      </c>
      <c r="AH9" s="590">
        <v>35478.78874884334</v>
      </c>
      <c r="AI9" s="590">
        <v>36806.98329827268</v>
      </c>
      <c r="AJ9" s="590">
        <v>35710.44071992993</v>
      </c>
      <c r="AK9" s="590">
        <v>33629.58022109053</v>
      </c>
      <c r="AL9" s="590">
        <v>33421.71621872027</v>
      </c>
      <c r="AM9" s="590">
        <v>36700.88122797793</v>
      </c>
      <c r="AN9" s="590">
        <v>37470.22381127054</v>
      </c>
    </row>
    <row r="11" spans="26:40" ht="14.25">
      <c r="Z11" s="593" t="s">
        <v>8</v>
      </c>
      <c r="AA11" s="591">
        <f>'2.CO2-Sector'!AA48</f>
        <v>1122277.1115303282</v>
      </c>
      <c r="AB11" s="591">
        <f>'2.CO2-Sector'!AB48</f>
        <v>1131370.0408874163</v>
      </c>
      <c r="AC11" s="591">
        <f>'2.CO2-Sector'!AC48</f>
        <v>1148914.624753321</v>
      </c>
      <c r="AD11" s="591">
        <f>'2.CO2-Sector'!AD48</f>
        <v>1138718.7011102154</v>
      </c>
      <c r="AE11" s="591">
        <f>'2.CO2-Sector'!AE48</f>
        <v>1198164.3181482526</v>
      </c>
      <c r="AF11" s="591">
        <f>'2.CO2-Sector'!AF48</f>
        <v>1213082.2071258042</v>
      </c>
      <c r="AG11" s="591">
        <f>'2.CO2-Sector'!AG48</f>
        <v>1234759.3972428038</v>
      </c>
      <c r="AH11" s="591">
        <f>'2.CO2-Sector'!AH48</f>
        <v>1242027.593006221</v>
      </c>
      <c r="AI11" s="591">
        <f>'2.CO2-Sector'!AI48</f>
        <v>1195175.226627015</v>
      </c>
      <c r="AJ11" s="591">
        <f>'2.CO2-Sector'!AJ48</f>
        <v>1228371.3120912649</v>
      </c>
      <c r="AK11" s="591">
        <f>'2.CO2-Sector'!AK48</f>
        <v>1238957.7850277927</v>
      </c>
      <c r="AL11" s="591">
        <f>'2.CO2-Sector'!AL48</f>
        <v>1213605.8659606124</v>
      </c>
      <c r="AM11" s="591">
        <f>'2.CO2-Sector'!AM48</f>
        <v>1247763.219945875</v>
      </c>
      <c r="AN11" s="591">
        <f>'2.CO2-Sector'!AN48</f>
        <v>1259425.986580686</v>
      </c>
    </row>
    <row r="12" spans="26:40" ht="14.25">
      <c r="Z12" s="586" t="s">
        <v>6</v>
      </c>
      <c r="AA12" s="592">
        <f aca="true" t="shared" si="0" ref="AA12:AN12">AA9/AA11</f>
        <v>0.02735610507735919</v>
      </c>
      <c r="AB12" s="592">
        <f t="shared" si="0"/>
        <v>0.02863751728219154</v>
      </c>
      <c r="AC12" s="592">
        <f t="shared" si="0"/>
        <v>0.02859431461395481</v>
      </c>
      <c r="AD12" s="592">
        <f t="shared" si="0"/>
        <v>0.030595592541202702</v>
      </c>
      <c r="AE12" s="592">
        <f t="shared" si="0"/>
        <v>0.029970763947392016</v>
      </c>
      <c r="AF12" s="592">
        <f t="shared" si="0"/>
        <v>0.03138767998358837</v>
      </c>
      <c r="AG12" s="592">
        <f t="shared" si="0"/>
        <v>0.025016698709102114</v>
      </c>
      <c r="AH12" s="592">
        <f t="shared" si="0"/>
        <v>0.028565217833019296</v>
      </c>
      <c r="AI12" s="592">
        <f t="shared" si="0"/>
        <v>0.030796307083897783</v>
      </c>
      <c r="AJ12" s="592">
        <f t="shared" si="0"/>
        <v>0.029071373100641687</v>
      </c>
      <c r="AK12" s="592">
        <f t="shared" si="0"/>
        <v>0.027143443164478878</v>
      </c>
      <c r="AL12" s="592">
        <f t="shared" si="0"/>
        <v>0.027539184801373538</v>
      </c>
      <c r="AM12" s="592">
        <f t="shared" si="0"/>
        <v>0.029413337916443738</v>
      </c>
      <c r="AN12" s="592">
        <f t="shared" si="0"/>
        <v>0.02975182679293555</v>
      </c>
    </row>
    <row r="13" ht="14.25">
      <c r="Z13" s="585" t="s">
        <v>7</v>
      </c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Z2:BP50"/>
  <sheetViews>
    <sheetView zoomScale="85" zoomScaleNormal="85" workbookViewId="0" topLeftCell="A1">
      <pane xSplit="26" topLeftCell="AA1" activePane="topRight" state="frozen"/>
      <selection pane="topLeft" activeCell="A4" sqref="A4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3.125" style="78" customWidth="1"/>
    <col min="59" max="60" width="9.125" style="78" customWidth="1"/>
    <col min="61" max="65" width="9.625" style="78" customWidth="1"/>
    <col min="66" max="66" width="16.625" style="78" bestFit="1" customWidth="1"/>
    <col min="67" max="67" width="9.125" style="78" customWidth="1"/>
    <col min="68" max="68" width="9.00390625" style="78" customWidth="1"/>
    <col min="69" max="16384" width="9.625" style="78" customWidth="1"/>
  </cols>
  <sheetData>
    <row r="2" ht="18.75">
      <c r="AA2" s="594" t="s">
        <v>12</v>
      </c>
    </row>
    <row r="4" spans="26:61" ht="14.25">
      <c r="Z4" s="75" t="s">
        <v>225</v>
      </c>
      <c r="BG4" s="651"/>
      <c r="BH4" s="651"/>
      <c r="BI4" s="630"/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1" ht="14.25">
      <c r="Z6" s="67" t="s">
        <v>149</v>
      </c>
      <c r="AA6" s="80">
        <v>15568.882946463478</v>
      </c>
      <c r="AB6" s="80">
        <v>15670.665346993315</v>
      </c>
      <c r="AC6" s="80">
        <v>15760.21023398347</v>
      </c>
      <c r="AD6" s="80">
        <v>15885.13712352909</v>
      </c>
      <c r="AE6" s="80">
        <v>15783.88280700569</v>
      </c>
      <c r="AF6" s="80">
        <v>15478.643165875017</v>
      </c>
      <c r="AG6" s="80">
        <v>15079.066867665362</v>
      </c>
      <c r="AH6" s="80">
        <v>14617.452805460382</v>
      </c>
      <c r="AI6" s="80">
        <v>14315.95567597393</v>
      </c>
      <c r="AJ6" s="80">
        <v>14003.836302749969</v>
      </c>
      <c r="AK6" s="80">
        <v>13829.677679861274</v>
      </c>
      <c r="AL6" s="80">
        <v>13655.696165027832</v>
      </c>
      <c r="AM6" s="80">
        <v>13484.130914995045</v>
      </c>
      <c r="AN6" s="80">
        <v>13417.469286732807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-0.004943709660079509</v>
      </c>
      <c r="BH6" s="214">
        <f aca="true" t="shared" si="1" ref="BH6:BH11">AN6/AA6-1</f>
        <v>-0.13818677082541575</v>
      </c>
      <c r="BI6" s="702"/>
    </row>
    <row r="7" spans="26:61" ht="14.25">
      <c r="Z7" s="67" t="s">
        <v>150</v>
      </c>
      <c r="AA7" s="80">
        <v>5154.162590384354</v>
      </c>
      <c r="AB7" s="80">
        <v>5179.3756262067955</v>
      </c>
      <c r="AC7" s="80">
        <v>5163.595079677795</v>
      </c>
      <c r="AD7" s="80">
        <v>5215.18614172365</v>
      </c>
      <c r="AE7" s="80">
        <v>5256.298705044203</v>
      </c>
      <c r="AF7" s="80">
        <v>5280.432196417045</v>
      </c>
      <c r="AG7" s="80">
        <v>5288.265404255985</v>
      </c>
      <c r="AH7" s="80">
        <v>5248.564012308932</v>
      </c>
      <c r="AI7" s="80">
        <v>5181.540465132937</v>
      </c>
      <c r="AJ7" s="80">
        <v>5074.13867204473</v>
      </c>
      <c r="AK7" s="80">
        <v>4969.149880672327</v>
      </c>
      <c r="AL7" s="80">
        <v>4841.181101027867</v>
      </c>
      <c r="AM7" s="80">
        <v>4769.7631177045305</v>
      </c>
      <c r="AN7" s="80">
        <v>4635.2795082248595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-0.028195029011082617</v>
      </c>
      <c r="BH7" s="214">
        <f t="shared" si="1"/>
        <v>-0.1006726258747691</v>
      </c>
      <c r="BI7" s="702"/>
    </row>
    <row r="8" spans="26:61" ht="14.25">
      <c r="Z8" s="67" t="s">
        <v>151</v>
      </c>
      <c r="AA8" s="80">
        <v>3176.119629542662</v>
      </c>
      <c r="AB8" s="80">
        <v>2935.343361192952</v>
      </c>
      <c r="AC8" s="80">
        <v>2667.123849691402</v>
      </c>
      <c r="AD8" s="80">
        <v>2482.3227954988465</v>
      </c>
      <c r="AE8" s="80">
        <v>2126.6671590587084</v>
      </c>
      <c r="AF8" s="80">
        <v>1761.4650405845775</v>
      </c>
      <c r="AG8" s="80">
        <v>1715.442766487134</v>
      </c>
      <c r="AH8" s="80">
        <v>1437.878730138082</v>
      </c>
      <c r="AI8" s="80">
        <v>1301.6346446539392</v>
      </c>
      <c r="AJ8" s="80">
        <v>1300.739680427921</v>
      </c>
      <c r="AK8" s="80">
        <v>1220.4575091996896</v>
      </c>
      <c r="AL8" s="80">
        <v>1025.2823045747637</v>
      </c>
      <c r="AM8" s="80">
        <v>603.7383748354955</v>
      </c>
      <c r="AN8" s="80">
        <v>589.1657434336157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-0.024137328368186828</v>
      </c>
      <c r="BH8" s="214">
        <f t="shared" si="1"/>
        <v>-0.8145014004027137</v>
      </c>
      <c r="BI8" s="702"/>
    </row>
    <row r="9" spans="26:61" ht="14.25">
      <c r="Z9" s="67" t="s">
        <v>152</v>
      </c>
      <c r="AA9" s="80">
        <v>531.752868820055</v>
      </c>
      <c r="AB9" s="80">
        <v>532.083330421719</v>
      </c>
      <c r="AC9" s="80">
        <v>591.651476437011</v>
      </c>
      <c r="AD9" s="80">
        <v>547.0728841041848</v>
      </c>
      <c r="AE9" s="80">
        <v>536.3230465520094</v>
      </c>
      <c r="AF9" s="80">
        <v>547.7242699492768</v>
      </c>
      <c r="AG9" s="80">
        <v>542.6196098205213</v>
      </c>
      <c r="AH9" s="80">
        <v>541.8963306643894</v>
      </c>
      <c r="AI9" s="80">
        <v>519.695440510245</v>
      </c>
      <c r="AJ9" s="80">
        <v>522.9058135501937</v>
      </c>
      <c r="AK9" s="80">
        <v>537.2476620350778</v>
      </c>
      <c r="AL9" s="80">
        <v>521.1401829067897</v>
      </c>
      <c r="AM9" s="80">
        <v>529.3671581947772</v>
      </c>
      <c r="AN9" s="80">
        <v>526.531602449005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-0.005356501063348507</v>
      </c>
      <c r="BH9" s="214">
        <f t="shared" si="1"/>
        <v>-0.009818971701339052</v>
      </c>
      <c r="BI9" s="702"/>
    </row>
    <row r="10" spans="26:68" ht="15" thickBot="1">
      <c r="Z10" s="68" t="s">
        <v>153</v>
      </c>
      <c r="AA10" s="81">
        <v>337.8007589858183</v>
      </c>
      <c r="AB10" s="81">
        <v>328.4682350768377</v>
      </c>
      <c r="AC10" s="81">
        <v>303.5050562303155</v>
      </c>
      <c r="AD10" s="81">
        <v>302.83700141783294</v>
      </c>
      <c r="AE10" s="81">
        <v>302.31464855565986</v>
      </c>
      <c r="AF10" s="81">
        <v>303.29918622717315</v>
      </c>
      <c r="AG10" s="81">
        <v>292.72644954655567</v>
      </c>
      <c r="AH10" s="81">
        <v>241.6414995214171</v>
      </c>
      <c r="AI10" s="81">
        <v>226.57787821442977</v>
      </c>
      <c r="AJ10" s="81">
        <v>219.4755032793002</v>
      </c>
      <c r="AK10" s="81">
        <v>163.7377484914983</v>
      </c>
      <c r="AL10" s="81">
        <v>130.97757042065408</v>
      </c>
      <c r="AM10" s="81">
        <v>124.34045971176042</v>
      </c>
      <c r="AN10" s="81">
        <v>116.7205776761747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-0.061282401989261825</v>
      </c>
      <c r="BH10" s="215">
        <f t="shared" si="1"/>
        <v>-0.6544691668941013</v>
      </c>
      <c r="BI10" s="702"/>
      <c r="BN10" s="11"/>
      <c r="BO10" s="651"/>
      <c r="BP10" s="651"/>
    </row>
    <row r="11" spans="26:68" ht="15" thickTop="1">
      <c r="Z11" s="69" t="s">
        <v>155</v>
      </c>
      <c r="AA11" s="82">
        <f>SUM(AA6:AA10)</f>
        <v>24768.718794196368</v>
      </c>
      <c r="AB11" s="82">
        <f aca="true" t="shared" si="2" ref="AB11:AN11">SUM(AB6:AB10)</f>
        <v>24645.93589989162</v>
      </c>
      <c r="AC11" s="82">
        <f t="shared" si="2"/>
        <v>24486.085696019993</v>
      </c>
      <c r="AD11" s="82">
        <f t="shared" si="2"/>
        <v>24432.555946273606</v>
      </c>
      <c r="AE11" s="82">
        <f t="shared" si="2"/>
        <v>24005.48636621627</v>
      </c>
      <c r="AF11" s="82">
        <f t="shared" si="2"/>
        <v>23371.56385905309</v>
      </c>
      <c r="AG11" s="82">
        <f t="shared" si="2"/>
        <v>22918.121097775558</v>
      </c>
      <c r="AH11" s="82">
        <f t="shared" si="2"/>
        <v>22087.433378093203</v>
      </c>
      <c r="AI11" s="82">
        <f t="shared" si="2"/>
        <v>21545.40410448548</v>
      </c>
      <c r="AJ11" s="82">
        <f t="shared" si="2"/>
        <v>21121.095972052113</v>
      </c>
      <c r="AK11" s="82">
        <f t="shared" si="2"/>
        <v>20720.270480259867</v>
      </c>
      <c r="AL11" s="82">
        <f t="shared" si="2"/>
        <v>20174.27732395791</v>
      </c>
      <c r="AM11" s="82">
        <f t="shared" si="2"/>
        <v>19511.34002544161</v>
      </c>
      <c r="AN11" s="82">
        <f t="shared" si="2"/>
        <v>19285.166718516462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-0.011591889979377656</v>
      </c>
      <c r="BH11" s="216">
        <f t="shared" si="1"/>
        <v>-0.22139021889839428</v>
      </c>
      <c r="BN11" s="631"/>
      <c r="BO11" s="650"/>
      <c r="BP11" s="650"/>
    </row>
    <row r="12" spans="66:68" ht="14.25">
      <c r="BN12" s="631"/>
      <c r="BO12" s="650"/>
      <c r="BP12" s="650"/>
    </row>
    <row r="13" spans="26:68" ht="14.25">
      <c r="Z13" s="75" t="s">
        <v>226</v>
      </c>
      <c r="BN13" s="631"/>
      <c r="BO13" s="650"/>
      <c r="BP13" s="650"/>
    </row>
    <row r="14" spans="26:68" ht="14.25">
      <c r="Z14" s="79"/>
      <c r="AA14" s="79">
        <v>1990</v>
      </c>
      <c r="AB14" s="79">
        <f>AA14+1</f>
        <v>1991</v>
      </c>
      <c r="AC14" s="79">
        <f aca="true" t="shared" si="3" ref="AC14:AK14">AB14+1</f>
        <v>1992</v>
      </c>
      <c r="AD14" s="79">
        <f t="shared" si="3"/>
        <v>1993</v>
      </c>
      <c r="AE14" s="79">
        <f t="shared" si="3"/>
        <v>1994</v>
      </c>
      <c r="AF14" s="79">
        <f t="shared" si="3"/>
        <v>1995</v>
      </c>
      <c r="AG14" s="79">
        <f t="shared" si="3"/>
        <v>1996</v>
      </c>
      <c r="AH14" s="79">
        <f t="shared" si="3"/>
        <v>1997</v>
      </c>
      <c r="AI14" s="79">
        <f t="shared" si="3"/>
        <v>1998</v>
      </c>
      <c r="AJ14" s="79">
        <f t="shared" si="3"/>
        <v>1999</v>
      </c>
      <c r="AK14" s="79">
        <f t="shared" si="3"/>
        <v>2000</v>
      </c>
      <c r="AL14" s="79">
        <f>AK14+1</f>
        <v>2001</v>
      </c>
      <c r="AM14" s="79">
        <f>AL14+1</f>
        <v>2002</v>
      </c>
      <c r="AN14" s="79">
        <f>AM14+1</f>
        <v>2003</v>
      </c>
      <c r="BN14" s="631"/>
      <c r="BO14" s="650"/>
      <c r="BP14" s="650"/>
    </row>
    <row r="15" spans="26:68" ht="14.25">
      <c r="Z15" s="67" t="s">
        <v>149</v>
      </c>
      <c r="AA15" s="39">
        <f aca="true" t="shared" si="4" ref="AA15:AN15">AA6/AA$11</f>
        <v>0.6285703784610559</v>
      </c>
      <c r="AB15" s="39">
        <f t="shared" si="4"/>
        <v>0.6358316198924394</v>
      </c>
      <c r="AC15" s="39">
        <f t="shared" si="4"/>
        <v>0.6436394297413228</v>
      </c>
      <c r="AD15" s="39">
        <f t="shared" si="4"/>
        <v>0.6501627238042548</v>
      </c>
      <c r="AE15" s="39">
        <f t="shared" si="4"/>
        <v>0.6575114774270469</v>
      </c>
      <c r="AF15" s="39">
        <f t="shared" si="4"/>
        <v>0.6622852993159586</v>
      </c>
      <c r="AG15" s="39">
        <f t="shared" si="4"/>
        <v>0.6579538873773095</v>
      </c>
      <c r="AH15" s="39">
        <f t="shared" si="4"/>
        <v>0.6617995199006821</v>
      </c>
      <c r="AI15" s="39">
        <f t="shared" si="4"/>
        <v>0.6644551945532333</v>
      </c>
      <c r="AJ15" s="39">
        <f t="shared" si="4"/>
        <v>0.6630260248464448</v>
      </c>
      <c r="AK15" s="39">
        <f t="shared" si="4"/>
        <v>0.6674467735851596</v>
      </c>
      <c r="AL15" s="39">
        <f t="shared" si="4"/>
        <v>0.67688650977406</v>
      </c>
      <c r="AM15" s="39">
        <f t="shared" si="4"/>
        <v>0.6910919955991005</v>
      </c>
      <c r="AN15" s="39">
        <f t="shared" si="4"/>
        <v>0.695740383403072</v>
      </c>
      <c r="BN15" s="631"/>
      <c r="BO15" s="650"/>
      <c r="BP15" s="650"/>
    </row>
    <row r="16" spans="26:68" ht="14.25">
      <c r="Z16" s="67" t="s">
        <v>150</v>
      </c>
      <c r="AA16" s="39">
        <f aca="true" t="shared" si="5" ref="AA16:AK20">AA7/AA$11</f>
        <v>0.20809161076155627</v>
      </c>
      <c r="AB16" s="39">
        <f t="shared" si="5"/>
        <v>0.2101513063754082</v>
      </c>
      <c r="AC16" s="39">
        <f t="shared" si="5"/>
        <v>0.2108787473743545</v>
      </c>
      <c r="AD16" s="39">
        <f t="shared" si="5"/>
        <v>0.21345233602213678</v>
      </c>
      <c r="AE16" s="39">
        <f t="shared" si="5"/>
        <v>0.21896239154902394</v>
      </c>
      <c r="AF16" s="39">
        <f t="shared" si="5"/>
        <v>0.22593405508770195</v>
      </c>
      <c r="AG16" s="39">
        <f t="shared" si="5"/>
        <v>0.2307460276387695</v>
      </c>
      <c r="AH16" s="39">
        <f t="shared" si="5"/>
        <v>0.23762670485356494</v>
      </c>
      <c r="AI16" s="39">
        <f t="shared" si="5"/>
        <v>0.240494002340583</v>
      </c>
      <c r="AJ16" s="39">
        <f t="shared" si="5"/>
        <v>0.2402403113341722</v>
      </c>
      <c r="AK16" s="39">
        <f t="shared" si="5"/>
        <v>0.23982070530432598</v>
      </c>
      <c r="AL16" s="39">
        <f aca="true" t="shared" si="6" ref="AL16:AN20">AL7/AL$11</f>
        <v>0.2399680059557194</v>
      </c>
      <c r="AM16" s="39">
        <f t="shared" si="6"/>
        <v>0.24446107297013162</v>
      </c>
      <c r="AN16" s="39">
        <f t="shared" si="6"/>
        <v>0.24035465059134498</v>
      </c>
      <c r="BN16" s="630"/>
      <c r="BO16" s="630"/>
      <c r="BP16" s="630"/>
    </row>
    <row r="17" spans="26:40" ht="14.25">
      <c r="Z17" s="67" t="s">
        <v>151</v>
      </c>
      <c r="AA17" s="39">
        <f t="shared" si="5"/>
        <v>0.12823108275939038</v>
      </c>
      <c r="AB17" s="39">
        <f t="shared" si="5"/>
        <v>0.11910050294360541</v>
      </c>
      <c r="AC17" s="39">
        <f t="shared" si="5"/>
        <v>0.10892405927195299</v>
      </c>
      <c r="AD17" s="39">
        <f t="shared" si="5"/>
        <v>0.10159898133283286</v>
      </c>
      <c r="AE17" s="39">
        <f t="shared" si="5"/>
        <v>0.08859087987701172</v>
      </c>
      <c r="AF17" s="39">
        <f t="shared" si="5"/>
        <v>0.07536787230873579</v>
      </c>
      <c r="AG17" s="39">
        <f t="shared" si="5"/>
        <v>0.0748509338600901</v>
      </c>
      <c r="AH17" s="39">
        <f t="shared" si="5"/>
        <v>0.06509940315492706</v>
      </c>
      <c r="AI17" s="39">
        <f t="shared" si="5"/>
        <v>0.060413563762443216</v>
      </c>
      <c r="AJ17" s="39">
        <f t="shared" si="5"/>
        <v>0.061584857251209296</v>
      </c>
      <c r="AK17" s="39">
        <f t="shared" si="5"/>
        <v>0.0589016205344624</v>
      </c>
      <c r="AL17" s="39">
        <f t="shared" si="6"/>
        <v>0.05082126552098064</v>
      </c>
      <c r="AM17" s="39">
        <f t="shared" si="6"/>
        <v>0.030942947744658087</v>
      </c>
      <c r="AN17" s="39">
        <f t="shared" si="6"/>
        <v>0.030550202237449888</v>
      </c>
    </row>
    <row r="18" spans="26:40" ht="14.25">
      <c r="Z18" s="67" t="s">
        <v>152</v>
      </c>
      <c r="AA18" s="39">
        <f t="shared" si="5"/>
        <v>0.021468727278079948</v>
      </c>
      <c r="AB18" s="39">
        <f t="shared" si="5"/>
        <v>0.02158909008702156</v>
      </c>
      <c r="AC18" s="39">
        <f t="shared" si="5"/>
        <v>0.024162762631071692</v>
      </c>
      <c r="AD18" s="39">
        <f t="shared" si="5"/>
        <v>0.022391144230148506</v>
      </c>
      <c r="AE18" s="39">
        <f t="shared" si="5"/>
        <v>0.022341686328288472</v>
      </c>
      <c r="AF18" s="39">
        <f t="shared" si="5"/>
        <v>0.023435499363775487</v>
      </c>
      <c r="AG18" s="39">
        <f t="shared" si="5"/>
        <v>0.02367644395915109</v>
      </c>
      <c r="AH18" s="39">
        <f t="shared" si="5"/>
        <v>0.0245341466972733</v>
      </c>
      <c r="AI18" s="39">
        <f t="shared" si="5"/>
        <v>0.024120941895076874</v>
      </c>
      <c r="AJ18" s="39">
        <f t="shared" si="5"/>
        <v>0.024757513257934807</v>
      </c>
      <c r="AK18" s="39">
        <f t="shared" si="5"/>
        <v>0.025928602744202202</v>
      </c>
      <c r="AL18" s="39">
        <f t="shared" si="6"/>
        <v>0.025831913309128107</v>
      </c>
      <c r="AM18" s="39">
        <f t="shared" si="6"/>
        <v>0.02713125584939396</v>
      </c>
      <c r="AN18" s="39">
        <f t="shared" si="6"/>
        <v>0.027302413825827127</v>
      </c>
    </row>
    <row r="19" spans="26:40" ht="15" thickBot="1">
      <c r="Z19" s="68" t="s">
        <v>153</v>
      </c>
      <c r="AA19" s="45">
        <f t="shared" si="5"/>
        <v>0.013638200739917537</v>
      </c>
      <c r="AB19" s="45">
        <f t="shared" si="5"/>
        <v>0.013327480701525403</v>
      </c>
      <c r="AC19" s="45">
        <f t="shared" si="5"/>
        <v>0.012395000981298032</v>
      </c>
      <c r="AD19" s="45">
        <f t="shared" si="5"/>
        <v>0.01239481461062697</v>
      </c>
      <c r="AE19" s="45">
        <f t="shared" si="5"/>
        <v>0.01259356481862902</v>
      </c>
      <c r="AF19" s="45">
        <f t="shared" si="5"/>
        <v>0.01297727392382811</v>
      </c>
      <c r="AG19" s="45">
        <f t="shared" si="5"/>
        <v>0.012772707164679735</v>
      </c>
      <c r="AH19" s="45">
        <f t="shared" si="5"/>
        <v>0.010940225393552626</v>
      </c>
      <c r="AI19" s="45">
        <f t="shared" si="5"/>
        <v>0.010516297448663734</v>
      </c>
      <c r="AJ19" s="45">
        <f t="shared" si="5"/>
        <v>0.01039129331023896</v>
      </c>
      <c r="AK19" s="45">
        <f t="shared" si="5"/>
        <v>0.007902297831849769</v>
      </c>
      <c r="AL19" s="45">
        <f t="shared" si="6"/>
        <v>0.006492305440111701</v>
      </c>
      <c r="AM19" s="45">
        <f t="shared" si="6"/>
        <v>0.006372727836715878</v>
      </c>
      <c r="AN19" s="45">
        <f t="shared" si="6"/>
        <v>0.006052349942306</v>
      </c>
    </row>
    <row r="20" spans="26:40" ht="15" thickTop="1">
      <c r="Z20" s="69" t="s">
        <v>155</v>
      </c>
      <c r="AA20" s="83">
        <f t="shared" si="5"/>
        <v>1</v>
      </c>
      <c r="AB20" s="83">
        <f t="shared" si="5"/>
        <v>1</v>
      </c>
      <c r="AC20" s="83">
        <f t="shared" si="5"/>
        <v>1</v>
      </c>
      <c r="AD20" s="83">
        <f t="shared" si="5"/>
        <v>1</v>
      </c>
      <c r="AE20" s="83">
        <f t="shared" si="5"/>
        <v>1</v>
      </c>
      <c r="AF20" s="83">
        <f t="shared" si="5"/>
        <v>1</v>
      </c>
      <c r="AG20" s="83">
        <f t="shared" si="5"/>
        <v>1</v>
      </c>
      <c r="AH20" s="83">
        <f t="shared" si="5"/>
        <v>1</v>
      </c>
      <c r="AI20" s="83">
        <f t="shared" si="5"/>
        <v>1</v>
      </c>
      <c r="AJ20" s="83">
        <f t="shared" si="5"/>
        <v>1</v>
      </c>
      <c r="AK20" s="83">
        <f t="shared" si="5"/>
        <v>1</v>
      </c>
      <c r="AL20" s="83">
        <f t="shared" si="6"/>
        <v>1</v>
      </c>
      <c r="AM20" s="83">
        <f t="shared" si="6"/>
        <v>1</v>
      </c>
      <c r="AN20" s="83">
        <f t="shared" si="6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>AA23+1</f>
        <v>1991</v>
      </c>
      <c r="AC23" s="79">
        <f aca="true" t="shared" si="7" ref="AC23:AK23">AB23+1</f>
        <v>1992</v>
      </c>
      <c r="AD23" s="79">
        <f t="shared" si="7"/>
        <v>1993</v>
      </c>
      <c r="AE23" s="79">
        <f t="shared" si="7"/>
        <v>1994</v>
      </c>
      <c r="AF23" s="79">
        <f t="shared" si="7"/>
        <v>1995</v>
      </c>
      <c r="AG23" s="79">
        <f t="shared" si="7"/>
        <v>1996</v>
      </c>
      <c r="AH23" s="79">
        <f t="shared" si="7"/>
        <v>1997</v>
      </c>
      <c r="AI23" s="79">
        <f t="shared" si="7"/>
        <v>1998</v>
      </c>
      <c r="AJ23" s="79">
        <f t="shared" si="7"/>
        <v>1999</v>
      </c>
      <c r="AK23" s="79">
        <f t="shared" si="7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8" ref="AA24:AN24">AA6/$AA6-1</f>
        <v>0</v>
      </c>
      <c r="AB24" s="92">
        <f t="shared" si="8"/>
        <v>0.006537553200177237</v>
      </c>
      <c r="AC24" s="92">
        <f t="shared" si="8"/>
        <v>0.012289082535844376</v>
      </c>
      <c r="AD24" s="92">
        <f t="shared" si="8"/>
        <v>0.02031322209519537</v>
      </c>
      <c r="AE24" s="92">
        <f t="shared" si="8"/>
        <v>0.013809588091934888</v>
      </c>
      <c r="AF24" s="92">
        <f t="shared" si="8"/>
        <v>-0.005796162826759432</v>
      </c>
      <c r="AG24" s="92">
        <f t="shared" si="8"/>
        <v>-0.031461221751261204</v>
      </c>
      <c r="AH24" s="92">
        <f t="shared" si="8"/>
        <v>-0.061111008687955826</v>
      </c>
      <c r="AI24" s="92">
        <f t="shared" si="8"/>
        <v>-0.0804763755240484</v>
      </c>
      <c r="AJ24" s="92">
        <f t="shared" si="8"/>
        <v>-0.10052401634049246</v>
      </c>
      <c r="AK24" s="92">
        <f t="shared" si="8"/>
        <v>-0.11171034380454836</v>
      </c>
      <c r="AL24" s="92">
        <f t="shared" si="8"/>
        <v>-0.12288529549708205</v>
      </c>
      <c r="AM24" s="92">
        <f t="shared" si="8"/>
        <v>-0.13390504884886367</v>
      </c>
      <c r="AN24" s="92">
        <f t="shared" si="8"/>
        <v>-0.13818677082541575</v>
      </c>
    </row>
    <row r="25" spans="26:40" ht="14.25">
      <c r="Z25" s="67" t="s">
        <v>150</v>
      </c>
      <c r="AA25" s="92">
        <f aca="true" t="shared" si="9" ref="AA25:AK29">AA7/$AA7-1</f>
        <v>0</v>
      </c>
      <c r="AB25" s="92">
        <f t="shared" si="9"/>
        <v>0.004891781231247672</v>
      </c>
      <c r="AC25" s="92">
        <f t="shared" si="9"/>
        <v>0.0018300721267578979</v>
      </c>
      <c r="AD25" s="92">
        <f t="shared" si="9"/>
        <v>0.011839663625113683</v>
      </c>
      <c r="AE25" s="92">
        <f t="shared" si="9"/>
        <v>0.019816238403187914</v>
      </c>
      <c r="AF25" s="92">
        <f t="shared" si="9"/>
        <v>0.024498568645905827</v>
      </c>
      <c r="AG25" s="92">
        <f t="shared" si="9"/>
        <v>0.026018351481929214</v>
      </c>
      <c r="AH25" s="92">
        <f t="shared" si="9"/>
        <v>0.018315569264480303</v>
      </c>
      <c r="AI25" s="92">
        <f t="shared" si="9"/>
        <v>0.005311798816680646</v>
      </c>
      <c r="AJ25" s="92">
        <f t="shared" si="9"/>
        <v>-0.015526075659490712</v>
      </c>
      <c r="AK25" s="92">
        <f t="shared" si="9"/>
        <v>-0.03589578451738962</v>
      </c>
      <c r="AL25" s="92">
        <f aca="true" t="shared" si="10" ref="AL25:AN29">AL7/$AA7-1</f>
        <v>-0.06072402332444615</v>
      </c>
      <c r="AM25" s="92">
        <f t="shared" si="10"/>
        <v>-0.07458039321401355</v>
      </c>
      <c r="AN25" s="92">
        <f t="shared" si="10"/>
        <v>-0.1006726258747691</v>
      </c>
    </row>
    <row r="26" spans="26:40" ht="14.25">
      <c r="Z26" s="67" t="s">
        <v>151</v>
      </c>
      <c r="AA26" s="92">
        <f t="shared" si="9"/>
        <v>0</v>
      </c>
      <c r="AB26" s="92">
        <f t="shared" si="9"/>
        <v>-0.07580831216498607</v>
      </c>
      <c r="AC26" s="92">
        <f t="shared" si="9"/>
        <v>-0.1602571185029802</v>
      </c>
      <c r="AD26" s="92">
        <f t="shared" si="9"/>
        <v>-0.21844165679103122</v>
      </c>
      <c r="AE26" s="92">
        <f t="shared" si="9"/>
        <v>-0.330419692231513</v>
      </c>
      <c r="AF26" s="92">
        <f t="shared" si="9"/>
        <v>-0.4454034337370927</v>
      </c>
      <c r="AG26" s="92">
        <f t="shared" si="9"/>
        <v>-0.4598935284014648</v>
      </c>
      <c r="AH26" s="92">
        <f t="shared" si="9"/>
        <v>-0.5472844546648497</v>
      </c>
      <c r="AI26" s="92">
        <f t="shared" si="9"/>
        <v>-0.5901808507000836</v>
      </c>
      <c r="AJ26" s="92">
        <f t="shared" si="9"/>
        <v>-0.590462629830093</v>
      </c>
      <c r="AK26" s="92">
        <f t="shared" si="9"/>
        <v>-0.6157394394569997</v>
      </c>
      <c r="AL26" s="92">
        <f t="shared" si="10"/>
        <v>-0.677190274875636</v>
      </c>
      <c r="AM26" s="92">
        <f t="shared" si="10"/>
        <v>-0.8099132132115473</v>
      </c>
      <c r="AN26" s="92">
        <f t="shared" si="10"/>
        <v>-0.8145014004027137</v>
      </c>
    </row>
    <row r="27" spans="26:40" ht="14.25">
      <c r="Z27" s="67" t="s">
        <v>152</v>
      </c>
      <c r="AA27" s="92">
        <f t="shared" si="9"/>
        <v>0</v>
      </c>
      <c r="AB27" s="92">
        <f t="shared" si="9"/>
        <v>0.0006214571110771949</v>
      </c>
      <c r="AC27" s="92">
        <f t="shared" si="9"/>
        <v>0.11264369433468091</v>
      </c>
      <c r="AD27" s="92">
        <f t="shared" si="9"/>
        <v>0.028810404574073134</v>
      </c>
      <c r="AE27" s="92">
        <f t="shared" si="9"/>
        <v>0.008594552093523111</v>
      </c>
      <c r="AF27" s="92">
        <f t="shared" si="9"/>
        <v>0.030035383099412227</v>
      </c>
      <c r="AG27" s="92">
        <f t="shared" si="9"/>
        <v>0.020435697929715557</v>
      </c>
      <c r="AH27" s="92">
        <f t="shared" si="9"/>
        <v>0.019075518796621616</v>
      </c>
      <c r="AI27" s="92">
        <f t="shared" si="9"/>
        <v>-0.022674872138565227</v>
      </c>
      <c r="AJ27" s="92">
        <f t="shared" si="9"/>
        <v>-0.01663753180964067</v>
      </c>
      <c r="AK27" s="92">
        <f t="shared" si="9"/>
        <v>0.010333358853738872</v>
      </c>
      <c r="AL27" s="92">
        <f t="shared" si="10"/>
        <v>-0.019957928834149152</v>
      </c>
      <c r="AM27" s="92">
        <f t="shared" si="10"/>
        <v>-0.004486502593905484</v>
      </c>
      <c r="AN27" s="92">
        <f t="shared" si="10"/>
        <v>-0.009818971701339052</v>
      </c>
    </row>
    <row r="28" spans="26:40" ht="15" thickBot="1">
      <c r="Z28" s="68" t="s">
        <v>153</v>
      </c>
      <c r="AA28" s="93">
        <f t="shared" si="9"/>
        <v>0</v>
      </c>
      <c r="AB28" s="93">
        <f t="shared" si="9"/>
        <v>-0.027627302961069966</v>
      </c>
      <c r="AC28" s="93">
        <f t="shared" si="9"/>
        <v>-0.10152642302660597</v>
      </c>
      <c r="AD28" s="93">
        <f t="shared" si="9"/>
        <v>-0.10350408232639052</v>
      </c>
      <c r="AE28" s="93">
        <f t="shared" si="9"/>
        <v>-0.10505041651386049</v>
      </c>
      <c r="AF28" s="93">
        <f t="shared" si="9"/>
        <v>-0.10213586512425088</v>
      </c>
      <c r="AG28" s="93">
        <f t="shared" si="9"/>
        <v>-0.1334346008416012</v>
      </c>
      <c r="AH28" s="93">
        <f t="shared" si="9"/>
        <v>-0.2846626507089588</v>
      </c>
      <c r="AI28" s="93">
        <f t="shared" si="9"/>
        <v>-0.3292558640345089</v>
      </c>
      <c r="AJ28" s="93">
        <f t="shared" si="9"/>
        <v>-0.350281201444801</v>
      </c>
      <c r="AK28" s="93">
        <f t="shared" si="9"/>
        <v>-0.515283065132567</v>
      </c>
      <c r="AL28" s="93">
        <f t="shared" si="10"/>
        <v>-0.6122638361918161</v>
      </c>
      <c r="AM28" s="93">
        <f t="shared" si="10"/>
        <v>-0.6319118403254371</v>
      </c>
      <c r="AN28" s="93">
        <f t="shared" si="10"/>
        <v>-0.6544691668941013</v>
      </c>
    </row>
    <row r="29" spans="26:40" ht="15" thickTop="1">
      <c r="Z29" s="69" t="s">
        <v>155</v>
      </c>
      <c r="AA29" s="94">
        <f t="shared" si="9"/>
        <v>0</v>
      </c>
      <c r="AB29" s="94">
        <f t="shared" si="9"/>
        <v>-0.004957175836382666</v>
      </c>
      <c r="AC29" s="94">
        <f t="shared" si="9"/>
        <v>-0.011410888892751214</v>
      </c>
      <c r="AD29" s="94">
        <f t="shared" si="9"/>
        <v>-0.013572072528900025</v>
      </c>
      <c r="AE29" s="94">
        <f t="shared" si="9"/>
        <v>-0.03081436849123298</v>
      </c>
      <c r="AF29" s="94">
        <f t="shared" si="9"/>
        <v>-0.05640804220647244</v>
      </c>
      <c r="AG29" s="94">
        <f t="shared" si="9"/>
        <v>-0.07471511594109703</v>
      </c>
      <c r="AH29" s="94">
        <f t="shared" si="9"/>
        <v>-0.10825289101071411</v>
      </c>
      <c r="AI29" s="94">
        <f t="shared" si="9"/>
        <v>-0.13013651277215654</v>
      </c>
      <c r="AJ29" s="94">
        <f t="shared" si="9"/>
        <v>-0.14726731941415316</v>
      </c>
      <c r="AK29" s="94">
        <f t="shared" si="9"/>
        <v>-0.16345004953930453</v>
      </c>
      <c r="AL29" s="94">
        <f t="shared" si="10"/>
        <v>-0.1854937071397893</v>
      </c>
      <c r="AM29" s="94">
        <f t="shared" si="10"/>
        <v>-0.21225880968807442</v>
      </c>
      <c r="AN29" s="94">
        <f t="shared" si="10"/>
        <v>-0.22139021889839428</v>
      </c>
    </row>
    <row r="30" spans="27:40" ht="14.25"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</row>
    <row r="31" spans="26:40" ht="14.25">
      <c r="Z31" s="75" t="s">
        <v>156</v>
      </c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</row>
    <row r="32" spans="26:40" ht="14.25">
      <c r="Z32" s="79"/>
      <c r="AA32" s="79">
        <v>1990</v>
      </c>
      <c r="AB32" s="79">
        <f>AA32+1</f>
        <v>1991</v>
      </c>
      <c r="AC32" s="79">
        <f aca="true" t="shared" si="11" ref="AC32:AL32">AB32+1</f>
        <v>1992</v>
      </c>
      <c r="AD32" s="79">
        <f t="shared" si="11"/>
        <v>1993</v>
      </c>
      <c r="AE32" s="79">
        <f t="shared" si="11"/>
        <v>1994</v>
      </c>
      <c r="AF32" s="79">
        <f t="shared" si="11"/>
        <v>1995</v>
      </c>
      <c r="AG32" s="79">
        <f t="shared" si="11"/>
        <v>1996</v>
      </c>
      <c r="AH32" s="79">
        <f t="shared" si="11"/>
        <v>1997</v>
      </c>
      <c r="AI32" s="79">
        <f t="shared" si="11"/>
        <v>1998</v>
      </c>
      <c r="AJ32" s="79">
        <f t="shared" si="11"/>
        <v>1999</v>
      </c>
      <c r="AK32" s="79">
        <f t="shared" si="11"/>
        <v>2000</v>
      </c>
      <c r="AL32" s="79">
        <f t="shared" si="11"/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>AB6/AA6-1</f>
        <v>0.006537553200177237</v>
      </c>
      <c r="AC33" s="92">
        <f aca="true" t="shared" si="12" ref="AC33:AN33">AC6/AB6-1</f>
        <v>0.005714172628116021</v>
      </c>
      <c r="AD33" s="92">
        <f t="shared" si="12"/>
        <v>0.007926727352674634</v>
      </c>
      <c r="AE33" s="92">
        <f t="shared" si="12"/>
        <v>-0.00637415438947786</v>
      </c>
      <c r="AF33" s="92">
        <f t="shared" si="12"/>
        <v>-0.0193386915540954</v>
      </c>
      <c r="AG33" s="92">
        <f t="shared" si="12"/>
        <v>-0.025814685042328533</v>
      </c>
      <c r="AH33" s="92">
        <f t="shared" si="12"/>
        <v>-0.030612906372531445</v>
      </c>
      <c r="AI33" s="92">
        <f t="shared" si="12"/>
        <v>-0.020625832249913434</v>
      </c>
      <c r="AJ33" s="92">
        <f t="shared" si="12"/>
        <v>-0.021802203100403705</v>
      </c>
      <c r="AK33" s="92">
        <f t="shared" si="12"/>
        <v>-0.01243649376667555</v>
      </c>
      <c r="AL33" s="92">
        <f t="shared" si="12"/>
        <v>-0.012580301498045232</v>
      </c>
      <c r="AM33" s="92">
        <f t="shared" si="12"/>
        <v>-0.012563639960895157</v>
      </c>
      <c r="AN33" s="92">
        <f t="shared" si="12"/>
        <v>-0.004943709660079509</v>
      </c>
    </row>
    <row r="34" spans="26:40" ht="14.25">
      <c r="Z34" s="67" t="s">
        <v>150</v>
      </c>
      <c r="AA34" s="76"/>
      <c r="AB34" s="92">
        <f aca="true" t="shared" si="13" ref="AB34:AN38">AB7/AA7-1</f>
        <v>0.004891781231247672</v>
      </c>
      <c r="AC34" s="92">
        <f t="shared" si="13"/>
        <v>-0.003046804801944303</v>
      </c>
      <c r="AD34" s="92">
        <f t="shared" si="13"/>
        <v>0.009991306686478962</v>
      </c>
      <c r="AE34" s="92">
        <f t="shared" si="13"/>
        <v>0.007883239869740377</v>
      </c>
      <c r="AF34" s="92">
        <f t="shared" si="13"/>
        <v>0.0045913470156637715</v>
      </c>
      <c r="AG34" s="92">
        <f t="shared" si="13"/>
        <v>0.001483440663106128</v>
      </c>
      <c r="AH34" s="92">
        <f t="shared" si="13"/>
        <v>-0.007507450725733444</v>
      </c>
      <c r="AI34" s="92">
        <f t="shared" si="13"/>
        <v>-0.012769882775328978</v>
      </c>
      <c r="AJ34" s="92">
        <f t="shared" si="13"/>
        <v>-0.02072777271757764</v>
      </c>
      <c r="AK34" s="92">
        <f t="shared" si="13"/>
        <v>-0.0206909582410163</v>
      </c>
      <c r="AL34" s="92">
        <f t="shared" si="13"/>
        <v>-0.025752650396438703</v>
      </c>
      <c r="AM34" s="92">
        <f t="shared" si="13"/>
        <v>-0.01475218171618764</v>
      </c>
      <c r="AN34" s="92">
        <f t="shared" si="13"/>
        <v>-0.028195029011082617</v>
      </c>
    </row>
    <row r="35" spans="26:40" ht="14.25">
      <c r="Z35" s="67" t="s">
        <v>151</v>
      </c>
      <c r="AA35" s="76"/>
      <c r="AB35" s="92">
        <f t="shared" si="13"/>
        <v>-0.07580831216498607</v>
      </c>
      <c r="AC35" s="92">
        <f t="shared" si="13"/>
        <v>-0.09137585573380524</v>
      </c>
      <c r="AD35" s="92">
        <f t="shared" si="13"/>
        <v>-0.06928851624716936</v>
      </c>
      <c r="AE35" s="92">
        <f t="shared" si="13"/>
        <v>-0.1432753375528124</v>
      </c>
      <c r="AF35" s="92">
        <f t="shared" si="13"/>
        <v>-0.17172509431883753</v>
      </c>
      <c r="AG35" s="92">
        <f t="shared" si="13"/>
        <v>-0.026127270787145607</v>
      </c>
      <c r="AH35" s="92">
        <f t="shared" si="13"/>
        <v>-0.16180314596997303</v>
      </c>
      <c r="AI35" s="92">
        <f t="shared" si="13"/>
        <v>-0.09475353006373421</v>
      </c>
      <c r="AJ35" s="92">
        <f t="shared" si="13"/>
        <v>-0.0006875694571391033</v>
      </c>
      <c r="AK35" s="92">
        <f t="shared" si="13"/>
        <v>-0.061720398351974626</v>
      </c>
      <c r="AL35" s="92">
        <f t="shared" si="13"/>
        <v>-0.15991970482684925</v>
      </c>
      <c r="AM35" s="92">
        <f t="shared" si="13"/>
        <v>-0.41114913215448856</v>
      </c>
      <c r="AN35" s="92">
        <f t="shared" si="13"/>
        <v>-0.024137328368186828</v>
      </c>
    </row>
    <row r="36" spans="26:40" ht="14.25">
      <c r="Z36" s="67" t="s">
        <v>152</v>
      </c>
      <c r="AA36" s="76"/>
      <c r="AB36" s="92">
        <f t="shared" si="13"/>
        <v>0.0006214571110771949</v>
      </c>
      <c r="AC36" s="92">
        <f t="shared" si="13"/>
        <v>0.11195266344480181</v>
      </c>
      <c r="AD36" s="92">
        <f t="shared" si="13"/>
        <v>-0.07534603412347285</v>
      </c>
      <c r="AE36" s="92">
        <f t="shared" si="13"/>
        <v>-0.019649735646792288</v>
      </c>
      <c r="AF36" s="92">
        <f t="shared" si="13"/>
        <v>0.021258126926607668</v>
      </c>
      <c r="AG36" s="92">
        <f t="shared" si="13"/>
        <v>-0.009319762531662668</v>
      </c>
      <c r="AH36" s="92">
        <f t="shared" si="13"/>
        <v>-0.0013329395824288603</v>
      </c>
      <c r="AI36" s="92">
        <f t="shared" si="13"/>
        <v>-0.04096888813940691</v>
      </c>
      <c r="AJ36" s="92">
        <f t="shared" si="13"/>
        <v>0.006177412364435364</v>
      </c>
      <c r="AK36" s="92">
        <f t="shared" si="13"/>
        <v>0.027427211771680726</v>
      </c>
      <c r="AL36" s="92">
        <f t="shared" si="13"/>
        <v>-0.029981478313509058</v>
      </c>
      <c r="AM36" s="92">
        <f t="shared" si="13"/>
        <v>0.015786491922575197</v>
      </c>
      <c r="AN36" s="92">
        <f t="shared" si="13"/>
        <v>-0.005356501063348507</v>
      </c>
    </row>
    <row r="37" spans="26:40" ht="15" thickBot="1">
      <c r="Z37" s="68" t="s">
        <v>153</v>
      </c>
      <c r="AA37" s="96"/>
      <c r="AB37" s="93">
        <f t="shared" si="13"/>
        <v>-0.027627302961069966</v>
      </c>
      <c r="AC37" s="93">
        <f t="shared" si="13"/>
        <v>-0.07599876085638113</v>
      </c>
      <c r="AD37" s="93">
        <f t="shared" si="13"/>
        <v>-0.0022011323988474496</v>
      </c>
      <c r="AE37" s="93">
        <f t="shared" si="13"/>
        <v>-0.0017248647283110152</v>
      </c>
      <c r="AF37" s="93">
        <f t="shared" si="13"/>
        <v>0.0032566654517636184</v>
      </c>
      <c r="AG37" s="93">
        <f t="shared" si="13"/>
        <v>-0.03485910005936654</v>
      </c>
      <c r="AH37" s="93">
        <f t="shared" si="13"/>
        <v>-0.17451429518675565</v>
      </c>
      <c r="AI37" s="93">
        <f t="shared" si="13"/>
        <v>-0.0623387180464513</v>
      </c>
      <c r="AJ37" s="93">
        <f t="shared" si="13"/>
        <v>-0.031346285838231736</v>
      </c>
      <c r="AK37" s="93">
        <f t="shared" si="13"/>
        <v>-0.25395888814466516</v>
      </c>
      <c r="AL37" s="93">
        <f t="shared" si="13"/>
        <v>-0.20007712560274538</v>
      </c>
      <c r="AM37" s="93">
        <f t="shared" si="13"/>
        <v>-0.05067364349161141</v>
      </c>
      <c r="AN37" s="93">
        <f t="shared" si="13"/>
        <v>-0.061282401989261825</v>
      </c>
    </row>
    <row r="38" spans="26:40" ht="15" thickTop="1">
      <c r="Z38" s="69" t="s">
        <v>155</v>
      </c>
      <c r="AA38" s="97"/>
      <c r="AB38" s="94">
        <f t="shared" si="13"/>
        <v>-0.004957175836382666</v>
      </c>
      <c r="AC38" s="94">
        <f t="shared" si="13"/>
        <v>-0.006485864627779558</v>
      </c>
      <c r="AD38" s="94">
        <f t="shared" si="13"/>
        <v>-0.0021861293148658367</v>
      </c>
      <c r="AE38" s="94">
        <f t="shared" si="13"/>
        <v>-0.017479529403163774</v>
      </c>
      <c r="AF38" s="94">
        <f t="shared" si="13"/>
        <v>-0.026407401103746064</v>
      </c>
      <c r="AG38" s="94">
        <f t="shared" si="13"/>
        <v>-0.019401472833059485</v>
      </c>
      <c r="AH38" s="94">
        <f t="shared" si="13"/>
        <v>-0.036245891019529575</v>
      </c>
      <c r="AI38" s="94">
        <f t="shared" si="13"/>
        <v>-0.024540165637593758</v>
      </c>
      <c r="AJ38" s="94">
        <f t="shared" si="13"/>
        <v>-0.0196936725055451</v>
      </c>
      <c r="AK38" s="94">
        <f t="shared" si="13"/>
        <v>-0.018977494933152483</v>
      </c>
      <c r="AL38" s="94">
        <f t="shared" si="13"/>
        <v>-0.026350677073550877</v>
      </c>
      <c r="AM38" s="94">
        <f t="shared" si="13"/>
        <v>-0.032860522727574115</v>
      </c>
      <c r="AN38" s="94">
        <f t="shared" si="13"/>
        <v>-0.011591889979377656</v>
      </c>
    </row>
    <row r="39" ht="14.25"/>
    <row r="43" ht="14.25">
      <c r="Z43" s="75" t="s">
        <v>277</v>
      </c>
    </row>
    <row r="44" spans="26:57" ht="14.25">
      <c r="Z44" s="79"/>
      <c r="AA44" s="79">
        <v>1990</v>
      </c>
      <c r="AB44" s="79">
        <f>AA44+1</f>
        <v>1991</v>
      </c>
      <c r="AC44" s="79">
        <f aca="true" t="shared" si="14" ref="AC44:AK44">AB44+1</f>
        <v>1992</v>
      </c>
      <c r="AD44" s="79">
        <f t="shared" si="14"/>
        <v>1993</v>
      </c>
      <c r="AE44" s="79">
        <f t="shared" si="14"/>
        <v>1994</v>
      </c>
      <c r="AF44" s="79">
        <f t="shared" si="14"/>
        <v>1995</v>
      </c>
      <c r="AG44" s="79">
        <f t="shared" si="14"/>
        <v>1996</v>
      </c>
      <c r="AH44" s="79">
        <f t="shared" si="14"/>
        <v>1997</v>
      </c>
      <c r="AI44" s="79">
        <f t="shared" si="14"/>
        <v>1998</v>
      </c>
      <c r="AJ44" s="79">
        <f t="shared" si="14"/>
        <v>1999</v>
      </c>
      <c r="AK44" s="79">
        <f t="shared" si="14"/>
        <v>2000</v>
      </c>
      <c r="AL44" s="79">
        <f>AK44+1</f>
        <v>2001</v>
      </c>
      <c r="AM44" s="79">
        <f>AL44+1</f>
        <v>2002</v>
      </c>
      <c r="AN44" s="79">
        <f>AM44+1</f>
        <v>2003</v>
      </c>
      <c r="AO44" s="79">
        <v>2004</v>
      </c>
      <c r="AP44" s="79">
        <v>2005</v>
      </c>
      <c r="AQ44" s="79">
        <v>2006</v>
      </c>
      <c r="AR44" s="79">
        <v>2007</v>
      </c>
      <c r="AS44" s="79">
        <v>2008</v>
      </c>
      <c r="AT44" s="79">
        <v>2009</v>
      </c>
      <c r="AU44" s="79">
        <v>2010</v>
      </c>
      <c r="AV44" s="79">
        <v>2011</v>
      </c>
      <c r="AW44" s="79">
        <v>2012</v>
      </c>
      <c r="AX44" s="79">
        <v>2013</v>
      </c>
      <c r="AY44" s="79">
        <v>2014</v>
      </c>
      <c r="AZ44" s="79">
        <v>2015</v>
      </c>
      <c r="BA44" s="79">
        <v>2016</v>
      </c>
      <c r="BB44" s="79">
        <v>2017</v>
      </c>
      <c r="BC44" s="79">
        <v>2018</v>
      </c>
      <c r="BD44" s="79">
        <v>2019</v>
      </c>
      <c r="BE44" s="79">
        <v>2020</v>
      </c>
    </row>
    <row r="45" spans="26:57" ht="14.25">
      <c r="Z45" s="67" t="s">
        <v>149</v>
      </c>
      <c r="AA45" s="80">
        <f>AA6/21</f>
        <v>741.3753784030228</v>
      </c>
      <c r="AB45" s="80">
        <f aca="true" t="shared" si="15" ref="AB45:AL45">AB6/21</f>
        <v>746.222159380634</v>
      </c>
      <c r="AC45" s="80">
        <f t="shared" si="15"/>
        <v>750.4862016182605</v>
      </c>
      <c r="AD45" s="80">
        <f t="shared" si="15"/>
        <v>756.4351011204328</v>
      </c>
      <c r="AE45" s="80">
        <f t="shared" si="15"/>
        <v>751.6134670002709</v>
      </c>
      <c r="AF45" s="80">
        <f t="shared" si="15"/>
        <v>737.0782459940484</v>
      </c>
      <c r="AG45" s="80">
        <f t="shared" si="15"/>
        <v>718.0508032221601</v>
      </c>
      <c r="AH45" s="80">
        <f t="shared" si="15"/>
        <v>696.0691812123991</v>
      </c>
      <c r="AI45" s="80">
        <f t="shared" si="15"/>
        <v>681.7121750463776</v>
      </c>
      <c r="AJ45" s="80">
        <f t="shared" si="15"/>
        <v>666.8493477499985</v>
      </c>
      <c r="AK45" s="80">
        <f t="shared" si="15"/>
        <v>658.556079993394</v>
      </c>
      <c r="AL45" s="80">
        <f t="shared" si="15"/>
        <v>650.2712459537063</v>
      </c>
      <c r="AM45" s="80">
        <f aca="true" t="shared" si="16" ref="AM45:AN49">AM6/21</f>
        <v>642.1014721426212</v>
      </c>
      <c r="AN45" s="80">
        <f t="shared" si="16"/>
        <v>638.9271088920384</v>
      </c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</row>
    <row r="46" spans="26:57" ht="14.25">
      <c r="Z46" s="67" t="s">
        <v>150</v>
      </c>
      <c r="AA46" s="80">
        <f aca="true" t="shared" si="17" ref="AA46:AL49">AA7/21</f>
        <v>245.43631382782638</v>
      </c>
      <c r="AB46" s="80">
        <f t="shared" si="17"/>
        <v>246.63693458127597</v>
      </c>
      <c r="AC46" s="80">
        <f t="shared" si="17"/>
        <v>245.8854799846569</v>
      </c>
      <c r="AD46" s="80">
        <f t="shared" si="17"/>
        <v>248.3421972249357</v>
      </c>
      <c r="AE46" s="80">
        <f t="shared" si="17"/>
        <v>250.29993833543827</v>
      </c>
      <c r="AF46" s="80">
        <f t="shared" si="17"/>
        <v>251.44915221033548</v>
      </c>
      <c r="AG46" s="80">
        <f t="shared" si="17"/>
        <v>251.82216210742786</v>
      </c>
      <c r="AH46" s="80">
        <f t="shared" si="17"/>
        <v>249.9316196337587</v>
      </c>
      <c r="AI46" s="80">
        <f t="shared" si="17"/>
        <v>246.7400221491875</v>
      </c>
      <c r="AJ46" s="80">
        <f t="shared" si="17"/>
        <v>241.62565104974905</v>
      </c>
      <c r="AK46" s="80">
        <f t="shared" si="17"/>
        <v>236.62618479392032</v>
      </c>
      <c r="AL46" s="80">
        <f t="shared" si="17"/>
        <v>230.53243338227938</v>
      </c>
      <c r="AM46" s="80">
        <f t="shared" si="16"/>
        <v>227.13157703354906</v>
      </c>
      <c r="AN46" s="80">
        <f t="shared" si="16"/>
        <v>220.7275956297552</v>
      </c>
      <c r="AO46" s="80"/>
      <c r="AP46" s="80"/>
      <c r="AQ46" s="80"/>
      <c r="AR46" s="80"/>
      <c r="AS46" s="80"/>
      <c r="AT46" s="80"/>
      <c r="AU46" s="80"/>
      <c r="AV46" s="80"/>
      <c r="AW46" s="80"/>
      <c r="AX46" s="80"/>
      <c r="AY46" s="80"/>
      <c r="AZ46" s="80"/>
      <c r="BA46" s="80"/>
      <c r="BB46" s="80"/>
      <c r="BC46" s="80"/>
      <c r="BD46" s="80"/>
      <c r="BE46" s="80"/>
    </row>
    <row r="47" spans="26:57" ht="14.25">
      <c r="Z47" s="67" t="s">
        <v>151</v>
      </c>
      <c r="AA47" s="80">
        <f t="shared" si="17"/>
        <v>151.2437918829839</v>
      </c>
      <c r="AB47" s="80">
        <f t="shared" si="17"/>
        <v>139.7782552949025</v>
      </c>
      <c r="AC47" s="80">
        <f t="shared" si="17"/>
        <v>127.00589760435248</v>
      </c>
      <c r="AD47" s="80">
        <f t="shared" si="17"/>
        <v>118.20584740470697</v>
      </c>
      <c r="AE47" s="80">
        <f t="shared" si="17"/>
        <v>101.26986471708135</v>
      </c>
      <c r="AF47" s="80">
        <f t="shared" si="17"/>
        <v>83.87928764688465</v>
      </c>
      <c r="AG47" s="80">
        <f t="shared" si="17"/>
        <v>81.68775078510161</v>
      </c>
      <c r="AH47" s="80">
        <f t="shared" si="17"/>
        <v>68.47041572086104</v>
      </c>
      <c r="AI47" s="80">
        <f t="shared" si="17"/>
        <v>61.982602126378055</v>
      </c>
      <c r="AJ47" s="80">
        <f t="shared" si="17"/>
        <v>61.939984782281954</v>
      </c>
      <c r="AK47" s="80">
        <f t="shared" si="17"/>
        <v>58.11702424760427</v>
      </c>
      <c r="AL47" s="80">
        <f t="shared" si="17"/>
        <v>48.82296688451255</v>
      </c>
      <c r="AM47" s="80">
        <f t="shared" si="16"/>
        <v>28.749446420737883</v>
      </c>
      <c r="AN47" s="80">
        <f t="shared" si="16"/>
        <v>28.05551159207694</v>
      </c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</row>
    <row r="48" spans="26:57" ht="14.25">
      <c r="Z48" s="67" t="s">
        <v>152</v>
      </c>
      <c r="AA48" s="80">
        <f t="shared" si="17"/>
        <v>25.32156518190738</v>
      </c>
      <c r="AB48" s="80">
        <f t="shared" si="17"/>
        <v>25.337301448653285</v>
      </c>
      <c r="AC48" s="80">
        <f t="shared" si="17"/>
        <v>28.173879830333856</v>
      </c>
      <c r="AD48" s="80">
        <f t="shared" si="17"/>
        <v>26.051089719246896</v>
      </c>
      <c r="AE48" s="80">
        <f t="shared" si="17"/>
        <v>25.539192692952827</v>
      </c>
      <c r="AF48" s="80">
        <f t="shared" si="17"/>
        <v>26.082108092822708</v>
      </c>
      <c r="AG48" s="80">
        <f t="shared" si="17"/>
        <v>25.839029039072443</v>
      </c>
      <c r="AH48" s="80">
        <f t="shared" si="17"/>
        <v>25.804587174494735</v>
      </c>
      <c r="AI48" s="80">
        <f t="shared" si="17"/>
        <v>24.747401929059286</v>
      </c>
      <c r="AJ48" s="80">
        <f t="shared" si="17"/>
        <v>24.90027683572351</v>
      </c>
      <c r="AK48" s="80">
        <f t="shared" si="17"/>
        <v>25.58322200167037</v>
      </c>
      <c r="AL48" s="80">
        <f t="shared" si="17"/>
        <v>24.816199186037608</v>
      </c>
      <c r="AM48" s="80">
        <f t="shared" si="16"/>
        <v>25.20795991403701</v>
      </c>
      <c r="AN48" s="80">
        <f t="shared" si="16"/>
        <v>25.07293344995262</v>
      </c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</row>
    <row r="49" spans="26:57" ht="15" thickBot="1">
      <c r="Z49" s="68" t="s">
        <v>153</v>
      </c>
      <c r="AA49" s="81">
        <f t="shared" si="17"/>
        <v>16.08575042789611</v>
      </c>
      <c r="AB49" s="81">
        <f t="shared" si="17"/>
        <v>15.641344527468462</v>
      </c>
      <c r="AC49" s="81">
        <f t="shared" si="17"/>
        <v>14.45262172525312</v>
      </c>
      <c r="AD49" s="81">
        <f t="shared" si="17"/>
        <v>14.420809591325378</v>
      </c>
      <c r="AE49" s="81">
        <f t="shared" si="17"/>
        <v>14.395935645507612</v>
      </c>
      <c r="AF49" s="81">
        <f t="shared" si="17"/>
        <v>14.44281839177015</v>
      </c>
      <c r="AG49" s="81">
        <f t="shared" si="17"/>
        <v>13.939354740312174</v>
      </c>
      <c r="AH49" s="81">
        <f t="shared" si="17"/>
        <v>11.506738072448433</v>
      </c>
      <c r="AI49" s="81">
        <f t="shared" si="17"/>
        <v>10.789422772115703</v>
      </c>
      <c r="AJ49" s="81">
        <f t="shared" si="17"/>
        <v>10.451214441871437</v>
      </c>
      <c r="AK49" s="81">
        <f t="shared" si="17"/>
        <v>7.7970356424523</v>
      </c>
      <c r="AL49" s="81">
        <f t="shared" si="17"/>
        <v>6.237027162888289</v>
      </c>
      <c r="AM49" s="81">
        <f t="shared" si="16"/>
        <v>5.920974271988591</v>
      </c>
      <c r="AN49" s="81">
        <f t="shared" si="16"/>
        <v>5.55812274648451</v>
      </c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</row>
    <row r="50" spans="26:57" ht="15" thickTop="1">
      <c r="Z50" s="69" t="s">
        <v>155</v>
      </c>
      <c r="AA50" s="255">
        <f aca="true" t="shared" si="18" ref="AA50:AN50">SUM(AA45:AA49)</f>
        <v>1179.4627997236364</v>
      </c>
      <c r="AB50" s="255">
        <f t="shared" si="18"/>
        <v>1173.6159952329342</v>
      </c>
      <c r="AC50" s="255">
        <f t="shared" si="18"/>
        <v>1166.0040807628566</v>
      </c>
      <c r="AD50" s="255">
        <f t="shared" si="18"/>
        <v>1163.4550450606478</v>
      </c>
      <c r="AE50" s="255">
        <f t="shared" si="18"/>
        <v>1143.1183983912508</v>
      </c>
      <c r="AF50" s="255">
        <f t="shared" si="18"/>
        <v>1112.9316123358612</v>
      </c>
      <c r="AG50" s="255">
        <f t="shared" si="18"/>
        <v>1091.3390998940743</v>
      </c>
      <c r="AH50" s="255">
        <f t="shared" si="18"/>
        <v>1051.782541813962</v>
      </c>
      <c r="AI50" s="255">
        <f t="shared" si="18"/>
        <v>1025.9716240231182</v>
      </c>
      <c r="AJ50" s="255">
        <f t="shared" si="18"/>
        <v>1005.7664748596245</v>
      </c>
      <c r="AK50" s="255">
        <f t="shared" si="18"/>
        <v>986.6795466790412</v>
      </c>
      <c r="AL50" s="255">
        <f t="shared" si="18"/>
        <v>960.679872569424</v>
      </c>
      <c r="AM50" s="82">
        <f t="shared" si="18"/>
        <v>929.1114297829338</v>
      </c>
      <c r="AN50" s="82">
        <f t="shared" si="18"/>
        <v>918.3412723103078</v>
      </c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Y1:BJ69"/>
  <sheetViews>
    <sheetView zoomScale="85" zoomScaleNormal="85" workbookViewId="0" topLeftCell="W1">
      <pane xSplit="4" topLeftCell="AA23" activePane="topRight" state="frozen"/>
      <selection pane="topLeft" activeCell="W1" sqref="W1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3" width="1.625" style="1" customWidth="1"/>
    <col min="24" max="24" width="1.75390625" style="1" customWidth="1"/>
    <col min="25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16384" width="9.00390625" style="1" customWidth="1"/>
  </cols>
  <sheetData>
    <row r="1" ht="33.75" customHeight="1">
      <c r="AA1" s="596" t="s">
        <v>13</v>
      </c>
    </row>
    <row r="2" ht="15" thickBot="1">
      <c r="Z2" s="1" t="s">
        <v>118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531.752868820055</v>
      </c>
      <c r="AB4" s="514">
        <v>532.083330421719</v>
      </c>
      <c r="AC4" s="514">
        <v>591.651476437011</v>
      </c>
      <c r="AD4" s="514">
        <v>547.0728841041848</v>
      </c>
      <c r="AE4" s="514">
        <v>536.3230465520094</v>
      </c>
      <c r="AF4" s="514">
        <v>547.7242699492768</v>
      </c>
      <c r="AG4" s="514">
        <v>542.6196098205213</v>
      </c>
      <c r="AH4" s="514">
        <v>541.8963306643894</v>
      </c>
      <c r="AI4" s="514">
        <v>519.695440510245</v>
      </c>
      <c r="AJ4" s="514">
        <v>522.9058135501937</v>
      </c>
      <c r="AK4" s="514">
        <v>537.2476620350778</v>
      </c>
      <c r="AL4" s="605">
        <v>521.1401829067897</v>
      </c>
      <c r="AM4" s="605">
        <v>529.3671581947772</v>
      </c>
      <c r="AN4" s="605">
        <v>526.531602449005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-32.666360999999995</v>
      </c>
      <c r="AB5" s="520">
        <v>-33.080228999999996</v>
      </c>
      <c r="AC5" s="520">
        <v>-34.836879</v>
      </c>
      <c r="AD5" s="520">
        <v>-32.791143</v>
      </c>
      <c r="AE5" s="520">
        <v>-36.599136</v>
      </c>
      <c r="AF5" s="520">
        <v>-35.603021999999996</v>
      </c>
      <c r="AG5" s="520">
        <v>-36.988139999999994</v>
      </c>
      <c r="AH5" s="520">
        <v>-36.230270999999995</v>
      </c>
      <c r="AI5" s="520">
        <v>-35.236131</v>
      </c>
      <c r="AJ5" s="520">
        <v>-41.012475</v>
      </c>
      <c r="AK5" s="520">
        <v>-41.891787</v>
      </c>
      <c r="AL5" s="606">
        <v>-41.891787</v>
      </c>
      <c r="AM5" s="606">
        <v>-41.891787</v>
      </c>
      <c r="AN5" s="606">
        <v>-41.891787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227.50705754172108</v>
      </c>
      <c r="AB6" s="525">
        <v>223.86242799450412</v>
      </c>
      <c r="AC6" s="525">
        <v>270.6140713532909</v>
      </c>
      <c r="AD6" s="525">
        <v>217.71480398734636</v>
      </c>
      <c r="AE6" s="525">
        <v>219.45879139268385</v>
      </c>
      <c r="AF6" s="525">
        <v>213.95638534217872</v>
      </c>
      <c r="AG6" s="525">
        <v>201.53649215356612</v>
      </c>
      <c r="AH6" s="525">
        <v>201.09223532931227</v>
      </c>
      <c r="AI6" s="525">
        <v>186.64775005890147</v>
      </c>
      <c r="AJ6" s="525">
        <v>199.0274064553283</v>
      </c>
      <c r="AK6" s="525">
        <v>204.4545586961819</v>
      </c>
      <c r="AL6" s="607">
        <v>204.36144077150175</v>
      </c>
      <c r="AM6" s="607">
        <v>204.02909541894104</v>
      </c>
      <c r="AN6" s="607">
        <v>203.8374449416246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195.18798685649423</v>
      </c>
      <c r="AB7" s="525">
        <v>200.8176200372195</v>
      </c>
      <c r="AC7" s="525">
        <v>201.4237637980363</v>
      </c>
      <c r="AD7" s="525">
        <v>199.93413567693892</v>
      </c>
      <c r="AE7" s="525">
        <v>202.33796916200367</v>
      </c>
      <c r="AF7" s="525">
        <v>208.28413438834878</v>
      </c>
      <c r="AG7" s="525">
        <v>212.8631360007153</v>
      </c>
      <c r="AH7" s="525">
        <v>216.67951146063052</v>
      </c>
      <c r="AI7" s="525">
        <v>214.0306093948157</v>
      </c>
      <c r="AJ7" s="525">
        <v>216.2051107616562</v>
      </c>
      <c r="AK7" s="525">
        <v>220.4627538179096</v>
      </c>
      <c r="AL7" s="607">
        <v>213.3192222627955</v>
      </c>
      <c r="AM7" s="607">
        <v>215.21937770114033</v>
      </c>
      <c r="AN7" s="607">
        <v>217.45010670834688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141.7241854218397</v>
      </c>
      <c r="AB8" s="531">
        <v>140.48351138999533</v>
      </c>
      <c r="AC8" s="531">
        <v>154.45052028568372</v>
      </c>
      <c r="AD8" s="531">
        <v>162.2150874398995</v>
      </c>
      <c r="AE8" s="531">
        <v>151.1254219973218</v>
      </c>
      <c r="AF8" s="531">
        <v>161.08677221874936</v>
      </c>
      <c r="AG8" s="531">
        <v>165.20812166623986</v>
      </c>
      <c r="AH8" s="531">
        <v>160.35485487444663</v>
      </c>
      <c r="AI8" s="531">
        <v>154.25321205652784</v>
      </c>
      <c r="AJ8" s="531">
        <v>148.6857713332092</v>
      </c>
      <c r="AK8" s="531">
        <v>154.2221365209864</v>
      </c>
      <c r="AL8" s="608">
        <v>145.3513068724925</v>
      </c>
      <c r="AM8" s="608">
        <v>152.01047207469577</v>
      </c>
      <c r="AN8" s="608">
        <v>147.13583779903348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4.25">
      <c r="Y9" s="512" t="s">
        <v>134</v>
      </c>
      <c r="Z9" s="513"/>
      <c r="AA9" s="514">
        <v>3176.119629542662</v>
      </c>
      <c r="AB9" s="514">
        <v>2935.343361192952</v>
      </c>
      <c r="AC9" s="514">
        <v>2667.123849691402</v>
      </c>
      <c r="AD9" s="514">
        <v>2482.3227954988465</v>
      </c>
      <c r="AE9" s="514">
        <v>2126.6671590587084</v>
      </c>
      <c r="AF9" s="514">
        <v>1761.4650405845775</v>
      </c>
      <c r="AG9" s="514">
        <v>1715.442766487134</v>
      </c>
      <c r="AH9" s="514">
        <v>1437.878730138082</v>
      </c>
      <c r="AI9" s="514">
        <v>1301.6346446539392</v>
      </c>
      <c r="AJ9" s="514">
        <v>1300.739680427921</v>
      </c>
      <c r="AK9" s="514">
        <v>1220.4575091996896</v>
      </c>
      <c r="AL9" s="605">
        <v>1025.2823045747637</v>
      </c>
      <c r="AM9" s="605">
        <v>603.7383748354955</v>
      </c>
      <c r="AN9" s="605">
        <v>589.1657434336157</v>
      </c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515"/>
      <c r="BC9" s="515"/>
      <c r="BD9" s="515"/>
      <c r="BE9" s="515"/>
      <c r="BF9" s="535"/>
      <c r="BG9" s="536"/>
      <c r="BH9" s="119"/>
      <c r="BI9" s="119"/>
      <c r="BJ9" s="119"/>
    </row>
    <row r="10" spans="25:62" ht="14.25">
      <c r="Y10" s="518"/>
      <c r="Z10" s="519" t="s">
        <v>135</v>
      </c>
      <c r="AA10" s="520">
        <v>2806.432648887</v>
      </c>
      <c r="AB10" s="520">
        <v>2538.3284787945</v>
      </c>
      <c r="AC10" s="520">
        <v>2267.5200075674998</v>
      </c>
      <c r="AD10" s="520">
        <v>2075.7644293155</v>
      </c>
      <c r="AE10" s="520">
        <v>1712.963383488</v>
      </c>
      <c r="AF10" s="520">
        <v>1344.6847656585003</v>
      </c>
      <c r="AG10" s="520">
        <v>1297.1539236074998</v>
      </c>
      <c r="AH10" s="520">
        <v>1006.8610729695002</v>
      </c>
      <c r="AI10" s="520">
        <v>872.456762709</v>
      </c>
      <c r="AJ10" s="520">
        <v>865.6900515795002</v>
      </c>
      <c r="AK10" s="520">
        <v>769.125101241</v>
      </c>
      <c r="AL10" s="606">
        <v>570.298095759</v>
      </c>
      <c r="AM10" s="606">
        <v>118.338399858</v>
      </c>
      <c r="AN10" s="606">
        <v>93.86375585999998</v>
      </c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37"/>
      <c r="BG10" s="538"/>
      <c r="BH10" s="119"/>
      <c r="BI10" s="119"/>
      <c r="BJ10" s="119"/>
    </row>
    <row r="11" spans="25:62" ht="15" thickBot="1">
      <c r="Y11" s="529"/>
      <c r="Z11" s="530" t="s">
        <v>136</v>
      </c>
      <c r="AA11" s="531">
        <v>369.6869806556621</v>
      </c>
      <c r="AB11" s="531">
        <v>397.0148823984525</v>
      </c>
      <c r="AC11" s="531">
        <v>399.6038421239024</v>
      </c>
      <c r="AD11" s="531">
        <v>406.55836618334666</v>
      </c>
      <c r="AE11" s="531">
        <v>413.70377557070833</v>
      </c>
      <c r="AF11" s="531">
        <v>416.7802749260773</v>
      </c>
      <c r="AG11" s="531">
        <v>418.28884287963416</v>
      </c>
      <c r="AH11" s="531">
        <v>431.01765716858165</v>
      </c>
      <c r="AI11" s="531">
        <v>429.17788194493926</v>
      </c>
      <c r="AJ11" s="531">
        <v>435.049628848421</v>
      </c>
      <c r="AK11" s="531">
        <v>451.3324079586896</v>
      </c>
      <c r="AL11" s="608">
        <v>454.9842088157635</v>
      </c>
      <c r="AM11" s="608">
        <v>485.39997497749556</v>
      </c>
      <c r="AN11" s="608">
        <v>495.30198757361575</v>
      </c>
      <c r="AO11" s="532"/>
      <c r="AP11" s="532"/>
      <c r="AQ11" s="532"/>
      <c r="AR11" s="532"/>
      <c r="AS11" s="532"/>
      <c r="AT11" s="532"/>
      <c r="AU11" s="532"/>
      <c r="AV11" s="532"/>
      <c r="AW11" s="532"/>
      <c r="AX11" s="532"/>
      <c r="AY11" s="532"/>
      <c r="AZ11" s="532"/>
      <c r="BA11" s="532"/>
      <c r="BB11" s="532"/>
      <c r="BC11" s="532"/>
      <c r="BD11" s="532"/>
      <c r="BE11" s="532"/>
      <c r="BF11" s="533"/>
      <c r="BG11" s="534"/>
      <c r="BH11" s="119"/>
      <c r="BI11" s="119"/>
      <c r="BJ11" s="119"/>
    </row>
    <row r="12" spans="25:62" ht="15" thickBot="1">
      <c r="Y12" s="539" t="s">
        <v>245</v>
      </c>
      <c r="Z12" s="540"/>
      <c r="AA12" s="541">
        <v>337.8007589858183</v>
      </c>
      <c r="AB12" s="541">
        <v>328.4682350768377</v>
      </c>
      <c r="AC12" s="541">
        <v>303.5050562303155</v>
      </c>
      <c r="AD12" s="541">
        <v>302.83700141783294</v>
      </c>
      <c r="AE12" s="541">
        <v>302.31464855565986</v>
      </c>
      <c r="AF12" s="541">
        <v>303.29918622717315</v>
      </c>
      <c r="AG12" s="541">
        <v>292.72644954655567</v>
      </c>
      <c r="AH12" s="541">
        <v>241.6414995214171</v>
      </c>
      <c r="AI12" s="541">
        <v>226.57787821442977</v>
      </c>
      <c r="AJ12" s="541">
        <v>219.4755032793002</v>
      </c>
      <c r="AK12" s="541">
        <v>163.7377484914983</v>
      </c>
      <c r="AL12" s="609">
        <v>130.97757042065408</v>
      </c>
      <c r="AM12" s="609">
        <v>124.34045971176042</v>
      </c>
      <c r="AN12" s="609">
        <v>116.7205776761747</v>
      </c>
      <c r="AO12" s="542"/>
      <c r="AP12" s="542"/>
      <c r="AQ12" s="542"/>
      <c r="AR12" s="542"/>
      <c r="AS12" s="542"/>
      <c r="AT12" s="542"/>
      <c r="AU12" s="542"/>
      <c r="AV12" s="542"/>
      <c r="AW12" s="542"/>
      <c r="AX12" s="542"/>
      <c r="AY12" s="542"/>
      <c r="AZ12" s="542"/>
      <c r="BA12" s="542"/>
      <c r="BB12" s="542"/>
      <c r="BC12" s="542"/>
      <c r="BD12" s="542"/>
      <c r="BE12" s="542"/>
      <c r="BF12" s="543"/>
      <c r="BG12" s="544"/>
      <c r="BI12" s="119"/>
      <c r="BJ12" s="119"/>
    </row>
    <row r="13" spans="25:62" ht="14.25">
      <c r="Y13" s="512" t="s">
        <v>137</v>
      </c>
      <c r="Z13" s="513"/>
      <c r="AA13" s="514">
        <v>15568.882946463478</v>
      </c>
      <c r="AB13" s="514">
        <v>15670.665346993315</v>
      </c>
      <c r="AC13" s="514">
        <v>15760.21023398347</v>
      </c>
      <c r="AD13" s="514">
        <v>15885.13712352909</v>
      </c>
      <c r="AE13" s="514">
        <v>15783.88280700569</v>
      </c>
      <c r="AF13" s="514">
        <v>15478.643165875017</v>
      </c>
      <c r="AG13" s="514">
        <v>15079.066867665362</v>
      </c>
      <c r="AH13" s="514">
        <v>14617.452805460382</v>
      </c>
      <c r="AI13" s="514">
        <v>14315.95567597393</v>
      </c>
      <c r="AJ13" s="514">
        <v>14003.836302749969</v>
      </c>
      <c r="AK13" s="514">
        <v>13829.677679861274</v>
      </c>
      <c r="AL13" s="605">
        <v>13655.696165027832</v>
      </c>
      <c r="AM13" s="605">
        <v>13484.130914995045</v>
      </c>
      <c r="AN13" s="605">
        <v>13417.469286732807</v>
      </c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515"/>
      <c r="BC13" s="515"/>
      <c r="BD13" s="515"/>
      <c r="BE13" s="515"/>
      <c r="BF13" s="535"/>
      <c r="BG13" s="536"/>
      <c r="BI13" s="119"/>
      <c r="BJ13" s="119"/>
    </row>
    <row r="14" spans="25:62" ht="14.25">
      <c r="Y14" s="518"/>
      <c r="Z14" s="519" t="s">
        <v>138</v>
      </c>
      <c r="AA14" s="520">
        <v>7249.101882606256</v>
      </c>
      <c r="AB14" s="520">
        <v>7339.3096308625</v>
      </c>
      <c r="AC14" s="520">
        <v>7364.532386362501</v>
      </c>
      <c r="AD14" s="520">
        <v>7309.775792720728</v>
      </c>
      <c r="AE14" s="520">
        <v>7220.20225242073</v>
      </c>
      <c r="AF14" s="520">
        <v>7118.908472108228</v>
      </c>
      <c r="AG14" s="520">
        <v>7036.437964700001</v>
      </c>
      <c r="AH14" s="520">
        <v>6957.82994075</v>
      </c>
      <c r="AI14" s="520">
        <v>6891.575681866645</v>
      </c>
      <c r="AJ14" s="520">
        <v>6809.337450304143</v>
      </c>
      <c r="AK14" s="520">
        <v>6759.121602616646</v>
      </c>
      <c r="AL14" s="606">
        <v>6712.793060374999</v>
      </c>
      <c r="AM14" s="606">
        <v>6672.134519287501</v>
      </c>
      <c r="AN14" s="606">
        <v>6615.7236495375</v>
      </c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1"/>
      <c r="BF14" s="537"/>
      <c r="BG14" s="538"/>
      <c r="BI14" s="119"/>
      <c r="BJ14" s="119"/>
    </row>
    <row r="15" spans="25:62" ht="14.25">
      <c r="Y15" s="518"/>
      <c r="Z15" s="524" t="s">
        <v>139</v>
      </c>
      <c r="AA15" s="525">
        <v>1072.5451149110147</v>
      </c>
      <c r="AB15" s="525">
        <v>1066.8352063993623</v>
      </c>
      <c r="AC15" s="525">
        <v>1057.0149435294018</v>
      </c>
      <c r="AD15" s="525">
        <v>1037.523014673913</v>
      </c>
      <c r="AE15" s="525">
        <v>1013.0591034958568</v>
      </c>
      <c r="AF15" s="525">
        <v>991.3830995624191</v>
      </c>
      <c r="AG15" s="525">
        <v>976.8018918733138</v>
      </c>
      <c r="AH15" s="525">
        <v>963.2890069143639</v>
      </c>
      <c r="AI15" s="525">
        <v>950.8133286485966</v>
      </c>
      <c r="AJ15" s="525">
        <v>937.6691051651727</v>
      </c>
      <c r="AK15" s="525">
        <v>927.8087543742747</v>
      </c>
      <c r="AL15" s="607">
        <v>920.2764772645965</v>
      </c>
      <c r="AM15" s="607">
        <v>914.9945291855829</v>
      </c>
      <c r="AN15" s="607">
        <v>911.7359035395003</v>
      </c>
      <c r="AO15" s="526"/>
      <c r="AP15" s="526"/>
      <c r="AQ15" s="526"/>
      <c r="AR15" s="526"/>
      <c r="AS15" s="526"/>
      <c r="AT15" s="526"/>
      <c r="AU15" s="526"/>
      <c r="AV15" s="526"/>
      <c r="AW15" s="526"/>
      <c r="AX15" s="526"/>
      <c r="AY15" s="526"/>
      <c r="AZ15" s="526"/>
      <c r="BA15" s="526"/>
      <c r="BB15" s="526"/>
      <c r="BC15" s="526"/>
      <c r="BD15" s="526"/>
      <c r="BE15" s="526"/>
      <c r="BF15" s="527"/>
      <c r="BG15" s="528"/>
      <c r="BI15" s="119"/>
      <c r="BJ15" s="119"/>
    </row>
    <row r="16" spans="25:62" ht="14.25">
      <c r="Y16" s="518"/>
      <c r="Z16" s="524" t="s">
        <v>140</v>
      </c>
      <c r="AA16" s="525">
        <v>7075.734083852676</v>
      </c>
      <c r="AB16" s="525">
        <v>7094.1006875745525</v>
      </c>
      <c r="AC16" s="525">
        <v>7176.750404322993</v>
      </c>
      <c r="AD16" s="525">
        <v>7368.451830670073</v>
      </c>
      <c r="AE16" s="525">
        <v>7384.522608926716</v>
      </c>
      <c r="AF16" s="525">
        <v>7200.8565717079555</v>
      </c>
      <c r="AG16" s="525">
        <v>6906.990912157942</v>
      </c>
      <c r="AH16" s="525">
        <v>6547.6942268487455</v>
      </c>
      <c r="AI16" s="525">
        <v>6333.034545849322</v>
      </c>
      <c r="AJ16" s="525">
        <v>6125.2623412456005</v>
      </c>
      <c r="AK16" s="525">
        <v>6018.5064571121975</v>
      </c>
      <c r="AL16" s="607">
        <v>5907.158922048325</v>
      </c>
      <c r="AM16" s="607">
        <v>5788.923910588748</v>
      </c>
      <c r="AN16" s="607">
        <v>5785.480172390897</v>
      </c>
      <c r="AO16" s="526"/>
      <c r="AP16" s="526"/>
      <c r="AQ16" s="526"/>
      <c r="AR16" s="526"/>
      <c r="AS16" s="526"/>
      <c r="AT16" s="526"/>
      <c r="AU16" s="526"/>
      <c r="AV16" s="526"/>
      <c r="AW16" s="526"/>
      <c r="AX16" s="526"/>
      <c r="AY16" s="526"/>
      <c r="AZ16" s="526"/>
      <c r="BA16" s="526"/>
      <c r="BB16" s="526"/>
      <c r="BC16" s="526"/>
      <c r="BD16" s="526"/>
      <c r="BE16" s="526"/>
      <c r="BF16" s="527"/>
      <c r="BG16" s="528"/>
      <c r="BI16" s="119"/>
      <c r="BJ16" s="119"/>
    </row>
    <row r="17" spans="25:62" ht="14.25">
      <c r="Y17" s="518"/>
      <c r="Z17" s="524" t="s">
        <v>141</v>
      </c>
      <c r="AA17" s="525">
        <v>3.05542869226</v>
      </c>
      <c r="AB17" s="525">
        <v>3.19288750732</v>
      </c>
      <c r="AC17" s="525">
        <v>3.17136632638</v>
      </c>
      <c r="AD17" s="525">
        <v>3.0028082763000006</v>
      </c>
      <c r="AE17" s="525">
        <v>2.8558351954300005</v>
      </c>
      <c r="AF17" s="525">
        <v>2.72230671916</v>
      </c>
      <c r="AG17" s="525">
        <v>2.6854959805800003</v>
      </c>
      <c r="AH17" s="525">
        <v>2.5788616203</v>
      </c>
      <c r="AI17" s="525">
        <v>2.4732674995000004</v>
      </c>
      <c r="AJ17" s="525">
        <v>2.3531738142500003</v>
      </c>
      <c r="AK17" s="525">
        <v>2.296443961665</v>
      </c>
      <c r="AL17" s="607">
        <v>2.262675432885</v>
      </c>
      <c r="AM17" s="607">
        <v>2.278902187415</v>
      </c>
      <c r="AN17" s="607">
        <v>2.2946554367100003</v>
      </c>
      <c r="AO17" s="526"/>
      <c r="AP17" s="526"/>
      <c r="AQ17" s="526"/>
      <c r="AR17" s="526"/>
      <c r="AS17" s="526"/>
      <c r="AT17" s="526"/>
      <c r="AU17" s="526"/>
      <c r="AV17" s="526"/>
      <c r="AW17" s="526"/>
      <c r="AX17" s="526"/>
      <c r="AY17" s="526"/>
      <c r="AZ17" s="526"/>
      <c r="BA17" s="526"/>
      <c r="BB17" s="526"/>
      <c r="BC17" s="526"/>
      <c r="BD17" s="526"/>
      <c r="BE17" s="526"/>
      <c r="BF17" s="527"/>
      <c r="BG17" s="528"/>
      <c r="BI17" s="119"/>
      <c r="BJ17" s="119"/>
    </row>
    <row r="18" spans="25:62" ht="15" thickBot="1">
      <c r="Y18" s="529"/>
      <c r="Z18" s="530" t="s">
        <v>142</v>
      </c>
      <c r="AA18" s="531">
        <v>168.44643640127137</v>
      </c>
      <c r="AB18" s="531">
        <v>167.22693464958152</v>
      </c>
      <c r="AC18" s="531">
        <v>158.74113344219404</v>
      </c>
      <c r="AD18" s="531">
        <v>166.3836771880757</v>
      </c>
      <c r="AE18" s="531">
        <v>163.24300696695664</v>
      </c>
      <c r="AF18" s="531">
        <v>164.77271577725364</v>
      </c>
      <c r="AG18" s="531">
        <v>156.15060295352492</v>
      </c>
      <c r="AH18" s="531">
        <v>146.0607693269708</v>
      </c>
      <c r="AI18" s="531">
        <v>138.0588521098662</v>
      </c>
      <c r="AJ18" s="531">
        <v>129.2142322208034</v>
      </c>
      <c r="AK18" s="531">
        <v>121.94442179648928</v>
      </c>
      <c r="AL18" s="608">
        <v>113.20502990702518</v>
      </c>
      <c r="AM18" s="608">
        <v>105.79905374579974</v>
      </c>
      <c r="AN18" s="608">
        <v>102.23490582819932</v>
      </c>
      <c r="AO18" s="532"/>
      <c r="AP18" s="532"/>
      <c r="AQ18" s="532"/>
      <c r="AR18" s="532"/>
      <c r="AS18" s="532"/>
      <c r="AT18" s="532"/>
      <c r="AU18" s="532"/>
      <c r="AV18" s="532"/>
      <c r="AW18" s="532"/>
      <c r="AX18" s="532"/>
      <c r="AY18" s="532"/>
      <c r="AZ18" s="532"/>
      <c r="BA18" s="532"/>
      <c r="BB18" s="532"/>
      <c r="BC18" s="532"/>
      <c r="BD18" s="532"/>
      <c r="BE18" s="532"/>
      <c r="BF18" s="533"/>
      <c r="BG18" s="534"/>
      <c r="BI18" s="119"/>
      <c r="BJ18" s="119"/>
    </row>
    <row r="19" spans="25:62" ht="15" thickBot="1">
      <c r="Y19" s="572" t="s">
        <v>143</v>
      </c>
      <c r="Z19" s="573"/>
      <c r="AA19" s="574">
        <v>53.071200000000005</v>
      </c>
      <c r="AB19" s="574">
        <v>83.19023999999999</v>
      </c>
      <c r="AC19" s="574">
        <v>83.82528</v>
      </c>
      <c r="AD19" s="574">
        <v>84.46032000000001</v>
      </c>
      <c r="AE19" s="574">
        <v>85.09536</v>
      </c>
      <c r="AF19" s="574">
        <v>86.36543999999999</v>
      </c>
      <c r="AG19" s="575" t="s">
        <v>154</v>
      </c>
      <c r="AH19" s="575" t="s">
        <v>154</v>
      </c>
      <c r="AI19" s="575" t="s">
        <v>154</v>
      </c>
      <c r="AJ19" s="575" t="s">
        <v>154</v>
      </c>
      <c r="AK19" s="575" t="s">
        <v>154</v>
      </c>
      <c r="AL19" s="610" t="s">
        <v>154</v>
      </c>
      <c r="AM19" s="610" t="s">
        <v>154</v>
      </c>
      <c r="AN19" s="610" t="s">
        <v>154</v>
      </c>
      <c r="AO19" s="576"/>
      <c r="AP19" s="576"/>
      <c r="AQ19" s="576"/>
      <c r="AR19" s="576"/>
      <c r="AS19" s="576"/>
      <c r="AT19" s="576"/>
      <c r="AU19" s="576"/>
      <c r="AV19" s="576"/>
      <c r="AW19" s="576"/>
      <c r="AX19" s="576"/>
      <c r="AY19" s="576"/>
      <c r="AZ19" s="576"/>
      <c r="BA19" s="576"/>
      <c r="BB19" s="576"/>
      <c r="BC19" s="576"/>
      <c r="BD19" s="576"/>
      <c r="BE19" s="576"/>
      <c r="BF19" s="577"/>
      <c r="BG19" s="578"/>
      <c r="BI19" s="119"/>
      <c r="BJ19" s="119"/>
    </row>
    <row r="20" spans="25:62" ht="14.25">
      <c r="Y20" s="545" t="s">
        <v>246</v>
      </c>
      <c r="Z20" s="325"/>
      <c r="AA20" s="121">
        <v>5154.162590384354</v>
      </c>
      <c r="AB20" s="121">
        <v>5179.3756262067955</v>
      </c>
      <c r="AC20" s="121">
        <v>5163.595079677795</v>
      </c>
      <c r="AD20" s="121">
        <v>5215.18614172365</v>
      </c>
      <c r="AE20" s="121">
        <v>5256.298705044203</v>
      </c>
      <c r="AF20" s="121">
        <v>5280.432196417045</v>
      </c>
      <c r="AG20" s="121">
        <v>5288.265404255985</v>
      </c>
      <c r="AH20" s="121">
        <v>5248.564012308932</v>
      </c>
      <c r="AI20" s="121">
        <v>5181.540465132937</v>
      </c>
      <c r="AJ20" s="121">
        <v>5074.13867204473</v>
      </c>
      <c r="AK20" s="121">
        <v>4969.149880672327</v>
      </c>
      <c r="AL20" s="611">
        <v>4841.181101027867</v>
      </c>
      <c r="AM20" s="611">
        <v>4769.7631177045305</v>
      </c>
      <c r="AN20" s="611">
        <v>4635.2795082248595</v>
      </c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326"/>
      <c r="BG20" s="546"/>
      <c r="BI20" s="119"/>
      <c r="BJ20" s="119"/>
    </row>
    <row r="21" spans="25:62" ht="14.25">
      <c r="Y21" s="518"/>
      <c r="Z21" s="519" t="s">
        <v>144</v>
      </c>
      <c r="AA21" s="520">
        <v>4044.843179999999</v>
      </c>
      <c r="AB21" s="520">
        <v>4100.7802069010495</v>
      </c>
      <c r="AC21" s="520">
        <v>4094.197655793496</v>
      </c>
      <c r="AD21" s="520">
        <v>4149.707100784232</v>
      </c>
      <c r="AE21" s="520">
        <v>4211.563755644133</v>
      </c>
      <c r="AF21" s="520">
        <v>4238.801077571</v>
      </c>
      <c r="AG21" s="520">
        <v>4239.288856832518</v>
      </c>
      <c r="AH21" s="520">
        <v>4190.064116059939</v>
      </c>
      <c r="AI21" s="520">
        <v>4136.207758936769</v>
      </c>
      <c r="AJ21" s="520">
        <v>4039.481241085738</v>
      </c>
      <c r="AK21" s="520">
        <v>3927.551674917283</v>
      </c>
      <c r="AL21" s="606">
        <v>3797.324397839416</v>
      </c>
      <c r="AM21" s="606">
        <v>3720.758044511611</v>
      </c>
      <c r="AN21" s="606">
        <v>3594.2482361048396</v>
      </c>
      <c r="AO21" s="521"/>
      <c r="AP21" s="521"/>
      <c r="AQ21" s="521"/>
      <c r="AR21" s="521"/>
      <c r="AS21" s="521"/>
      <c r="AT21" s="521"/>
      <c r="AU21" s="521"/>
      <c r="AV21" s="521"/>
      <c r="AW21" s="521"/>
      <c r="AX21" s="521"/>
      <c r="AY21" s="521"/>
      <c r="AZ21" s="521"/>
      <c r="BA21" s="521"/>
      <c r="BB21" s="521"/>
      <c r="BC21" s="521"/>
      <c r="BD21" s="521"/>
      <c r="BE21" s="521"/>
      <c r="BF21" s="537"/>
      <c r="BG21" s="538"/>
      <c r="BI21" s="119"/>
      <c r="BJ21" s="119"/>
    </row>
    <row r="22" spans="25:62" ht="14.25">
      <c r="Y22" s="518"/>
      <c r="Z22" s="524" t="s">
        <v>145</v>
      </c>
      <c r="AA22" s="525">
        <v>1095.775894925318</v>
      </c>
      <c r="AB22" s="525">
        <v>1065.090068709942</v>
      </c>
      <c r="AC22" s="525">
        <v>1056.1158205908612</v>
      </c>
      <c r="AD22" s="525">
        <v>1052.4824392198857</v>
      </c>
      <c r="AE22" s="525">
        <v>1031.9425281582633</v>
      </c>
      <c r="AF22" s="525">
        <v>1029.0419874801037</v>
      </c>
      <c r="AG22" s="525">
        <v>1036.557093884413</v>
      </c>
      <c r="AH22" s="525">
        <v>1046.2570314165152</v>
      </c>
      <c r="AI22" s="525">
        <v>1032.8522656912123</v>
      </c>
      <c r="AJ22" s="525">
        <v>1022.356605090125</v>
      </c>
      <c r="AK22" s="525">
        <v>1028.9643219101076</v>
      </c>
      <c r="AL22" s="607">
        <v>1031.3513592795205</v>
      </c>
      <c r="AM22" s="607">
        <v>1038.2308537398853</v>
      </c>
      <c r="AN22" s="607">
        <v>1029.8020772997643</v>
      </c>
      <c r="AO22" s="526"/>
      <c r="AP22" s="526"/>
      <c r="AQ22" s="526"/>
      <c r="AR22" s="526"/>
      <c r="AS22" s="526"/>
      <c r="AT22" s="526"/>
      <c r="AU22" s="526"/>
      <c r="AV22" s="526"/>
      <c r="AW22" s="526"/>
      <c r="AX22" s="526"/>
      <c r="AY22" s="526"/>
      <c r="AZ22" s="526"/>
      <c r="BA22" s="526"/>
      <c r="BB22" s="526"/>
      <c r="BC22" s="526"/>
      <c r="BD22" s="526"/>
      <c r="BE22" s="526"/>
      <c r="BF22" s="527"/>
      <c r="BG22" s="528"/>
      <c r="BI22" s="119"/>
      <c r="BJ22" s="119"/>
    </row>
    <row r="23" spans="25:62" ht="15" thickBot="1">
      <c r="Y23" s="547"/>
      <c r="Z23" s="548" t="s">
        <v>146</v>
      </c>
      <c r="AA23" s="549">
        <v>13.543515459037536</v>
      </c>
      <c r="AB23" s="549">
        <v>13.505350595804318</v>
      </c>
      <c r="AC23" s="549">
        <v>13.28160329343767</v>
      </c>
      <c r="AD23" s="549">
        <v>12.996601719532077</v>
      </c>
      <c r="AE23" s="549">
        <v>12.792421241806732</v>
      </c>
      <c r="AF23" s="549">
        <v>12.589131365941313</v>
      </c>
      <c r="AG23" s="549">
        <v>12.419453539053912</v>
      </c>
      <c r="AH23" s="549">
        <v>12.242864832478883</v>
      </c>
      <c r="AI23" s="549">
        <v>12.480440504956118</v>
      </c>
      <c r="AJ23" s="549">
        <v>12.300825868866713</v>
      </c>
      <c r="AK23" s="549">
        <v>12.633883844935516</v>
      </c>
      <c r="AL23" s="612">
        <v>12.505343908930339</v>
      </c>
      <c r="AM23" s="612">
        <v>10.774219453033954</v>
      </c>
      <c r="AN23" s="612">
        <v>11.22919482025596</v>
      </c>
      <c r="AO23" s="550"/>
      <c r="AP23" s="550"/>
      <c r="AQ23" s="550"/>
      <c r="AR23" s="550"/>
      <c r="AS23" s="550"/>
      <c r="AT23" s="550"/>
      <c r="AU23" s="550"/>
      <c r="AV23" s="550"/>
      <c r="AW23" s="550"/>
      <c r="AX23" s="550"/>
      <c r="AY23" s="550"/>
      <c r="AZ23" s="550"/>
      <c r="BA23" s="550"/>
      <c r="BB23" s="550"/>
      <c r="BC23" s="550"/>
      <c r="BD23" s="550"/>
      <c r="BE23" s="550"/>
      <c r="BF23" s="551"/>
      <c r="BG23" s="552"/>
      <c r="BI23" s="119"/>
      <c r="BJ23" s="119"/>
    </row>
    <row r="24" spans="25:59" ht="15.75" thickBot="1" thickTop="1">
      <c r="Y24" s="508" t="s">
        <v>216</v>
      </c>
      <c r="Z24" s="116"/>
      <c r="AA24" s="553">
        <v>24768.71879419637</v>
      </c>
      <c r="AB24" s="553">
        <v>24645.935899891618</v>
      </c>
      <c r="AC24" s="553">
        <v>24486.085696019993</v>
      </c>
      <c r="AD24" s="553">
        <v>24432.555946273606</v>
      </c>
      <c r="AE24" s="553">
        <v>24005.486366216268</v>
      </c>
      <c r="AF24" s="553">
        <v>23371.56385905309</v>
      </c>
      <c r="AG24" s="553">
        <v>22918.121097775558</v>
      </c>
      <c r="AH24" s="553">
        <v>22087.433378093203</v>
      </c>
      <c r="AI24" s="553">
        <v>21545.404104485482</v>
      </c>
      <c r="AJ24" s="553">
        <v>21121.095972052113</v>
      </c>
      <c r="AK24" s="553">
        <v>20720.270480259867</v>
      </c>
      <c r="AL24" s="613">
        <v>20174.277323957904</v>
      </c>
      <c r="AM24" s="613">
        <v>19511.34002544161</v>
      </c>
      <c r="AN24" s="613">
        <v>19285.166718516462</v>
      </c>
      <c r="AO24" s="554">
        <v>0</v>
      </c>
      <c r="AP24" s="554">
        <v>0</v>
      </c>
      <c r="AQ24" s="554">
        <v>0</v>
      </c>
      <c r="AR24" s="554">
        <v>0</v>
      </c>
      <c r="AS24" s="554">
        <v>0</v>
      </c>
      <c r="AT24" s="554">
        <v>0</v>
      </c>
      <c r="AU24" s="554">
        <v>0</v>
      </c>
      <c r="AV24" s="554">
        <v>0</v>
      </c>
      <c r="AW24" s="554">
        <v>0</v>
      </c>
      <c r="AX24" s="554">
        <v>0</v>
      </c>
      <c r="AY24" s="554">
        <v>0</v>
      </c>
      <c r="AZ24" s="554">
        <v>0</v>
      </c>
      <c r="BA24" s="554">
        <v>0</v>
      </c>
      <c r="BB24" s="554">
        <v>0</v>
      </c>
      <c r="BC24" s="554">
        <v>0</v>
      </c>
      <c r="BD24" s="554">
        <v>0</v>
      </c>
      <c r="BE24" s="554">
        <v>0</v>
      </c>
      <c r="BF24" s="555"/>
      <c r="BG24" s="556"/>
    </row>
    <row r="25" spans="27:57" ht="14.25"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</row>
    <row r="26" spans="27:57" ht="14.25"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</row>
    <row r="27" spans="26:59" ht="14.25">
      <c r="Z27" s="79"/>
      <c r="AA27" s="79">
        <v>1990</v>
      </c>
      <c r="AB27" s="79">
        <v>1991</v>
      </c>
      <c r="AC27" s="79">
        <v>1992</v>
      </c>
      <c r="AD27" s="79">
        <v>1993</v>
      </c>
      <c r="AE27" s="79">
        <v>1994</v>
      </c>
      <c r="AF27" s="79">
        <v>1995</v>
      </c>
      <c r="AG27" s="79">
        <v>1996</v>
      </c>
      <c r="AH27" s="79">
        <v>1997</v>
      </c>
      <c r="AI27" s="79">
        <v>1998</v>
      </c>
      <c r="AJ27" s="79">
        <v>1999</v>
      </c>
      <c r="AK27" s="79">
        <v>2000</v>
      </c>
      <c r="AL27" s="79">
        <v>2001</v>
      </c>
      <c r="AM27" s="79">
        <v>2002</v>
      </c>
      <c r="AN27" s="79">
        <v>2003</v>
      </c>
      <c r="AO27" s="79">
        <v>2004</v>
      </c>
      <c r="AP27" s="79">
        <v>2005</v>
      </c>
      <c r="AQ27" s="79">
        <v>2006</v>
      </c>
      <c r="AR27" s="79">
        <v>2007</v>
      </c>
      <c r="AS27" s="79">
        <v>2008</v>
      </c>
      <c r="AT27" s="79">
        <v>2009</v>
      </c>
      <c r="AU27" s="79">
        <v>2010</v>
      </c>
      <c r="AV27" s="79">
        <v>2011</v>
      </c>
      <c r="AW27" s="79">
        <v>2012</v>
      </c>
      <c r="AX27" s="79">
        <v>2013</v>
      </c>
      <c r="AY27" s="79">
        <v>2014</v>
      </c>
      <c r="AZ27" s="79">
        <v>2015</v>
      </c>
      <c r="BA27" s="79">
        <v>2016</v>
      </c>
      <c r="BB27" s="79">
        <v>2017</v>
      </c>
      <c r="BC27" s="79">
        <v>2018</v>
      </c>
      <c r="BD27" s="79">
        <v>2019</v>
      </c>
      <c r="BE27" s="79">
        <v>2020</v>
      </c>
      <c r="BF27" s="66" t="s">
        <v>202</v>
      </c>
      <c r="BG27" s="79" t="s">
        <v>242</v>
      </c>
    </row>
    <row r="28" spans="26:61" ht="27">
      <c r="Z28" s="292" t="s">
        <v>119</v>
      </c>
      <c r="AA28" s="118">
        <f aca="true" t="shared" si="0" ref="AA28:AL28">SUM(AA5:AA6,AA8)</f>
        <v>336.56488196356077</v>
      </c>
      <c r="AB28" s="118">
        <f t="shared" si="0"/>
        <v>331.26571038449947</v>
      </c>
      <c r="AC28" s="118">
        <f t="shared" si="0"/>
        <v>390.2277126389746</v>
      </c>
      <c r="AD28" s="118">
        <f t="shared" si="0"/>
        <v>347.13874842724584</v>
      </c>
      <c r="AE28" s="118">
        <f t="shared" si="0"/>
        <v>333.9850773900057</v>
      </c>
      <c r="AF28" s="118">
        <f t="shared" si="0"/>
        <v>339.44013556092807</v>
      </c>
      <c r="AG28" s="118">
        <f t="shared" si="0"/>
        <v>329.756473819806</v>
      </c>
      <c r="AH28" s="118">
        <f t="shared" si="0"/>
        <v>325.2168192037589</v>
      </c>
      <c r="AI28" s="118">
        <f t="shared" si="0"/>
        <v>305.6648311154293</v>
      </c>
      <c r="AJ28" s="118">
        <f t="shared" si="0"/>
        <v>306.7007027885375</v>
      </c>
      <c r="AK28" s="118">
        <f t="shared" si="0"/>
        <v>316.7849082171683</v>
      </c>
      <c r="AL28" s="118">
        <f t="shared" si="0"/>
        <v>307.8209606439942</v>
      </c>
      <c r="AM28" s="118">
        <f>SUM(AM5:AM6,AM8)</f>
        <v>314.1477804936368</v>
      </c>
      <c r="AN28" s="118">
        <f>SUM(AN5:AN6,AN8)</f>
        <v>309.08149574065806</v>
      </c>
      <c r="AO28" s="39" t="e">
        <v>#REF!</v>
      </c>
      <c r="AP28" s="39" t="e">
        <v>#REF!</v>
      </c>
      <c r="AQ28" s="39" t="e">
        <v>#REF!</v>
      </c>
      <c r="AR28" s="39" t="e">
        <v>#REF!</v>
      </c>
      <c r="AS28" s="39" t="e">
        <v>#REF!</v>
      </c>
      <c r="AT28" s="39" t="e">
        <v>#REF!</v>
      </c>
      <c r="AU28" s="39" t="e">
        <v>#REF!</v>
      </c>
      <c r="AV28" s="39" t="e">
        <v>#REF!</v>
      </c>
      <c r="AW28" s="39" t="e">
        <v>#REF!</v>
      </c>
      <c r="AX28" s="39" t="e">
        <v>#REF!</v>
      </c>
      <c r="AY28" s="39" t="e">
        <v>#REF!</v>
      </c>
      <c r="AZ28" s="39" t="e">
        <v>#REF!</v>
      </c>
      <c r="BA28" s="39" t="e">
        <v>#REF!</v>
      </c>
      <c r="BB28" s="39" t="e">
        <v>#REF!</v>
      </c>
      <c r="BC28" s="39" t="e">
        <v>#REF!</v>
      </c>
      <c r="BD28" s="39" t="e">
        <v>#REF!</v>
      </c>
      <c r="BE28" s="39" t="e">
        <v>#REF!</v>
      </c>
      <c r="BF28" s="305"/>
      <c r="BG28" s="305"/>
      <c r="BH28" s="119"/>
      <c r="BI28" s="119"/>
    </row>
    <row r="29" spans="26:61" ht="27">
      <c r="Z29" s="292" t="s">
        <v>120</v>
      </c>
      <c r="AA29" s="118">
        <f aca="true" t="shared" si="1" ref="AA29:AL29">AA7</f>
        <v>195.18798685649423</v>
      </c>
      <c r="AB29" s="118">
        <f t="shared" si="1"/>
        <v>200.8176200372195</v>
      </c>
      <c r="AC29" s="118">
        <f t="shared" si="1"/>
        <v>201.4237637980363</v>
      </c>
      <c r="AD29" s="118">
        <f t="shared" si="1"/>
        <v>199.93413567693892</v>
      </c>
      <c r="AE29" s="118">
        <f t="shared" si="1"/>
        <v>202.33796916200367</v>
      </c>
      <c r="AF29" s="118">
        <f t="shared" si="1"/>
        <v>208.28413438834878</v>
      </c>
      <c r="AG29" s="118">
        <f t="shared" si="1"/>
        <v>212.8631360007153</v>
      </c>
      <c r="AH29" s="118">
        <f t="shared" si="1"/>
        <v>216.67951146063052</v>
      </c>
      <c r="AI29" s="118">
        <f t="shared" si="1"/>
        <v>214.0306093948157</v>
      </c>
      <c r="AJ29" s="118">
        <f t="shared" si="1"/>
        <v>216.2051107616562</v>
      </c>
      <c r="AK29" s="118">
        <f t="shared" si="1"/>
        <v>220.4627538179096</v>
      </c>
      <c r="AL29" s="118">
        <f t="shared" si="1"/>
        <v>213.3192222627955</v>
      </c>
      <c r="AM29" s="118">
        <f>AM7</f>
        <v>215.21937770114033</v>
      </c>
      <c r="AN29" s="118">
        <f>AN7</f>
        <v>217.45010670834688</v>
      </c>
      <c r="AO29" s="39" t="e">
        <v>#REF!</v>
      </c>
      <c r="AP29" s="39" t="e">
        <v>#REF!</v>
      </c>
      <c r="AQ29" s="39" t="e">
        <v>#REF!</v>
      </c>
      <c r="AR29" s="39" t="e">
        <v>#REF!</v>
      </c>
      <c r="AS29" s="39" t="e">
        <v>#REF!</v>
      </c>
      <c r="AT29" s="39" t="e">
        <v>#REF!</v>
      </c>
      <c r="AU29" s="39" t="e">
        <v>#REF!</v>
      </c>
      <c r="AV29" s="39" t="e">
        <v>#REF!</v>
      </c>
      <c r="AW29" s="39" t="e">
        <v>#REF!</v>
      </c>
      <c r="AX29" s="39" t="e">
        <v>#REF!</v>
      </c>
      <c r="AY29" s="39" t="e">
        <v>#REF!</v>
      </c>
      <c r="AZ29" s="39" t="e">
        <v>#REF!</v>
      </c>
      <c r="BA29" s="39" t="e">
        <v>#REF!</v>
      </c>
      <c r="BB29" s="39" t="e">
        <v>#REF!</v>
      </c>
      <c r="BC29" s="39" t="e">
        <v>#REF!</v>
      </c>
      <c r="BD29" s="39" t="e">
        <v>#REF!</v>
      </c>
      <c r="BE29" s="39" t="e">
        <v>#REF!</v>
      </c>
      <c r="BF29" s="557"/>
      <c r="BG29" s="557"/>
      <c r="BH29" s="119"/>
      <c r="BI29" s="119"/>
    </row>
    <row r="30" spans="26:61" ht="14.25">
      <c r="Z30" s="292" t="s">
        <v>121</v>
      </c>
      <c r="AA30" s="118">
        <f aca="true" t="shared" si="2" ref="AA30:AL30">AA9</f>
        <v>3176.119629542662</v>
      </c>
      <c r="AB30" s="118">
        <f t="shared" si="2"/>
        <v>2935.343361192952</v>
      </c>
      <c r="AC30" s="118">
        <f t="shared" si="2"/>
        <v>2667.123849691402</v>
      </c>
      <c r="AD30" s="118">
        <f t="shared" si="2"/>
        <v>2482.3227954988465</v>
      </c>
      <c r="AE30" s="118">
        <f t="shared" si="2"/>
        <v>2126.6671590587084</v>
      </c>
      <c r="AF30" s="118">
        <f t="shared" si="2"/>
        <v>1761.4650405845775</v>
      </c>
      <c r="AG30" s="118">
        <f t="shared" si="2"/>
        <v>1715.442766487134</v>
      </c>
      <c r="AH30" s="118">
        <f t="shared" si="2"/>
        <v>1437.878730138082</v>
      </c>
      <c r="AI30" s="118">
        <f t="shared" si="2"/>
        <v>1301.6346446539392</v>
      </c>
      <c r="AJ30" s="118">
        <f t="shared" si="2"/>
        <v>1300.739680427921</v>
      </c>
      <c r="AK30" s="118">
        <f t="shared" si="2"/>
        <v>1220.4575091996896</v>
      </c>
      <c r="AL30" s="118">
        <f t="shared" si="2"/>
        <v>1025.2823045747637</v>
      </c>
      <c r="AM30" s="118">
        <f>AM9</f>
        <v>603.7383748354955</v>
      </c>
      <c r="AN30" s="118">
        <f>AN9</f>
        <v>589.1657434336157</v>
      </c>
      <c r="AO30" s="39" t="e">
        <v>#REF!</v>
      </c>
      <c r="AP30" s="39" t="e">
        <v>#REF!</v>
      </c>
      <c r="AQ30" s="39" t="e">
        <v>#REF!</v>
      </c>
      <c r="AR30" s="39" t="e">
        <v>#REF!</v>
      </c>
      <c r="AS30" s="39" t="e">
        <v>#REF!</v>
      </c>
      <c r="AT30" s="39" t="e">
        <v>#REF!</v>
      </c>
      <c r="AU30" s="39" t="e">
        <v>#REF!</v>
      </c>
      <c r="AV30" s="39" t="e">
        <v>#REF!</v>
      </c>
      <c r="AW30" s="39" t="e">
        <v>#REF!</v>
      </c>
      <c r="AX30" s="39" t="e">
        <v>#REF!</v>
      </c>
      <c r="AY30" s="39" t="e">
        <v>#REF!</v>
      </c>
      <c r="AZ30" s="39" t="e">
        <v>#REF!</v>
      </c>
      <c r="BA30" s="39" t="e">
        <v>#REF!</v>
      </c>
      <c r="BB30" s="39" t="e">
        <v>#REF!</v>
      </c>
      <c r="BC30" s="39" t="e">
        <v>#REF!</v>
      </c>
      <c r="BD30" s="39" t="e">
        <v>#REF!</v>
      </c>
      <c r="BE30" s="39" t="e">
        <v>#REF!</v>
      </c>
      <c r="BF30" s="320"/>
      <c r="BG30" s="320"/>
      <c r="BH30" s="119"/>
      <c r="BI30" s="119"/>
    </row>
    <row r="31" spans="26:61" ht="14.25">
      <c r="Z31" s="292" t="s">
        <v>218</v>
      </c>
      <c r="AA31" s="118">
        <f aca="true" t="shared" si="3" ref="AA31:AL31">AA12</f>
        <v>337.8007589858183</v>
      </c>
      <c r="AB31" s="118">
        <f t="shared" si="3"/>
        <v>328.4682350768377</v>
      </c>
      <c r="AC31" s="118">
        <f t="shared" si="3"/>
        <v>303.5050562303155</v>
      </c>
      <c r="AD31" s="118">
        <f t="shared" si="3"/>
        <v>302.83700141783294</v>
      </c>
      <c r="AE31" s="118">
        <f t="shared" si="3"/>
        <v>302.31464855565986</v>
      </c>
      <c r="AF31" s="118">
        <f t="shared" si="3"/>
        <v>303.29918622717315</v>
      </c>
      <c r="AG31" s="118">
        <f t="shared" si="3"/>
        <v>292.72644954655567</v>
      </c>
      <c r="AH31" s="118">
        <f t="shared" si="3"/>
        <v>241.6414995214171</v>
      </c>
      <c r="AI31" s="118">
        <f t="shared" si="3"/>
        <v>226.57787821442977</v>
      </c>
      <c r="AJ31" s="118">
        <f t="shared" si="3"/>
        <v>219.4755032793002</v>
      </c>
      <c r="AK31" s="118">
        <f t="shared" si="3"/>
        <v>163.7377484914983</v>
      </c>
      <c r="AL31" s="118">
        <f t="shared" si="3"/>
        <v>130.97757042065408</v>
      </c>
      <c r="AM31" s="118">
        <f>AM12</f>
        <v>124.34045971176042</v>
      </c>
      <c r="AN31" s="118">
        <f>AN12</f>
        <v>116.7205776761747</v>
      </c>
      <c r="AO31" s="39" t="e">
        <v>#REF!</v>
      </c>
      <c r="AP31" s="39" t="e">
        <v>#REF!</v>
      </c>
      <c r="AQ31" s="39" t="e">
        <v>#REF!</v>
      </c>
      <c r="AR31" s="39" t="e">
        <v>#REF!</v>
      </c>
      <c r="AS31" s="39" t="e">
        <v>#REF!</v>
      </c>
      <c r="AT31" s="39" t="e">
        <v>#REF!</v>
      </c>
      <c r="AU31" s="39" t="e">
        <v>#REF!</v>
      </c>
      <c r="AV31" s="39" t="e">
        <v>#REF!</v>
      </c>
      <c r="AW31" s="39" t="e">
        <v>#REF!</v>
      </c>
      <c r="AX31" s="39" t="e">
        <v>#REF!</v>
      </c>
      <c r="AY31" s="39" t="e">
        <v>#REF!</v>
      </c>
      <c r="AZ31" s="39" t="e">
        <v>#REF!</v>
      </c>
      <c r="BA31" s="39" t="e">
        <v>#REF!</v>
      </c>
      <c r="BB31" s="39" t="e">
        <v>#REF!</v>
      </c>
      <c r="BC31" s="39" t="e">
        <v>#REF!</v>
      </c>
      <c r="BD31" s="39" t="e">
        <v>#REF!</v>
      </c>
      <c r="BE31" s="39" t="e">
        <v>#REF!</v>
      </c>
      <c r="BF31" s="320"/>
      <c r="BG31" s="320"/>
      <c r="BH31" s="119"/>
      <c r="BI31" s="119"/>
    </row>
    <row r="32" spans="26:61" ht="14.25">
      <c r="Z32" s="292" t="s">
        <v>122</v>
      </c>
      <c r="AA32" s="118">
        <f aca="true" t="shared" si="4" ref="AA32:AL32">AA14</f>
        <v>7249.101882606256</v>
      </c>
      <c r="AB32" s="118">
        <f t="shared" si="4"/>
        <v>7339.3096308625</v>
      </c>
      <c r="AC32" s="118">
        <f t="shared" si="4"/>
        <v>7364.532386362501</v>
      </c>
      <c r="AD32" s="118">
        <f t="shared" si="4"/>
        <v>7309.775792720728</v>
      </c>
      <c r="AE32" s="118">
        <f t="shared" si="4"/>
        <v>7220.20225242073</v>
      </c>
      <c r="AF32" s="118">
        <f t="shared" si="4"/>
        <v>7118.908472108228</v>
      </c>
      <c r="AG32" s="118">
        <f t="shared" si="4"/>
        <v>7036.437964700001</v>
      </c>
      <c r="AH32" s="118">
        <f t="shared" si="4"/>
        <v>6957.82994075</v>
      </c>
      <c r="AI32" s="118">
        <f t="shared" si="4"/>
        <v>6891.575681866645</v>
      </c>
      <c r="AJ32" s="118">
        <f t="shared" si="4"/>
        <v>6809.337450304143</v>
      </c>
      <c r="AK32" s="118">
        <f t="shared" si="4"/>
        <v>6759.121602616646</v>
      </c>
      <c r="AL32" s="118">
        <f t="shared" si="4"/>
        <v>6712.793060374999</v>
      </c>
      <c r="AM32" s="118">
        <f>AM14</f>
        <v>6672.134519287501</v>
      </c>
      <c r="AN32" s="118">
        <f>AN14</f>
        <v>6615.7236495375</v>
      </c>
      <c r="AO32" s="39" t="e">
        <v>#REF!</v>
      </c>
      <c r="AP32" s="39" t="e">
        <v>#REF!</v>
      </c>
      <c r="AQ32" s="39" t="e">
        <v>#REF!</v>
      </c>
      <c r="AR32" s="39" t="e">
        <v>#REF!</v>
      </c>
      <c r="AS32" s="39" t="e">
        <v>#REF!</v>
      </c>
      <c r="AT32" s="39" t="e">
        <v>#REF!</v>
      </c>
      <c r="AU32" s="39" t="e">
        <v>#REF!</v>
      </c>
      <c r="AV32" s="39" t="e">
        <v>#REF!</v>
      </c>
      <c r="AW32" s="39" t="e">
        <v>#REF!</v>
      </c>
      <c r="AX32" s="39" t="e">
        <v>#REF!</v>
      </c>
      <c r="AY32" s="39" t="e">
        <v>#REF!</v>
      </c>
      <c r="AZ32" s="39" t="e">
        <v>#REF!</v>
      </c>
      <c r="BA32" s="39" t="e">
        <v>#REF!</v>
      </c>
      <c r="BB32" s="39" t="e">
        <v>#REF!</v>
      </c>
      <c r="BC32" s="39" t="e">
        <v>#REF!</v>
      </c>
      <c r="BD32" s="39" t="e">
        <v>#REF!</v>
      </c>
      <c r="BE32" s="39" t="e">
        <v>#REF!</v>
      </c>
      <c r="BF32" s="320"/>
      <c r="BG32" s="320"/>
      <c r="BH32" s="119"/>
      <c r="BI32" s="119"/>
    </row>
    <row r="33" spans="26:61" ht="14.25">
      <c r="Z33" s="292" t="s">
        <v>123</v>
      </c>
      <c r="AA33" s="118">
        <f aca="true" t="shared" si="5" ref="AA33:AL33">AA16</f>
        <v>7075.734083852676</v>
      </c>
      <c r="AB33" s="118">
        <f t="shared" si="5"/>
        <v>7094.1006875745525</v>
      </c>
      <c r="AC33" s="118">
        <f t="shared" si="5"/>
        <v>7176.750404322993</v>
      </c>
      <c r="AD33" s="118">
        <f t="shared" si="5"/>
        <v>7368.451830670073</v>
      </c>
      <c r="AE33" s="118">
        <f t="shared" si="5"/>
        <v>7384.522608926716</v>
      </c>
      <c r="AF33" s="118">
        <f t="shared" si="5"/>
        <v>7200.8565717079555</v>
      </c>
      <c r="AG33" s="118">
        <f t="shared" si="5"/>
        <v>6906.990912157942</v>
      </c>
      <c r="AH33" s="118">
        <f t="shared" si="5"/>
        <v>6547.6942268487455</v>
      </c>
      <c r="AI33" s="118">
        <f t="shared" si="5"/>
        <v>6333.034545849322</v>
      </c>
      <c r="AJ33" s="118">
        <f t="shared" si="5"/>
        <v>6125.2623412456005</v>
      </c>
      <c r="AK33" s="118">
        <f t="shared" si="5"/>
        <v>6018.5064571121975</v>
      </c>
      <c r="AL33" s="118">
        <f t="shared" si="5"/>
        <v>5907.158922048325</v>
      </c>
      <c r="AM33" s="118">
        <f>AM16</f>
        <v>5788.923910588748</v>
      </c>
      <c r="AN33" s="118">
        <f>AN16</f>
        <v>5785.480172390897</v>
      </c>
      <c r="AO33" s="39" t="e">
        <v>#REF!</v>
      </c>
      <c r="AP33" s="39" t="e">
        <v>#REF!</v>
      </c>
      <c r="AQ33" s="39" t="e">
        <v>#REF!</v>
      </c>
      <c r="AR33" s="39" t="e">
        <v>#REF!</v>
      </c>
      <c r="AS33" s="39" t="e">
        <v>#REF!</v>
      </c>
      <c r="AT33" s="39" t="e">
        <v>#REF!</v>
      </c>
      <c r="AU33" s="39" t="e">
        <v>#REF!</v>
      </c>
      <c r="AV33" s="39" t="e">
        <v>#REF!</v>
      </c>
      <c r="AW33" s="39" t="e">
        <v>#REF!</v>
      </c>
      <c r="AX33" s="39" t="e">
        <v>#REF!</v>
      </c>
      <c r="AY33" s="39" t="e">
        <v>#REF!</v>
      </c>
      <c r="AZ33" s="39" t="e">
        <v>#REF!</v>
      </c>
      <c r="BA33" s="39" t="e">
        <v>#REF!</v>
      </c>
      <c r="BB33" s="39" t="e">
        <v>#REF!</v>
      </c>
      <c r="BC33" s="39" t="e">
        <v>#REF!</v>
      </c>
      <c r="BD33" s="39" t="e">
        <v>#REF!</v>
      </c>
      <c r="BE33" s="39" t="e">
        <v>#REF!</v>
      </c>
      <c r="BF33" s="320"/>
      <c r="BG33" s="320"/>
      <c r="BH33" s="119"/>
      <c r="BI33" s="119"/>
    </row>
    <row r="34" spans="26:61" ht="14.25">
      <c r="Z34" s="509" t="s">
        <v>124</v>
      </c>
      <c r="AA34" s="558">
        <f aca="true" t="shared" si="6" ref="AA34:AL34">SUM(AA15,AA17:AA18)</f>
        <v>1244.046980004546</v>
      </c>
      <c r="AB34" s="558">
        <f t="shared" si="6"/>
        <v>1237.2550285562638</v>
      </c>
      <c r="AC34" s="558">
        <f t="shared" si="6"/>
        <v>1218.9274432979757</v>
      </c>
      <c r="AD34" s="558">
        <f t="shared" si="6"/>
        <v>1206.9095001382884</v>
      </c>
      <c r="AE34" s="558">
        <f t="shared" si="6"/>
        <v>1179.1579456582435</v>
      </c>
      <c r="AF34" s="558">
        <f t="shared" si="6"/>
        <v>1158.8781220588328</v>
      </c>
      <c r="AG34" s="558">
        <f t="shared" si="6"/>
        <v>1135.6379908074186</v>
      </c>
      <c r="AH34" s="558">
        <f t="shared" si="6"/>
        <v>1111.9286378616348</v>
      </c>
      <c r="AI34" s="558">
        <f t="shared" si="6"/>
        <v>1091.3454482579627</v>
      </c>
      <c r="AJ34" s="558">
        <f t="shared" si="6"/>
        <v>1069.2365112002262</v>
      </c>
      <c r="AK34" s="558">
        <f t="shared" si="6"/>
        <v>1052.049620132429</v>
      </c>
      <c r="AL34" s="558">
        <f t="shared" si="6"/>
        <v>1035.7441826045067</v>
      </c>
      <c r="AM34" s="558">
        <f>SUM(AM15,AM17:AM18)</f>
        <v>1023.0724851187977</v>
      </c>
      <c r="AN34" s="558">
        <f>SUM(AN15,AN17:AN18)</f>
        <v>1016.2654648044096</v>
      </c>
      <c r="AO34" s="559"/>
      <c r="AP34" s="559"/>
      <c r="AQ34" s="559"/>
      <c r="AR34" s="559"/>
      <c r="AS34" s="559"/>
      <c r="AT34" s="559"/>
      <c r="AU34" s="559"/>
      <c r="AV34" s="559"/>
      <c r="AW34" s="559"/>
      <c r="AX34" s="559"/>
      <c r="AY34" s="559"/>
      <c r="AZ34" s="559"/>
      <c r="BA34" s="559"/>
      <c r="BB34" s="559"/>
      <c r="BC34" s="559"/>
      <c r="BD34" s="559"/>
      <c r="BE34" s="559"/>
      <c r="BF34" s="560"/>
      <c r="BG34" s="560"/>
      <c r="BH34" s="119"/>
      <c r="BI34" s="119"/>
    </row>
    <row r="35" spans="26:61" ht="14.25">
      <c r="Z35" s="579" t="s">
        <v>125</v>
      </c>
      <c r="AA35" s="580">
        <f aca="true" t="shared" si="7" ref="AA35:AL35">IF(ISTEXT(AA19),0,AA19)</f>
        <v>53.071200000000005</v>
      </c>
      <c r="AB35" s="580">
        <f t="shared" si="7"/>
        <v>83.19023999999999</v>
      </c>
      <c r="AC35" s="580">
        <f t="shared" si="7"/>
        <v>83.82528</v>
      </c>
      <c r="AD35" s="580">
        <f t="shared" si="7"/>
        <v>84.46032000000001</v>
      </c>
      <c r="AE35" s="580">
        <f t="shared" si="7"/>
        <v>85.09536</v>
      </c>
      <c r="AF35" s="580">
        <f t="shared" si="7"/>
        <v>86.36543999999999</v>
      </c>
      <c r="AG35" s="580">
        <f t="shared" si="7"/>
        <v>0</v>
      </c>
      <c r="AH35" s="580">
        <f t="shared" si="7"/>
        <v>0</v>
      </c>
      <c r="AI35" s="580">
        <f t="shared" si="7"/>
        <v>0</v>
      </c>
      <c r="AJ35" s="580">
        <f t="shared" si="7"/>
        <v>0</v>
      </c>
      <c r="AK35" s="580">
        <f t="shared" si="7"/>
        <v>0</v>
      </c>
      <c r="AL35" s="580">
        <f t="shared" si="7"/>
        <v>0</v>
      </c>
      <c r="AM35" s="580">
        <f>IF(ISTEXT(AM19),0,AM19)</f>
        <v>0</v>
      </c>
      <c r="AN35" s="580">
        <f>IF(ISTEXT(AN19),0,AN19)</f>
        <v>0</v>
      </c>
      <c r="AO35" s="581"/>
      <c r="AP35" s="581"/>
      <c r="AQ35" s="581"/>
      <c r="AR35" s="581"/>
      <c r="AS35" s="581"/>
      <c r="AT35" s="581"/>
      <c r="AU35" s="581"/>
      <c r="AV35" s="581"/>
      <c r="AW35" s="581"/>
      <c r="AX35" s="581"/>
      <c r="AY35" s="581"/>
      <c r="AZ35" s="581"/>
      <c r="BA35" s="581"/>
      <c r="BB35" s="581"/>
      <c r="BC35" s="581"/>
      <c r="BD35" s="581"/>
      <c r="BE35" s="581"/>
      <c r="BF35" s="582"/>
      <c r="BG35" s="582"/>
      <c r="BH35" s="119"/>
      <c r="BI35" s="119"/>
    </row>
    <row r="36" spans="26:61" ht="14.25">
      <c r="Z36" s="509" t="s">
        <v>126</v>
      </c>
      <c r="AA36" s="118">
        <f aca="true" t="shared" si="8" ref="AA36:AL38">AA21</f>
        <v>4044.843179999999</v>
      </c>
      <c r="AB36" s="118">
        <f t="shared" si="8"/>
        <v>4100.7802069010495</v>
      </c>
      <c r="AC36" s="118">
        <f t="shared" si="8"/>
        <v>4094.197655793496</v>
      </c>
      <c r="AD36" s="118">
        <f t="shared" si="8"/>
        <v>4149.707100784232</v>
      </c>
      <c r="AE36" s="118">
        <f t="shared" si="8"/>
        <v>4211.563755644133</v>
      </c>
      <c r="AF36" s="118">
        <f t="shared" si="8"/>
        <v>4238.801077571</v>
      </c>
      <c r="AG36" s="118">
        <f t="shared" si="8"/>
        <v>4239.288856832518</v>
      </c>
      <c r="AH36" s="118">
        <f t="shared" si="8"/>
        <v>4190.064116059939</v>
      </c>
      <c r="AI36" s="118">
        <f t="shared" si="8"/>
        <v>4136.207758936769</v>
      </c>
      <c r="AJ36" s="118">
        <f t="shared" si="8"/>
        <v>4039.481241085738</v>
      </c>
      <c r="AK36" s="118">
        <f t="shared" si="8"/>
        <v>3927.551674917283</v>
      </c>
      <c r="AL36" s="118">
        <f t="shared" si="8"/>
        <v>3797.324397839416</v>
      </c>
      <c r="AM36" s="118">
        <f aca="true" t="shared" si="9" ref="AM36:AN38">AM21</f>
        <v>3720.758044511611</v>
      </c>
      <c r="AN36" s="118">
        <f t="shared" si="9"/>
        <v>3594.2482361048396</v>
      </c>
      <c r="AO36" s="39" t="e">
        <v>#REF!</v>
      </c>
      <c r="AP36" s="39" t="e">
        <v>#REF!</v>
      </c>
      <c r="AQ36" s="39" t="e">
        <v>#REF!</v>
      </c>
      <c r="AR36" s="39" t="e">
        <v>#REF!</v>
      </c>
      <c r="AS36" s="39" t="e">
        <v>#REF!</v>
      </c>
      <c r="AT36" s="39" t="e">
        <v>#REF!</v>
      </c>
      <c r="AU36" s="39" t="e">
        <v>#REF!</v>
      </c>
      <c r="AV36" s="39" t="e">
        <v>#REF!</v>
      </c>
      <c r="AW36" s="39" t="e">
        <v>#REF!</v>
      </c>
      <c r="AX36" s="39" t="e">
        <v>#REF!</v>
      </c>
      <c r="AY36" s="39" t="e">
        <v>#REF!</v>
      </c>
      <c r="AZ36" s="39" t="e">
        <v>#REF!</v>
      </c>
      <c r="BA36" s="39" t="e">
        <v>#REF!</v>
      </c>
      <c r="BB36" s="39" t="e">
        <v>#REF!</v>
      </c>
      <c r="BC36" s="39" t="e">
        <v>#REF!</v>
      </c>
      <c r="BD36" s="39" t="e">
        <v>#REF!</v>
      </c>
      <c r="BE36" s="39" t="e">
        <v>#REF!</v>
      </c>
      <c r="BF36" s="320"/>
      <c r="BG36" s="320"/>
      <c r="BH36" s="119"/>
      <c r="BI36" s="119"/>
    </row>
    <row r="37" spans="26:61" ht="14.25">
      <c r="Z37" s="509" t="s">
        <v>127</v>
      </c>
      <c r="AA37" s="558">
        <f t="shared" si="8"/>
        <v>1095.775894925318</v>
      </c>
      <c r="AB37" s="558">
        <f t="shared" si="8"/>
        <v>1065.090068709942</v>
      </c>
      <c r="AC37" s="558">
        <f t="shared" si="8"/>
        <v>1056.1158205908612</v>
      </c>
      <c r="AD37" s="558">
        <f t="shared" si="8"/>
        <v>1052.4824392198857</v>
      </c>
      <c r="AE37" s="558">
        <f t="shared" si="8"/>
        <v>1031.9425281582633</v>
      </c>
      <c r="AF37" s="558">
        <f t="shared" si="8"/>
        <v>1029.0419874801037</v>
      </c>
      <c r="AG37" s="558">
        <f t="shared" si="8"/>
        <v>1036.557093884413</v>
      </c>
      <c r="AH37" s="558">
        <f t="shared" si="8"/>
        <v>1046.2570314165152</v>
      </c>
      <c r="AI37" s="558">
        <f t="shared" si="8"/>
        <v>1032.8522656912123</v>
      </c>
      <c r="AJ37" s="558">
        <f t="shared" si="8"/>
        <v>1022.356605090125</v>
      </c>
      <c r="AK37" s="558">
        <f t="shared" si="8"/>
        <v>1028.9643219101076</v>
      </c>
      <c r="AL37" s="558">
        <f t="shared" si="8"/>
        <v>1031.3513592795205</v>
      </c>
      <c r="AM37" s="558">
        <f t="shared" si="9"/>
        <v>1038.2308537398853</v>
      </c>
      <c r="AN37" s="558">
        <f t="shared" si="9"/>
        <v>1029.8020772997643</v>
      </c>
      <c r="AO37" s="559"/>
      <c r="AP37" s="559"/>
      <c r="AQ37" s="559"/>
      <c r="AR37" s="559"/>
      <c r="AS37" s="559"/>
      <c r="AT37" s="559"/>
      <c r="AU37" s="559"/>
      <c r="AV37" s="559"/>
      <c r="AW37" s="559"/>
      <c r="AX37" s="559"/>
      <c r="AY37" s="559"/>
      <c r="AZ37" s="559"/>
      <c r="BA37" s="559"/>
      <c r="BB37" s="559"/>
      <c r="BC37" s="559"/>
      <c r="BD37" s="559"/>
      <c r="BE37" s="559"/>
      <c r="BF37" s="560"/>
      <c r="BG37" s="560"/>
      <c r="BH37" s="119"/>
      <c r="BI37" s="119"/>
    </row>
    <row r="38" spans="26:61" ht="15" thickBot="1">
      <c r="Z38" s="510" t="s">
        <v>128</v>
      </c>
      <c r="AA38" s="120">
        <f t="shared" si="8"/>
        <v>13.543515459037536</v>
      </c>
      <c r="AB38" s="120">
        <f t="shared" si="8"/>
        <v>13.505350595804318</v>
      </c>
      <c r="AC38" s="120">
        <f t="shared" si="8"/>
        <v>13.28160329343767</v>
      </c>
      <c r="AD38" s="120">
        <f t="shared" si="8"/>
        <v>12.996601719532077</v>
      </c>
      <c r="AE38" s="120">
        <f t="shared" si="8"/>
        <v>12.792421241806732</v>
      </c>
      <c r="AF38" s="120">
        <f t="shared" si="8"/>
        <v>12.589131365941313</v>
      </c>
      <c r="AG38" s="120">
        <f t="shared" si="8"/>
        <v>12.419453539053912</v>
      </c>
      <c r="AH38" s="120">
        <f t="shared" si="8"/>
        <v>12.242864832478883</v>
      </c>
      <c r="AI38" s="120">
        <f t="shared" si="8"/>
        <v>12.480440504956118</v>
      </c>
      <c r="AJ38" s="120">
        <f t="shared" si="8"/>
        <v>12.300825868866713</v>
      </c>
      <c r="AK38" s="120">
        <f t="shared" si="8"/>
        <v>12.633883844935516</v>
      </c>
      <c r="AL38" s="120">
        <f t="shared" si="8"/>
        <v>12.505343908930339</v>
      </c>
      <c r="AM38" s="120">
        <f t="shared" si="9"/>
        <v>10.774219453033954</v>
      </c>
      <c r="AN38" s="120">
        <f t="shared" si="9"/>
        <v>11.22919482025596</v>
      </c>
      <c r="AO38" s="45" t="e">
        <v>#DIV/0!</v>
      </c>
      <c r="AP38" s="45" t="e">
        <v>#DIV/0!</v>
      </c>
      <c r="AQ38" s="45" t="e">
        <v>#DIV/0!</v>
      </c>
      <c r="AR38" s="45" t="e">
        <v>#DIV/0!</v>
      </c>
      <c r="AS38" s="45" t="e">
        <v>#DIV/0!</v>
      </c>
      <c r="AT38" s="45" t="e">
        <v>#DIV/0!</v>
      </c>
      <c r="AU38" s="45" t="e">
        <v>#DIV/0!</v>
      </c>
      <c r="AV38" s="45" t="e">
        <v>#DIV/0!</v>
      </c>
      <c r="AW38" s="45" t="e">
        <v>#DIV/0!</v>
      </c>
      <c r="AX38" s="45" t="e">
        <v>#DIV/0!</v>
      </c>
      <c r="AY38" s="45" t="e">
        <v>#DIV/0!</v>
      </c>
      <c r="AZ38" s="45" t="e">
        <v>#DIV/0!</v>
      </c>
      <c r="BA38" s="45" t="e">
        <v>#DIV/0!</v>
      </c>
      <c r="BB38" s="45" t="e">
        <v>#DIV/0!</v>
      </c>
      <c r="BC38" s="45" t="e">
        <v>#DIV/0!</v>
      </c>
      <c r="BD38" s="45" t="e">
        <v>#DIV/0!</v>
      </c>
      <c r="BE38" s="45" t="e">
        <v>#DIV/0!</v>
      </c>
      <c r="BF38" s="324"/>
      <c r="BG38" s="324"/>
      <c r="BH38" s="119"/>
      <c r="BI38" s="119"/>
    </row>
    <row r="39" spans="26:61" ht="15" thickTop="1">
      <c r="Z39" s="511" t="s">
        <v>216</v>
      </c>
      <c r="AA39" s="121">
        <f>SUM(AA28:AA34,AA36:AA38)</f>
        <v>24768.71879419637</v>
      </c>
      <c r="AB39" s="121">
        <f aca="true" t="shared" si="10" ref="AB39:AN39">SUM(AB28:AB34,AB36:AB38)</f>
        <v>24645.935899891625</v>
      </c>
      <c r="AC39" s="121">
        <f t="shared" si="10"/>
        <v>24486.085696019996</v>
      </c>
      <c r="AD39" s="121">
        <f t="shared" si="10"/>
        <v>24432.555946273606</v>
      </c>
      <c r="AE39" s="121">
        <f t="shared" si="10"/>
        <v>24005.48636621627</v>
      </c>
      <c r="AF39" s="121">
        <f t="shared" si="10"/>
        <v>23371.563859053087</v>
      </c>
      <c r="AG39" s="121">
        <f t="shared" si="10"/>
        <v>22918.121097775558</v>
      </c>
      <c r="AH39" s="121">
        <f t="shared" si="10"/>
        <v>22087.433378093203</v>
      </c>
      <c r="AI39" s="121">
        <f t="shared" si="10"/>
        <v>21545.40410448548</v>
      </c>
      <c r="AJ39" s="121">
        <f t="shared" si="10"/>
        <v>21121.095972052113</v>
      </c>
      <c r="AK39" s="121">
        <f t="shared" si="10"/>
        <v>20720.270480259864</v>
      </c>
      <c r="AL39" s="121">
        <f t="shared" si="10"/>
        <v>20174.277323957907</v>
      </c>
      <c r="AM39" s="121">
        <f t="shared" si="10"/>
        <v>19511.34002544161</v>
      </c>
      <c r="AN39" s="121">
        <f t="shared" si="10"/>
        <v>19285.166718516462</v>
      </c>
      <c r="AO39" s="83" t="e">
        <v>#DIV/0!</v>
      </c>
      <c r="AP39" s="83" t="e">
        <v>#DIV/0!</v>
      </c>
      <c r="AQ39" s="83" t="e">
        <v>#DIV/0!</v>
      </c>
      <c r="AR39" s="83" t="e">
        <v>#DIV/0!</v>
      </c>
      <c r="AS39" s="83" t="e">
        <v>#DIV/0!</v>
      </c>
      <c r="AT39" s="83" t="e">
        <v>#DIV/0!</v>
      </c>
      <c r="AU39" s="83" t="e">
        <v>#DIV/0!</v>
      </c>
      <c r="AV39" s="83" t="e">
        <v>#DIV/0!</v>
      </c>
      <c r="AW39" s="83" t="e">
        <v>#DIV/0!</v>
      </c>
      <c r="AX39" s="83" t="e">
        <v>#DIV/0!</v>
      </c>
      <c r="AY39" s="83" t="e">
        <v>#DIV/0!</v>
      </c>
      <c r="AZ39" s="83" t="e">
        <v>#DIV/0!</v>
      </c>
      <c r="BA39" s="83" t="e">
        <v>#DIV/0!</v>
      </c>
      <c r="BB39" s="83" t="e">
        <v>#DIV/0!</v>
      </c>
      <c r="BC39" s="83" t="e">
        <v>#DIV/0!</v>
      </c>
      <c r="BD39" s="83" t="e">
        <v>#DIV/0!</v>
      </c>
      <c r="BE39" s="83" t="e">
        <v>#DIV/0!</v>
      </c>
      <c r="BF39" s="326"/>
      <c r="BG39" s="320"/>
      <c r="BH39" s="119"/>
      <c r="BI39" s="119"/>
    </row>
    <row r="41" spans="26:57" ht="14.25">
      <c r="Z41" s="1" t="s">
        <v>147</v>
      </c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</row>
    <row r="42" spans="26:59" ht="14.25">
      <c r="Z42" s="79"/>
      <c r="AA42" s="79">
        <v>1990</v>
      </c>
      <c r="AB42" s="79">
        <f aca="true" t="shared" si="11" ref="AB42:AL42">AA42+1</f>
        <v>1991</v>
      </c>
      <c r="AC42" s="79">
        <f t="shared" si="11"/>
        <v>1992</v>
      </c>
      <c r="AD42" s="79">
        <f t="shared" si="11"/>
        <v>1993</v>
      </c>
      <c r="AE42" s="79">
        <f t="shared" si="11"/>
        <v>1994</v>
      </c>
      <c r="AF42" s="79">
        <f t="shared" si="11"/>
        <v>1995</v>
      </c>
      <c r="AG42" s="79">
        <f t="shared" si="11"/>
        <v>1996</v>
      </c>
      <c r="AH42" s="79">
        <f t="shared" si="11"/>
        <v>1997</v>
      </c>
      <c r="AI42" s="79">
        <f t="shared" si="11"/>
        <v>1998</v>
      </c>
      <c r="AJ42" s="79">
        <f t="shared" si="11"/>
        <v>1999</v>
      </c>
      <c r="AK42" s="79">
        <f t="shared" si="11"/>
        <v>2000</v>
      </c>
      <c r="AL42" s="79">
        <f t="shared" si="11"/>
        <v>2001</v>
      </c>
      <c r="AM42" s="79">
        <f>AL42+1</f>
        <v>2002</v>
      </c>
      <c r="AN42" s="79">
        <f>AM42+1</f>
        <v>2003</v>
      </c>
      <c r="AO42" s="79">
        <v>2004</v>
      </c>
      <c r="AP42" s="79">
        <v>2005</v>
      </c>
      <c r="AQ42" s="79">
        <v>2006</v>
      </c>
      <c r="AR42" s="79">
        <v>2007</v>
      </c>
      <c r="AS42" s="79">
        <v>2008</v>
      </c>
      <c r="AT42" s="79">
        <v>2009</v>
      </c>
      <c r="AU42" s="79">
        <v>2010</v>
      </c>
      <c r="AV42" s="79">
        <v>2011</v>
      </c>
      <c r="AW42" s="79">
        <v>2012</v>
      </c>
      <c r="AX42" s="79">
        <v>2013</v>
      </c>
      <c r="AY42" s="79">
        <v>2014</v>
      </c>
      <c r="AZ42" s="79">
        <v>2015</v>
      </c>
      <c r="BA42" s="79">
        <v>2016</v>
      </c>
      <c r="BB42" s="79">
        <v>2017</v>
      </c>
      <c r="BC42" s="79">
        <v>2018</v>
      </c>
      <c r="BD42" s="79">
        <v>2019</v>
      </c>
      <c r="BE42" s="79">
        <v>2020</v>
      </c>
      <c r="BF42" s="66" t="s">
        <v>202</v>
      </c>
      <c r="BG42" s="79" t="s">
        <v>242</v>
      </c>
    </row>
    <row r="43" spans="26:59" ht="27">
      <c r="Z43" s="645" t="s">
        <v>119</v>
      </c>
      <c r="AA43" s="92">
        <f aca="true" t="shared" si="12" ref="AA43:AM54">IF(ISTEXT(AA28),AA28,AA28/$AA28-1)</f>
        <v>0</v>
      </c>
      <c r="AB43" s="92">
        <f t="shared" si="12"/>
        <v>-0.015744873761472933</v>
      </c>
      <c r="AC43" s="92">
        <f t="shared" si="12"/>
        <v>0.1594427510153118</v>
      </c>
      <c r="AD43" s="92">
        <f t="shared" si="12"/>
        <v>0.0314170224831416</v>
      </c>
      <c r="AE43" s="92">
        <f t="shared" si="12"/>
        <v>-0.007665103258855055</v>
      </c>
      <c r="AF43" s="92">
        <f t="shared" si="12"/>
        <v>0.008542940013802847</v>
      </c>
      <c r="AG43" s="92">
        <f t="shared" si="12"/>
        <v>-0.020229110369547998</v>
      </c>
      <c r="AH43" s="92">
        <f t="shared" si="12"/>
        <v>-0.033717310889941565</v>
      </c>
      <c r="AI43" s="92">
        <f t="shared" si="12"/>
        <v>-0.09181008626882514</v>
      </c>
      <c r="AJ43" s="92">
        <f t="shared" si="12"/>
        <v>-0.08873230920823338</v>
      </c>
      <c r="AK43" s="92">
        <f t="shared" si="12"/>
        <v>-0.05877016529767942</v>
      </c>
      <c r="AL43" s="92">
        <f t="shared" si="12"/>
        <v>-0.08540380431811834</v>
      </c>
      <c r="AM43" s="92">
        <f t="shared" si="12"/>
        <v>-0.06660558683110329</v>
      </c>
      <c r="AN43" s="92">
        <f aca="true" t="shared" si="13" ref="AN43:AN49">IF(ISTEXT(AN28),AN28,AN28/$AA28-1)</f>
        <v>-0.08165850834632915</v>
      </c>
      <c r="AO43" s="39" t="e">
        <v>#DIV/0!</v>
      </c>
      <c r="AP43" s="39" t="e">
        <v>#DIV/0!</v>
      </c>
      <c r="AQ43" s="39" t="e">
        <v>#DIV/0!</v>
      </c>
      <c r="AR43" s="39" t="e">
        <v>#DIV/0!</v>
      </c>
      <c r="AS43" s="39" t="e">
        <v>#DIV/0!</v>
      </c>
      <c r="AT43" s="39" t="e">
        <v>#DIV/0!</v>
      </c>
      <c r="AU43" s="39" t="e">
        <v>#DIV/0!</v>
      </c>
      <c r="AV43" s="39" t="e">
        <v>#DIV/0!</v>
      </c>
      <c r="AW43" s="39" t="e">
        <v>#DIV/0!</v>
      </c>
      <c r="AX43" s="39" t="e">
        <v>#DIV/0!</v>
      </c>
      <c r="AY43" s="39" t="e">
        <v>#DIV/0!</v>
      </c>
      <c r="AZ43" s="39" t="e">
        <v>#DIV/0!</v>
      </c>
      <c r="BA43" s="39" t="e">
        <v>#DIV/0!</v>
      </c>
      <c r="BB43" s="39" t="e">
        <v>#DIV/0!</v>
      </c>
      <c r="BC43" s="39" t="e">
        <v>#DIV/0!</v>
      </c>
      <c r="BD43" s="39" t="e">
        <v>#DIV/0!</v>
      </c>
      <c r="BE43" s="39" t="e">
        <v>#DIV/0!</v>
      </c>
      <c r="BF43" s="305"/>
      <c r="BG43" s="305"/>
    </row>
    <row r="44" spans="26:59" ht="27">
      <c r="Z44" s="645" t="s">
        <v>120</v>
      </c>
      <c r="AA44" s="92">
        <f t="shared" si="12"/>
        <v>0</v>
      </c>
      <c r="AB44" s="92">
        <f t="shared" si="12"/>
        <v>0.028842108940158706</v>
      </c>
      <c r="AC44" s="92">
        <f t="shared" si="12"/>
        <v>0.031947544733512245</v>
      </c>
      <c r="AD44" s="92">
        <f t="shared" si="12"/>
        <v>0.024315783450003625</v>
      </c>
      <c r="AE44" s="92">
        <f t="shared" si="12"/>
        <v>0.03663126210101364</v>
      </c>
      <c r="AF44" s="92">
        <f t="shared" si="12"/>
        <v>0.06709504894624008</v>
      </c>
      <c r="AG44" s="92">
        <f t="shared" si="12"/>
        <v>0.09055449276812388</v>
      </c>
      <c r="AH44" s="92">
        <f t="shared" si="12"/>
        <v>0.1101067998612908</v>
      </c>
      <c r="AI44" s="92">
        <f t="shared" si="12"/>
        <v>0.09653576965356447</v>
      </c>
      <c r="AJ44" s="92">
        <f t="shared" si="12"/>
        <v>0.10767631883315709</v>
      </c>
      <c r="AK44" s="92">
        <f t="shared" si="12"/>
        <v>0.1294893572522875</v>
      </c>
      <c r="AL44" s="92">
        <f t="shared" si="12"/>
        <v>0.09289114406221977</v>
      </c>
      <c r="AM44" s="92">
        <f t="shared" si="12"/>
        <v>0.10262614604132136</v>
      </c>
      <c r="AN44" s="92">
        <f t="shared" si="13"/>
        <v>0.11405476438578233</v>
      </c>
      <c r="AO44" s="39" t="e">
        <v>#DIV/0!</v>
      </c>
      <c r="AP44" s="39" t="e">
        <v>#DIV/0!</v>
      </c>
      <c r="AQ44" s="39" t="e">
        <v>#DIV/0!</v>
      </c>
      <c r="AR44" s="39" t="e">
        <v>#DIV/0!</v>
      </c>
      <c r="AS44" s="39" t="e">
        <v>#DIV/0!</v>
      </c>
      <c r="AT44" s="39" t="e">
        <v>#DIV/0!</v>
      </c>
      <c r="AU44" s="39" t="e">
        <v>#DIV/0!</v>
      </c>
      <c r="AV44" s="39" t="e">
        <v>#DIV/0!</v>
      </c>
      <c r="AW44" s="39" t="e">
        <v>#DIV/0!</v>
      </c>
      <c r="AX44" s="39" t="e">
        <v>#DIV/0!</v>
      </c>
      <c r="AY44" s="39" t="e">
        <v>#DIV/0!</v>
      </c>
      <c r="AZ44" s="39" t="e">
        <v>#DIV/0!</v>
      </c>
      <c r="BA44" s="39" t="e">
        <v>#DIV/0!</v>
      </c>
      <c r="BB44" s="39" t="e">
        <v>#DIV/0!</v>
      </c>
      <c r="BC44" s="39" t="e">
        <v>#DIV/0!</v>
      </c>
      <c r="BD44" s="39" t="e">
        <v>#DIV/0!</v>
      </c>
      <c r="BE44" s="39" t="e">
        <v>#DIV/0!</v>
      </c>
      <c r="BF44" s="557"/>
      <c r="BG44" s="557"/>
    </row>
    <row r="45" spans="26:59" ht="14.25">
      <c r="Z45" s="645" t="s">
        <v>121</v>
      </c>
      <c r="AA45" s="92">
        <f t="shared" si="12"/>
        <v>0</v>
      </c>
      <c r="AB45" s="92">
        <f t="shared" si="12"/>
        <v>-0.07580831216498607</v>
      </c>
      <c r="AC45" s="92">
        <f t="shared" si="12"/>
        <v>-0.1602571185029802</v>
      </c>
      <c r="AD45" s="92">
        <f t="shared" si="12"/>
        <v>-0.21844165679103122</v>
      </c>
      <c r="AE45" s="92">
        <f t="shared" si="12"/>
        <v>-0.330419692231513</v>
      </c>
      <c r="AF45" s="92">
        <f t="shared" si="12"/>
        <v>-0.4454034337370927</v>
      </c>
      <c r="AG45" s="92">
        <f t="shared" si="12"/>
        <v>-0.4598935284014648</v>
      </c>
      <c r="AH45" s="92">
        <f t="shared" si="12"/>
        <v>-0.5472844546648497</v>
      </c>
      <c r="AI45" s="92">
        <f t="shared" si="12"/>
        <v>-0.5901808507000836</v>
      </c>
      <c r="AJ45" s="92">
        <f t="shared" si="12"/>
        <v>-0.590462629830093</v>
      </c>
      <c r="AK45" s="92">
        <f t="shared" si="12"/>
        <v>-0.6157394394569997</v>
      </c>
      <c r="AL45" s="92">
        <f t="shared" si="12"/>
        <v>-0.677190274875636</v>
      </c>
      <c r="AM45" s="92">
        <f t="shared" si="12"/>
        <v>-0.8099132132115473</v>
      </c>
      <c r="AN45" s="92">
        <f t="shared" si="13"/>
        <v>-0.8145014004027137</v>
      </c>
      <c r="AO45" s="39" t="e">
        <v>#DIV/0!</v>
      </c>
      <c r="AP45" s="39" t="e">
        <v>#DIV/0!</v>
      </c>
      <c r="AQ45" s="39" t="e">
        <v>#DIV/0!</v>
      </c>
      <c r="AR45" s="39" t="e">
        <v>#DIV/0!</v>
      </c>
      <c r="AS45" s="39" t="e">
        <v>#DIV/0!</v>
      </c>
      <c r="AT45" s="39" t="e">
        <v>#DIV/0!</v>
      </c>
      <c r="AU45" s="39" t="e">
        <v>#DIV/0!</v>
      </c>
      <c r="AV45" s="39" t="e">
        <v>#DIV/0!</v>
      </c>
      <c r="AW45" s="39" t="e">
        <v>#DIV/0!</v>
      </c>
      <c r="AX45" s="39" t="e">
        <v>#DIV/0!</v>
      </c>
      <c r="AY45" s="39" t="e">
        <v>#DIV/0!</v>
      </c>
      <c r="AZ45" s="39" t="e">
        <v>#DIV/0!</v>
      </c>
      <c r="BA45" s="39" t="e">
        <v>#DIV/0!</v>
      </c>
      <c r="BB45" s="39" t="e">
        <v>#DIV/0!</v>
      </c>
      <c r="BC45" s="39" t="e">
        <v>#DIV/0!</v>
      </c>
      <c r="BD45" s="39" t="e">
        <v>#DIV/0!</v>
      </c>
      <c r="BE45" s="39" t="e">
        <v>#DIV/0!</v>
      </c>
      <c r="BF45" s="320"/>
      <c r="BG45" s="320"/>
    </row>
    <row r="46" spans="26:59" ht="14.25">
      <c r="Z46" s="645" t="s">
        <v>218</v>
      </c>
      <c r="AA46" s="92">
        <f t="shared" si="12"/>
        <v>0</v>
      </c>
      <c r="AB46" s="92">
        <f t="shared" si="12"/>
        <v>-0.027627302961069966</v>
      </c>
      <c r="AC46" s="92">
        <f t="shared" si="12"/>
        <v>-0.10152642302660597</v>
      </c>
      <c r="AD46" s="92">
        <f t="shared" si="12"/>
        <v>-0.10350408232639052</v>
      </c>
      <c r="AE46" s="92">
        <f t="shared" si="12"/>
        <v>-0.10505041651386049</v>
      </c>
      <c r="AF46" s="92">
        <f t="shared" si="12"/>
        <v>-0.10213586512425088</v>
      </c>
      <c r="AG46" s="92">
        <f t="shared" si="12"/>
        <v>-0.1334346008416012</v>
      </c>
      <c r="AH46" s="92">
        <f t="shared" si="12"/>
        <v>-0.2846626507089588</v>
      </c>
      <c r="AI46" s="92">
        <f t="shared" si="12"/>
        <v>-0.3292558640345089</v>
      </c>
      <c r="AJ46" s="92">
        <f t="shared" si="12"/>
        <v>-0.350281201444801</v>
      </c>
      <c r="AK46" s="92">
        <f t="shared" si="12"/>
        <v>-0.515283065132567</v>
      </c>
      <c r="AL46" s="92">
        <f t="shared" si="12"/>
        <v>-0.6122638361918161</v>
      </c>
      <c r="AM46" s="92">
        <f t="shared" si="12"/>
        <v>-0.6319118403254371</v>
      </c>
      <c r="AN46" s="92">
        <f t="shared" si="13"/>
        <v>-0.6544691668941013</v>
      </c>
      <c r="AO46" s="39" t="e">
        <v>#DIV/0!</v>
      </c>
      <c r="AP46" s="39" t="e">
        <v>#DIV/0!</v>
      </c>
      <c r="AQ46" s="39" t="e">
        <v>#DIV/0!</v>
      </c>
      <c r="AR46" s="39" t="e">
        <v>#DIV/0!</v>
      </c>
      <c r="AS46" s="39" t="e">
        <v>#DIV/0!</v>
      </c>
      <c r="AT46" s="39" t="e">
        <v>#DIV/0!</v>
      </c>
      <c r="AU46" s="39" t="e">
        <v>#DIV/0!</v>
      </c>
      <c r="AV46" s="39" t="e">
        <v>#DIV/0!</v>
      </c>
      <c r="AW46" s="39" t="e">
        <v>#DIV/0!</v>
      </c>
      <c r="AX46" s="39" t="e">
        <v>#DIV/0!</v>
      </c>
      <c r="AY46" s="39" t="e">
        <v>#DIV/0!</v>
      </c>
      <c r="AZ46" s="39" t="e">
        <v>#DIV/0!</v>
      </c>
      <c r="BA46" s="39" t="e">
        <v>#DIV/0!</v>
      </c>
      <c r="BB46" s="39" t="e">
        <v>#DIV/0!</v>
      </c>
      <c r="BC46" s="39" t="e">
        <v>#DIV/0!</v>
      </c>
      <c r="BD46" s="39" t="e">
        <v>#DIV/0!</v>
      </c>
      <c r="BE46" s="39" t="e">
        <v>#DIV/0!</v>
      </c>
      <c r="BF46" s="320"/>
      <c r="BG46" s="320"/>
    </row>
    <row r="47" spans="26:59" ht="14.25">
      <c r="Z47" s="645" t="s">
        <v>122</v>
      </c>
      <c r="AA47" s="92">
        <f t="shared" si="12"/>
        <v>0</v>
      </c>
      <c r="AB47" s="92">
        <f t="shared" si="12"/>
        <v>0.012443989575134928</v>
      </c>
      <c r="AC47" s="92">
        <f t="shared" si="12"/>
        <v>0.01592342135971525</v>
      </c>
      <c r="AD47" s="92">
        <f t="shared" si="12"/>
        <v>0.008369852030919</v>
      </c>
      <c r="AE47" s="92">
        <f t="shared" si="12"/>
        <v>-0.003986649746897553</v>
      </c>
      <c r="AF47" s="92">
        <f t="shared" si="12"/>
        <v>-0.017959936638553664</v>
      </c>
      <c r="AG47" s="92">
        <f t="shared" si="12"/>
        <v>-0.02933658835952191</v>
      </c>
      <c r="AH47" s="92">
        <f t="shared" si="12"/>
        <v>-0.040180417736319085</v>
      </c>
      <c r="AI47" s="92">
        <f t="shared" si="12"/>
        <v>-0.049320068407021855</v>
      </c>
      <c r="AJ47" s="92">
        <f t="shared" si="12"/>
        <v>-0.06066467811099452</v>
      </c>
      <c r="AK47" s="92">
        <f t="shared" si="12"/>
        <v>-0.06759186005721429</v>
      </c>
      <c r="AL47" s="92">
        <f t="shared" si="12"/>
        <v>-0.07398279551265452</v>
      </c>
      <c r="AM47" s="92">
        <f t="shared" si="12"/>
        <v>-0.07959156495001829</v>
      </c>
      <c r="AN47" s="92">
        <f t="shared" si="13"/>
        <v>-0.08737333856329232</v>
      </c>
      <c r="AO47" s="39" t="e">
        <v>#DIV/0!</v>
      </c>
      <c r="AP47" s="39" t="e">
        <v>#DIV/0!</v>
      </c>
      <c r="AQ47" s="39" t="e">
        <v>#DIV/0!</v>
      </c>
      <c r="AR47" s="39" t="e">
        <v>#DIV/0!</v>
      </c>
      <c r="AS47" s="39" t="e">
        <v>#DIV/0!</v>
      </c>
      <c r="AT47" s="39" t="e">
        <v>#DIV/0!</v>
      </c>
      <c r="AU47" s="39" t="e">
        <v>#DIV/0!</v>
      </c>
      <c r="AV47" s="39" t="e">
        <v>#DIV/0!</v>
      </c>
      <c r="AW47" s="39" t="e">
        <v>#DIV/0!</v>
      </c>
      <c r="AX47" s="39" t="e">
        <v>#DIV/0!</v>
      </c>
      <c r="AY47" s="39" t="e">
        <v>#DIV/0!</v>
      </c>
      <c r="AZ47" s="39" t="e">
        <v>#DIV/0!</v>
      </c>
      <c r="BA47" s="39" t="e">
        <v>#DIV/0!</v>
      </c>
      <c r="BB47" s="39" t="e">
        <v>#DIV/0!</v>
      </c>
      <c r="BC47" s="39" t="e">
        <v>#DIV/0!</v>
      </c>
      <c r="BD47" s="39" t="e">
        <v>#DIV/0!</v>
      </c>
      <c r="BE47" s="39" t="e">
        <v>#DIV/0!</v>
      </c>
      <c r="BF47" s="320"/>
      <c r="BG47" s="320"/>
    </row>
    <row r="48" spans="26:59" ht="14.25">
      <c r="Z48" s="645" t="s">
        <v>123</v>
      </c>
      <c r="AA48" s="92">
        <f t="shared" si="12"/>
        <v>0</v>
      </c>
      <c r="AB48" s="92">
        <f t="shared" si="12"/>
        <v>0.002595717066839809</v>
      </c>
      <c r="AC48" s="92">
        <f t="shared" si="12"/>
        <v>0.014276443867618394</v>
      </c>
      <c r="AD48" s="92">
        <f t="shared" si="12"/>
        <v>0.04136924075275794</v>
      </c>
      <c r="AE48" s="92">
        <f t="shared" si="12"/>
        <v>0.04364049318624308</v>
      </c>
      <c r="AF48" s="92">
        <f t="shared" si="12"/>
        <v>0.017683322517845657</v>
      </c>
      <c r="AG48" s="92">
        <f t="shared" si="12"/>
        <v>-0.023848150551589842</v>
      </c>
      <c r="AH48" s="92">
        <f t="shared" si="12"/>
        <v>-0.07462686567164167</v>
      </c>
      <c r="AI48" s="92">
        <f t="shared" si="12"/>
        <v>-0.10496430889033082</v>
      </c>
      <c r="AJ48" s="92">
        <f t="shared" si="12"/>
        <v>-0.13432835820895517</v>
      </c>
      <c r="AK48" s="92">
        <f t="shared" si="12"/>
        <v>-0.14941596365996102</v>
      </c>
      <c r="AL48" s="92">
        <f t="shared" si="12"/>
        <v>-0.16515249837767676</v>
      </c>
      <c r="AM48" s="92">
        <f t="shared" si="12"/>
        <v>-0.18186242699545752</v>
      </c>
      <c r="AN48" s="92">
        <f t="shared" si="13"/>
        <v>-0.18234912394548997</v>
      </c>
      <c r="AO48" s="39" t="e">
        <v>#REF!</v>
      </c>
      <c r="AP48" s="39" t="e">
        <v>#REF!</v>
      </c>
      <c r="AQ48" s="39" t="e">
        <v>#REF!</v>
      </c>
      <c r="AR48" s="39" t="e">
        <v>#REF!</v>
      </c>
      <c r="AS48" s="39" t="e">
        <v>#REF!</v>
      </c>
      <c r="AT48" s="39" t="e">
        <v>#REF!</v>
      </c>
      <c r="AU48" s="39" t="e">
        <v>#REF!</v>
      </c>
      <c r="AV48" s="39" t="e">
        <v>#REF!</v>
      </c>
      <c r="AW48" s="39" t="e">
        <v>#REF!</v>
      </c>
      <c r="AX48" s="39" t="e">
        <v>#REF!</v>
      </c>
      <c r="AY48" s="39" t="e">
        <v>#REF!</v>
      </c>
      <c r="AZ48" s="39" t="e">
        <v>#REF!</v>
      </c>
      <c r="BA48" s="39" t="e">
        <v>#REF!</v>
      </c>
      <c r="BB48" s="39" t="e">
        <v>#REF!</v>
      </c>
      <c r="BC48" s="39" t="e">
        <v>#REF!</v>
      </c>
      <c r="BD48" s="39" t="e">
        <v>#REF!</v>
      </c>
      <c r="BE48" s="39" t="e">
        <v>#REF!</v>
      </c>
      <c r="BF48" s="320"/>
      <c r="BG48" s="320"/>
    </row>
    <row r="49" spans="26:59" ht="14.25">
      <c r="Z49" s="646" t="s">
        <v>124</v>
      </c>
      <c r="AA49" s="92">
        <f t="shared" si="12"/>
        <v>0</v>
      </c>
      <c r="AB49" s="92">
        <f t="shared" si="12"/>
        <v>-0.005459561863377038</v>
      </c>
      <c r="AC49" s="92">
        <f t="shared" si="12"/>
        <v>-0.02019179107406255</v>
      </c>
      <c r="AD49" s="92">
        <f t="shared" si="12"/>
        <v>-0.02985215226045712</v>
      </c>
      <c r="AE49" s="92">
        <f t="shared" si="12"/>
        <v>-0.052159633349268986</v>
      </c>
      <c r="AF49" s="92">
        <f t="shared" si="12"/>
        <v>-0.06846112672159854</v>
      </c>
      <c r="AG49" s="92">
        <f t="shared" si="12"/>
        <v>-0.08714219875903007</v>
      </c>
      <c r="AH49" s="92">
        <f t="shared" si="12"/>
        <v>-0.10620044440960608</v>
      </c>
      <c r="AI49" s="92">
        <f t="shared" si="12"/>
        <v>-0.12274579192019353</v>
      </c>
      <c r="AJ49" s="92">
        <f t="shared" si="12"/>
        <v>-0.14051757820567268</v>
      </c>
      <c r="AK49" s="92">
        <f t="shared" si="12"/>
        <v>-0.15433288529940836</v>
      </c>
      <c r="AL49" s="92">
        <f t="shared" si="12"/>
        <v>-0.16743965521244064</v>
      </c>
      <c r="AM49" s="92">
        <f t="shared" si="12"/>
        <v>-0.1776255225384984</v>
      </c>
      <c r="AN49" s="92">
        <f t="shared" si="13"/>
        <v>-0.1830971971808525</v>
      </c>
      <c r="AO49" s="39" t="e">
        <v>#DIV/0!</v>
      </c>
      <c r="AP49" s="39" t="e">
        <v>#DIV/0!</v>
      </c>
      <c r="AQ49" s="39" t="e">
        <v>#DIV/0!</v>
      </c>
      <c r="AR49" s="39" t="e">
        <v>#DIV/0!</v>
      </c>
      <c r="AS49" s="39" t="e">
        <v>#DIV/0!</v>
      </c>
      <c r="AT49" s="39" t="e">
        <v>#DIV/0!</v>
      </c>
      <c r="AU49" s="39" t="e">
        <v>#DIV/0!</v>
      </c>
      <c r="AV49" s="39" t="e">
        <v>#DIV/0!</v>
      </c>
      <c r="AW49" s="39" t="e">
        <v>#DIV/0!</v>
      </c>
      <c r="AX49" s="39" t="e">
        <v>#DIV/0!</v>
      </c>
      <c r="AY49" s="39" t="e">
        <v>#DIV/0!</v>
      </c>
      <c r="AZ49" s="39" t="e">
        <v>#DIV/0!</v>
      </c>
      <c r="BA49" s="39" t="e">
        <v>#DIV/0!</v>
      </c>
      <c r="BB49" s="39" t="e">
        <v>#DIV/0!</v>
      </c>
      <c r="BC49" s="39" t="e">
        <v>#DIV/0!</v>
      </c>
      <c r="BD49" s="39" t="e">
        <v>#DIV/0!</v>
      </c>
      <c r="BE49" s="39" t="e">
        <v>#DIV/0!</v>
      </c>
      <c r="BF49" s="320"/>
      <c r="BG49" s="320"/>
    </row>
    <row r="50" spans="26:59" ht="14.25">
      <c r="Z50" s="646" t="s">
        <v>125</v>
      </c>
      <c r="AA50" s="736">
        <f t="shared" si="12"/>
        <v>0</v>
      </c>
      <c r="AB50" s="736">
        <f t="shared" si="12"/>
        <v>0.5675213675213673</v>
      </c>
      <c r="AC50" s="736">
        <f t="shared" si="12"/>
        <v>0.5794871794871794</v>
      </c>
      <c r="AD50" s="736">
        <f t="shared" si="12"/>
        <v>0.5914529914529916</v>
      </c>
      <c r="AE50" s="736">
        <f t="shared" si="12"/>
        <v>0.6034188034188033</v>
      </c>
      <c r="AF50" s="736">
        <f t="shared" si="12"/>
        <v>0.6273504273504271</v>
      </c>
      <c r="AG50" s="736"/>
      <c r="AH50" s="736"/>
      <c r="AI50" s="736"/>
      <c r="AJ50" s="736"/>
      <c r="AK50" s="736"/>
      <c r="AL50" s="736"/>
      <c r="AM50" s="736"/>
      <c r="AN50" s="736"/>
      <c r="AO50" s="559"/>
      <c r="AP50" s="559"/>
      <c r="AQ50" s="559"/>
      <c r="AR50" s="559"/>
      <c r="AS50" s="559"/>
      <c r="AT50" s="559"/>
      <c r="AU50" s="559"/>
      <c r="AV50" s="559"/>
      <c r="AW50" s="559"/>
      <c r="AX50" s="559"/>
      <c r="AY50" s="559"/>
      <c r="AZ50" s="559"/>
      <c r="BA50" s="559"/>
      <c r="BB50" s="559"/>
      <c r="BC50" s="559"/>
      <c r="BD50" s="559"/>
      <c r="BE50" s="559"/>
      <c r="BF50" s="560"/>
      <c r="BG50" s="560"/>
    </row>
    <row r="51" spans="26:59" ht="14.25">
      <c r="Z51" s="646" t="s">
        <v>126</v>
      </c>
      <c r="AA51" s="633">
        <f t="shared" si="12"/>
        <v>0</v>
      </c>
      <c r="AB51" s="633">
        <f t="shared" si="12"/>
        <v>0.013829220172894452</v>
      </c>
      <c r="AC51" s="633">
        <f t="shared" si="12"/>
        <v>0.012201826769832058</v>
      </c>
      <c r="AD51" s="633">
        <f t="shared" si="12"/>
        <v>0.025925336562549584</v>
      </c>
      <c r="AE51" s="633">
        <f t="shared" si="12"/>
        <v>0.04121805672677148</v>
      </c>
      <c r="AF51" s="633">
        <f t="shared" si="12"/>
        <v>0.04795189552218959</v>
      </c>
      <c r="AG51" s="633">
        <f t="shared" si="12"/>
        <v>0.048072488395586976</v>
      </c>
      <c r="AH51" s="633">
        <f t="shared" si="12"/>
        <v>0.03590273580394787</v>
      </c>
      <c r="AI51" s="633">
        <f t="shared" si="12"/>
        <v>0.022587916235795813</v>
      </c>
      <c r="AJ51" s="633">
        <f t="shared" si="12"/>
        <v>-0.0013256234359773078</v>
      </c>
      <c r="AK51" s="633">
        <f t="shared" si="12"/>
        <v>-0.028997788013802817</v>
      </c>
      <c r="AL51" s="633">
        <f t="shared" si="12"/>
        <v>-0.061193665896481786</v>
      </c>
      <c r="AM51" s="633">
        <f t="shared" si="12"/>
        <v>-0.08012304088594802</v>
      </c>
      <c r="AN51" s="633">
        <f>IF(ISTEXT(AN36),AN36,AN36/$AA36-1)</f>
        <v>-0.11139985503595207</v>
      </c>
      <c r="AO51" s="559"/>
      <c r="AP51" s="559"/>
      <c r="AQ51" s="559"/>
      <c r="AR51" s="559"/>
      <c r="AS51" s="559"/>
      <c r="AT51" s="559"/>
      <c r="AU51" s="559"/>
      <c r="AV51" s="559"/>
      <c r="AW51" s="559"/>
      <c r="AX51" s="559"/>
      <c r="AY51" s="559"/>
      <c r="AZ51" s="559"/>
      <c r="BA51" s="559"/>
      <c r="BB51" s="559"/>
      <c r="BC51" s="559"/>
      <c r="BD51" s="559"/>
      <c r="BE51" s="559"/>
      <c r="BF51" s="560"/>
      <c r="BG51" s="560"/>
    </row>
    <row r="52" spans="26:59" ht="14.25">
      <c r="Z52" s="646" t="s">
        <v>127</v>
      </c>
      <c r="AA52" s="633">
        <f t="shared" si="12"/>
        <v>0</v>
      </c>
      <c r="AB52" s="633">
        <f t="shared" si="12"/>
        <v>-0.028003742697285117</v>
      </c>
      <c r="AC52" s="633">
        <f t="shared" si="12"/>
        <v>-0.03619359991228843</v>
      </c>
      <c r="AD52" s="633">
        <f t="shared" si="12"/>
        <v>-0.039509406901474975</v>
      </c>
      <c r="AE52" s="633">
        <f t="shared" si="12"/>
        <v>-0.05825403448157185</v>
      </c>
      <c r="AF52" s="633">
        <f t="shared" si="12"/>
        <v>-0.060901054453075476</v>
      </c>
      <c r="AG52" s="633">
        <f t="shared" si="12"/>
        <v>-0.05404280320013888</v>
      </c>
      <c r="AH52" s="633">
        <f t="shared" si="12"/>
        <v>-0.045190685192228686</v>
      </c>
      <c r="AI52" s="633">
        <f t="shared" si="12"/>
        <v>-0.057423812227950344</v>
      </c>
      <c r="AJ52" s="633">
        <f t="shared" si="12"/>
        <v>-0.0670021034184155</v>
      </c>
      <c r="AK52" s="633">
        <f t="shared" si="12"/>
        <v>-0.060971931692076375</v>
      </c>
      <c r="AL52" s="633">
        <f t="shared" si="12"/>
        <v>-0.05879353245874086</v>
      </c>
      <c r="AM52" s="633">
        <f t="shared" si="12"/>
        <v>-0.05251533771816963</v>
      </c>
      <c r="AN52" s="633">
        <f>IF(ISTEXT(AN37),AN37,AN37/$AA37-1)</f>
        <v>-0.06020740000860314</v>
      </c>
      <c r="AO52" s="559"/>
      <c r="AP52" s="559"/>
      <c r="AQ52" s="559"/>
      <c r="AR52" s="559"/>
      <c r="AS52" s="559"/>
      <c r="AT52" s="559"/>
      <c r="AU52" s="559"/>
      <c r="AV52" s="559"/>
      <c r="AW52" s="559"/>
      <c r="AX52" s="559"/>
      <c r="AY52" s="559"/>
      <c r="AZ52" s="559"/>
      <c r="BA52" s="559"/>
      <c r="BB52" s="559"/>
      <c r="BC52" s="559"/>
      <c r="BD52" s="559"/>
      <c r="BE52" s="559"/>
      <c r="BF52" s="560"/>
      <c r="BG52" s="560"/>
    </row>
    <row r="53" spans="26:59" ht="15" thickBot="1">
      <c r="Z53" s="647" t="s">
        <v>128</v>
      </c>
      <c r="AA53" s="93">
        <f t="shared" si="12"/>
        <v>0</v>
      </c>
      <c r="AB53" s="93">
        <f t="shared" si="12"/>
        <v>-0.0028179436386843726</v>
      </c>
      <c r="AC53" s="93">
        <f t="shared" si="12"/>
        <v>-0.019338565854044476</v>
      </c>
      <c r="AD53" s="93">
        <f t="shared" si="12"/>
        <v>-0.04038196295190888</v>
      </c>
      <c r="AE53" s="93">
        <f t="shared" si="12"/>
        <v>-0.055457847669055704</v>
      </c>
      <c r="AF53" s="93">
        <f t="shared" si="12"/>
        <v>-0.0704679738420032</v>
      </c>
      <c r="AG53" s="93">
        <f t="shared" si="12"/>
        <v>-0.08299631830327647</v>
      </c>
      <c r="AH53" s="93">
        <f t="shared" si="12"/>
        <v>-0.09603493498364446</v>
      </c>
      <c r="AI53" s="93">
        <f t="shared" si="12"/>
        <v>-0.07849328021935642</v>
      </c>
      <c r="AJ53" s="93">
        <f t="shared" si="12"/>
        <v>-0.09175531965310979</v>
      </c>
      <c r="AK53" s="93">
        <f t="shared" si="12"/>
        <v>-0.06716362652320274</v>
      </c>
      <c r="AL53" s="93">
        <f t="shared" si="12"/>
        <v>-0.07665451065841467</v>
      </c>
      <c r="AM53" s="93">
        <f t="shared" si="12"/>
        <v>-0.20447394285326725</v>
      </c>
      <c r="AN53" s="93">
        <f>IF(ISTEXT(AN38),AN38,AN38/$AA38-1)</f>
        <v>-0.1708803482951864</v>
      </c>
      <c r="AO53" s="45" t="e">
        <v>#DIV/0!</v>
      </c>
      <c r="AP53" s="45" t="e">
        <v>#DIV/0!</v>
      </c>
      <c r="AQ53" s="45" t="e">
        <v>#DIV/0!</v>
      </c>
      <c r="AR53" s="45" t="e">
        <v>#DIV/0!</v>
      </c>
      <c r="AS53" s="45" t="e">
        <v>#DIV/0!</v>
      </c>
      <c r="AT53" s="45" t="e">
        <v>#DIV/0!</v>
      </c>
      <c r="AU53" s="45" t="e">
        <v>#DIV/0!</v>
      </c>
      <c r="AV53" s="45" t="e">
        <v>#DIV/0!</v>
      </c>
      <c r="AW53" s="45" t="e">
        <v>#DIV/0!</v>
      </c>
      <c r="AX53" s="45" t="e">
        <v>#DIV/0!</v>
      </c>
      <c r="AY53" s="45" t="e">
        <v>#DIV/0!</v>
      </c>
      <c r="AZ53" s="45" t="e">
        <v>#DIV/0!</v>
      </c>
      <c r="BA53" s="45" t="e">
        <v>#DIV/0!</v>
      </c>
      <c r="BB53" s="45" t="e">
        <v>#DIV/0!</v>
      </c>
      <c r="BC53" s="45" t="e">
        <v>#DIV/0!</v>
      </c>
      <c r="BD53" s="45" t="e">
        <v>#DIV/0!</v>
      </c>
      <c r="BE53" s="45" t="e">
        <v>#DIV/0!</v>
      </c>
      <c r="BF53" s="324"/>
      <c r="BG53" s="324"/>
    </row>
    <row r="54" spans="26:59" ht="15" thickTop="1">
      <c r="Z54" s="648" t="s">
        <v>216</v>
      </c>
      <c r="AA54" s="94">
        <f t="shared" si="12"/>
        <v>0</v>
      </c>
      <c r="AB54" s="94">
        <f t="shared" si="12"/>
        <v>-0.004957175836382666</v>
      </c>
      <c r="AC54" s="94">
        <f t="shared" si="12"/>
        <v>-0.011410888892751214</v>
      </c>
      <c r="AD54" s="94">
        <f t="shared" si="12"/>
        <v>-0.013572072528900136</v>
      </c>
      <c r="AE54" s="94">
        <f t="shared" si="12"/>
        <v>-0.0308143684912332</v>
      </c>
      <c r="AF54" s="94">
        <f t="shared" si="12"/>
        <v>-0.056408042206472775</v>
      </c>
      <c r="AG54" s="94">
        <f t="shared" si="12"/>
        <v>-0.07471511594109714</v>
      </c>
      <c r="AH54" s="94">
        <f t="shared" si="12"/>
        <v>-0.10825289101071423</v>
      </c>
      <c r="AI54" s="94">
        <f t="shared" si="12"/>
        <v>-0.13013651277215665</v>
      </c>
      <c r="AJ54" s="94">
        <f t="shared" si="12"/>
        <v>-0.14726731941415327</v>
      </c>
      <c r="AK54" s="94">
        <f t="shared" si="12"/>
        <v>-0.16345004953930486</v>
      </c>
      <c r="AL54" s="94">
        <f t="shared" si="12"/>
        <v>-0.18549370713978963</v>
      </c>
      <c r="AM54" s="94">
        <f t="shared" si="12"/>
        <v>-0.21225880968807453</v>
      </c>
      <c r="AN54" s="94">
        <f>IF(ISTEXT(AN39),AN39,AN39/$AA39-1)</f>
        <v>-0.2213902188983944</v>
      </c>
      <c r="AO54" s="83" t="e">
        <v>#DIV/0!</v>
      </c>
      <c r="AP54" s="83" t="e">
        <v>#DIV/0!</v>
      </c>
      <c r="AQ54" s="83" t="e">
        <v>#DIV/0!</v>
      </c>
      <c r="AR54" s="83" t="e">
        <v>#DIV/0!</v>
      </c>
      <c r="AS54" s="83" t="e">
        <v>#DIV/0!</v>
      </c>
      <c r="AT54" s="83" t="e">
        <v>#DIV/0!</v>
      </c>
      <c r="AU54" s="83" t="e">
        <v>#DIV/0!</v>
      </c>
      <c r="AV54" s="83" t="e">
        <v>#DIV/0!</v>
      </c>
      <c r="AW54" s="83" t="e">
        <v>#DIV/0!</v>
      </c>
      <c r="AX54" s="83" t="e">
        <v>#DIV/0!</v>
      </c>
      <c r="AY54" s="83" t="e">
        <v>#DIV/0!</v>
      </c>
      <c r="AZ54" s="83" t="e">
        <v>#DIV/0!</v>
      </c>
      <c r="BA54" s="83" t="e">
        <v>#DIV/0!</v>
      </c>
      <c r="BB54" s="83" t="e">
        <v>#DIV/0!</v>
      </c>
      <c r="BC54" s="83" t="e">
        <v>#DIV/0!</v>
      </c>
      <c r="BD54" s="83" t="e">
        <v>#DIV/0!</v>
      </c>
      <c r="BE54" s="83" t="e">
        <v>#DIV/0!</v>
      </c>
      <c r="BF54" s="326"/>
      <c r="BG54" s="320"/>
    </row>
    <row r="56" spans="26:57" ht="14.25">
      <c r="Z56" s="3" t="s">
        <v>129</v>
      </c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</row>
    <row r="57" spans="26:59" ht="14.25">
      <c r="Z57" s="79"/>
      <c r="AA57" s="79">
        <v>1990</v>
      </c>
      <c r="AB57" s="79">
        <f aca="true" t="shared" si="14" ref="AB57:AL57">AA57+1</f>
        <v>1991</v>
      </c>
      <c r="AC57" s="79">
        <f t="shared" si="14"/>
        <v>1992</v>
      </c>
      <c r="AD57" s="79">
        <f t="shared" si="14"/>
        <v>1993</v>
      </c>
      <c r="AE57" s="79">
        <f t="shared" si="14"/>
        <v>1994</v>
      </c>
      <c r="AF57" s="79">
        <f t="shared" si="14"/>
        <v>1995</v>
      </c>
      <c r="AG57" s="79">
        <f t="shared" si="14"/>
        <v>1996</v>
      </c>
      <c r="AH57" s="79">
        <f t="shared" si="14"/>
        <v>1997</v>
      </c>
      <c r="AI57" s="79">
        <f t="shared" si="14"/>
        <v>1998</v>
      </c>
      <c r="AJ57" s="79">
        <f t="shared" si="14"/>
        <v>1999</v>
      </c>
      <c r="AK57" s="79">
        <f t="shared" si="14"/>
        <v>2000</v>
      </c>
      <c r="AL57" s="79">
        <f t="shared" si="14"/>
        <v>2001</v>
      </c>
      <c r="AM57" s="79">
        <f>AL57+1</f>
        <v>2002</v>
      </c>
      <c r="AN57" s="79">
        <f>AM57+1</f>
        <v>2003</v>
      </c>
      <c r="AO57" s="79">
        <v>2004</v>
      </c>
      <c r="AP57" s="79">
        <v>2005</v>
      </c>
      <c r="AQ57" s="79">
        <v>2006</v>
      </c>
      <c r="AR57" s="79">
        <v>2007</v>
      </c>
      <c r="AS57" s="79">
        <v>2008</v>
      </c>
      <c r="AT57" s="79">
        <v>2009</v>
      </c>
      <c r="AU57" s="79">
        <v>2010</v>
      </c>
      <c r="AV57" s="79">
        <v>2011</v>
      </c>
      <c r="AW57" s="79">
        <v>2012</v>
      </c>
      <c r="AX57" s="79">
        <v>2013</v>
      </c>
      <c r="AY57" s="79">
        <v>2014</v>
      </c>
      <c r="AZ57" s="79">
        <v>2015</v>
      </c>
      <c r="BA57" s="79">
        <v>2016</v>
      </c>
      <c r="BB57" s="79">
        <v>2017</v>
      </c>
      <c r="BC57" s="79">
        <v>2018</v>
      </c>
      <c r="BD57" s="79">
        <v>2019</v>
      </c>
      <c r="BE57" s="79">
        <v>2020</v>
      </c>
      <c r="BF57" s="66" t="s">
        <v>202</v>
      </c>
      <c r="BG57" s="79" t="s">
        <v>242</v>
      </c>
    </row>
    <row r="58" spans="26:59" ht="27">
      <c r="Z58" s="645" t="s">
        <v>119</v>
      </c>
      <c r="AA58" s="76"/>
      <c r="AB58" s="92">
        <f aca="true" t="shared" si="15" ref="AB58:AN69">AB28/AA28-1</f>
        <v>-0.015744873761472933</v>
      </c>
      <c r="AC58" s="92">
        <f t="shared" si="15"/>
        <v>0.17799005573513194</v>
      </c>
      <c r="AD58" s="92">
        <f t="shared" si="15"/>
        <v>-0.11042005171886193</v>
      </c>
      <c r="AE58" s="92">
        <f t="shared" si="15"/>
        <v>-0.03789168191921655</v>
      </c>
      <c r="AF58" s="92">
        <f t="shared" si="15"/>
        <v>0.016333239237968478</v>
      </c>
      <c r="AG58" s="92">
        <f t="shared" si="15"/>
        <v>-0.028528334532743838</v>
      </c>
      <c r="AH58" s="92">
        <f t="shared" si="15"/>
        <v>-0.013766688379036163</v>
      </c>
      <c r="AI58" s="92">
        <f t="shared" si="15"/>
        <v>-0.06011985522827357</v>
      </c>
      <c r="AJ58" s="92">
        <f t="shared" si="15"/>
        <v>0.003388913501524149</v>
      </c>
      <c r="AK58" s="92">
        <f t="shared" si="15"/>
        <v>0.0328796293485627</v>
      </c>
      <c r="AL58" s="92">
        <f t="shared" si="15"/>
        <v>-0.02829663705768759</v>
      </c>
      <c r="AM58" s="92">
        <f t="shared" si="15"/>
        <v>0.020553570609376903</v>
      </c>
      <c r="AN58" s="92">
        <f t="shared" si="15"/>
        <v>-0.016127074795874163</v>
      </c>
      <c r="AO58" s="39" t="e">
        <v>#DIV/0!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05"/>
      <c r="BG58" s="305"/>
    </row>
    <row r="59" spans="26:59" ht="27">
      <c r="Z59" s="645" t="s">
        <v>120</v>
      </c>
      <c r="AA59" s="76"/>
      <c r="AB59" s="92">
        <f t="shared" si="15"/>
        <v>0.028842108940158706</v>
      </c>
      <c r="AC59" s="92">
        <f t="shared" si="15"/>
        <v>0.003018379366832802</v>
      </c>
      <c r="AD59" s="92">
        <f t="shared" si="15"/>
        <v>-0.007395493426440969</v>
      </c>
      <c r="AE59" s="92">
        <f t="shared" si="15"/>
        <v>0.012023126900895686</v>
      </c>
      <c r="AF59" s="92">
        <f t="shared" si="15"/>
        <v>0.029387293205380915</v>
      </c>
      <c r="AG59" s="92">
        <f t="shared" si="15"/>
        <v>0.021984399463806037</v>
      </c>
      <c r="AH59" s="92">
        <f t="shared" si="15"/>
        <v>0.017928775886785875</v>
      </c>
      <c r="AI59" s="92">
        <f t="shared" si="15"/>
        <v>-0.012224977100781853</v>
      </c>
      <c r="AJ59" s="92">
        <f t="shared" si="15"/>
        <v>0.01015976814245878</v>
      </c>
      <c r="AK59" s="92">
        <f t="shared" si="15"/>
        <v>0.01969261060136107</v>
      </c>
      <c r="AL59" s="92">
        <f t="shared" si="15"/>
        <v>-0.03240244182477314</v>
      </c>
      <c r="AM59" s="92">
        <f t="shared" si="15"/>
        <v>0.008907567814043338</v>
      </c>
      <c r="AN59" s="92">
        <f t="shared" si="15"/>
        <v>0.010364907802606016</v>
      </c>
      <c r="AO59" s="39" t="e">
        <v>#DIV/0!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557"/>
      <c r="BG59" s="557"/>
    </row>
    <row r="60" spans="26:59" ht="14.25">
      <c r="Z60" s="645" t="s">
        <v>121</v>
      </c>
      <c r="AA60" s="76"/>
      <c r="AB60" s="92">
        <f t="shared" si="15"/>
        <v>-0.07580831216498607</v>
      </c>
      <c r="AC60" s="92">
        <f t="shared" si="15"/>
        <v>-0.09137585573380524</v>
      </c>
      <c r="AD60" s="92">
        <f t="shared" si="15"/>
        <v>-0.06928851624716936</v>
      </c>
      <c r="AE60" s="92">
        <f t="shared" si="15"/>
        <v>-0.1432753375528124</v>
      </c>
      <c r="AF60" s="92">
        <f t="shared" si="15"/>
        <v>-0.17172509431883753</v>
      </c>
      <c r="AG60" s="92">
        <f t="shared" si="15"/>
        <v>-0.026127270787145607</v>
      </c>
      <c r="AH60" s="92">
        <f t="shared" si="15"/>
        <v>-0.16180314596997303</v>
      </c>
      <c r="AI60" s="92">
        <f t="shared" si="15"/>
        <v>-0.09475353006373421</v>
      </c>
      <c r="AJ60" s="92">
        <f t="shared" si="15"/>
        <v>-0.0006875694571391033</v>
      </c>
      <c r="AK60" s="92">
        <f t="shared" si="15"/>
        <v>-0.061720398351974626</v>
      </c>
      <c r="AL60" s="92">
        <f t="shared" si="15"/>
        <v>-0.15991970482684925</v>
      </c>
      <c r="AM60" s="92">
        <f t="shared" si="15"/>
        <v>-0.41114913215448856</v>
      </c>
      <c r="AN60" s="92">
        <f t="shared" si="15"/>
        <v>-0.024137328368186828</v>
      </c>
      <c r="AO60" s="39" t="e">
        <v>#DIV/0!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645" t="s">
        <v>218</v>
      </c>
      <c r="AA61" s="76"/>
      <c r="AB61" s="92">
        <f t="shared" si="15"/>
        <v>-0.027627302961069966</v>
      </c>
      <c r="AC61" s="92">
        <f t="shared" si="15"/>
        <v>-0.07599876085638113</v>
      </c>
      <c r="AD61" s="92">
        <f t="shared" si="15"/>
        <v>-0.0022011323988474496</v>
      </c>
      <c r="AE61" s="92">
        <f t="shared" si="15"/>
        <v>-0.0017248647283110152</v>
      </c>
      <c r="AF61" s="92">
        <f t="shared" si="15"/>
        <v>0.0032566654517636184</v>
      </c>
      <c r="AG61" s="92">
        <f t="shared" si="15"/>
        <v>-0.03485910005936654</v>
      </c>
      <c r="AH61" s="92">
        <f t="shared" si="15"/>
        <v>-0.17451429518675565</v>
      </c>
      <c r="AI61" s="92">
        <f t="shared" si="15"/>
        <v>-0.0623387180464513</v>
      </c>
      <c r="AJ61" s="92">
        <f t="shared" si="15"/>
        <v>-0.031346285838231736</v>
      </c>
      <c r="AK61" s="92">
        <f t="shared" si="15"/>
        <v>-0.25395888814466516</v>
      </c>
      <c r="AL61" s="92">
        <f t="shared" si="15"/>
        <v>-0.20007712560274538</v>
      </c>
      <c r="AM61" s="92">
        <f t="shared" si="15"/>
        <v>-0.05067364349161141</v>
      </c>
      <c r="AN61" s="92">
        <f t="shared" si="15"/>
        <v>-0.061282401989261825</v>
      </c>
      <c r="AO61" s="39" t="e">
        <v>#DIV/0!</v>
      </c>
      <c r="AP61" s="39" t="e">
        <v>#DIV/0!</v>
      </c>
      <c r="AQ61" s="39" t="e">
        <v>#DIV/0!</v>
      </c>
      <c r="AR61" s="39" t="e">
        <v>#DIV/0!</v>
      </c>
      <c r="AS61" s="39" t="e">
        <v>#DIV/0!</v>
      </c>
      <c r="AT61" s="39" t="e">
        <v>#DIV/0!</v>
      </c>
      <c r="AU61" s="39" t="e">
        <v>#DIV/0!</v>
      </c>
      <c r="AV61" s="39" t="e">
        <v>#DIV/0!</v>
      </c>
      <c r="AW61" s="39" t="e">
        <v>#DIV/0!</v>
      </c>
      <c r="AX61" s="39" t="e">
        <v>#DIV/0!</v>
      </c>
      <c r="AY61" s="39" t="e">
        <v>#DIV/0!</v>
      </c>
      <c r="AZ61" s="39" t="e">
        <v>#DIV/0!</v>
      </c>
      <c r="BA61" s="39" t="e">
        <v>#DIV/0!</v>
      </c>
      <c r="BB61" s="39" t="e">
        <v>#DIV/0!</v>
      </c>
      <c r="BC61" s="39" t="e">
        <v>#DIV/0!</v>
      </c>
      <c r="BD61" s="39" t="e">
        <v>#DIV/0!</v>
      </c>
      <c r="BE61" s="39" t="e">
        <v>#DIV/0!</v>
      </c>
      <c r="BF61" s="320"/>
      <c r="BG61" s="320"/>
    </row>
    <row r="62" spans="26:59" ht="14.25">
      <c r="Z62" s="645" t="s">
        <v>122</v>
      </c>
      <c r="AA62" s="76"/>
      <c r="AB62" s="92">
        <f t="shared" si="15"/>
        <v>0.012443989575134928</v>
      </c>
      <c r="AC62" s="92">
        <f t="shared" si="15"/>
        <v>0.0034366659493334506</v>
      </c>
      <c r="AD62" s="92">
        <f t="shared" si="15"/>
        <v>-0.007435175890212697</v>
      </c>
      <c r="AE62" s="92">
        <f t="shared" si="15"/>
        <v>-0.01225393812888187</v>
      </c>
      <c r="AF62" s="92">
        <f t="shared" si="15"/>
        <v>-0.01402921646392119</v>
      </c>
      <c r="AG62" s="92">
        <f t="shared" si="15"/>
        <v>-0.011584712422044063</v>
      </c>
      <c r="AH62" s="92">
        <f t="shared" si="15"/>
        <v>-0.011171564979945536</v>
      </c>
      <c r="AI62" s="92">
        <f t="shared" si="15"/>
        <v>-0.00952225901574899</v>
      </c>
      <c r="AJ62" s="92">
        <f t="shared" si="15"/>
        <v>-0.011933153658732931</v>
      </c>
      <c r="AK62" s="92">
        <f t="shared" si="15"/>
        <v>-0.007374557077539867</v>
      </c>
      <c r="AL62" s="92">
        <f t="shared" si="15"/>
        <v>-0.006854225292190597</v>
      </c>
      <c r="AM62" s="92">
        <f t="shared" si="15"/>
        <v>-0.006056873900597726</v>
      </c>
      <c r="AN62" s="92">
        <f t="shared" si="15"/>
        <v>-0.008454696107659476</v>
      </c>
      <c r="AO62" s="39" t="e">
        <v>#DIV/0!</v>
      </c>
      <c r="AP62" s="39" t="e">
        <v>#DIV/0!</v>
      </c>
      <c r="AQ62" s="39" t="e">
        <v>#DIV/0!</v>
      </c>
      <c r="AR62" s="39" t="e">
        <v>#DIV/0!</v>
      </c>
      <c r="AS62" s="39" t="e">
        <v>#DIV/0!</v>
      </c>
      <c r="AT62" s="39" t="e">
        <v>#DIV/0!</v>
      </c>
      <c r="AU62" s="39" t="e">
        <v>#DIV/0!</v>
      </c>
      <c r="AV62" s="39" t="e">
        <v>#DIV/0!</v>
      </c>
      <c r="AW62" s="39" t="e">
        <v>#DIV/0!</v>
      </c>
      <c r="AX62" s="39" t="e">
        <v>#DIV/0!</v>
      </c>
      <c r="AY62" s="39" t="e">
        <v>#DIV/0!</v>
      </c>
      <c r="AZ62" s="39" t="e">
        <v>#DIV/0!</v>
      </c>
      <c r="BA62" s="39" t="e">
        <v>#DIV/0!</v>
      </c>
      <c r="BB62" s="39" t="e">
        <v>#DIV/0!</v>
      </c>
      <c r="BC62" s="39" t="e">
        <v>#DIV/0!</v>
      </c>
      <c r="BD62" s="39" t="e">
        <v>#DIV/0!</v>
      </c>
      <c r="BE62" s="39" t="e">
        <v>#DIV/0!</v>
      </c>
      <c r="BF62" s="320"/>
      <c r="BG62" s="320"/>
    </row>
    <row r="63" spans="26:59" ht="14.25">
      <c r="Z63" s="645" t="s">
        <v>123</v>
      </c>
      <c r="AA63" s="76"/>
      <c r="AB63" s="92">
        <f t="shared" si="15"/>
        <v>0.002595717066839809</v>
      </c>
      <c r="AC63" s="92">
        <f t="shared" si="15"/>
        <v>0.011650485436893065</v>
      </c>
      <c r="AD63" s="92">
        <f t="shared" si="15"/>
        <v>0.02671145233525274</v>
      </c>
      <c r="AE63" s="92">
        <f t="shared" si="15"/>
        <v>0.0021810250817886345</v>
      </c>
      <c r="AF63" s="92">
        <f t="shared" si="15"/>
        <v>-0.02487175501321337</v>
      </c>
      <c r="AG63" s="92">
        <f t="shared" si="15"/>
        <v>-0.04080981986290444</v>
      </c>
      <c r="AH63" s="92">
        <f t="shared" si="15"/>
        <v>-0.05201927871032075</v>
      </c>
      <c r="AI63" s="92">
        <f t="shared" si="15"/>
        <v>-0.03278401122019625</v>
      </c>
      <c r="AJ63" s="92">
        <f t="shared" si="15"/>
        <v>-0.03280768533623357</v>
      </c>
      <c r="AK63" s="92">
        <f t="shared" si="15"/>
        <v>-0.017428785607196295</v>
      </c>
      <c r="AL63" s="92">
        <f t="shared" si="15"/>
        <v>-0.01850085828724024</v>
      </c>
      <c r="AM63" s="92">
        <f t="shared" si="15"/>
        <v>-0.020015546055188627</v>
      </c>
      <c r="AN63" s="92">
        <f t="shared" si="15"/>
        <v>-0.0005948839976204212</v>
      </c>
      <c r="AO63" s="39" t="e">
        <v>#DIV/0!</v>
      </c>
      <c r="AP63" s="39" t="e">
        <v>#DIV/0!</v>
      </c>
      <c r="AQ63" s="39" t="e">
        <v>#DIV/0!</v>
      </c>
      <c r="AR63" s="39" t="e">
        <v>#DIV/0!</v>
      </c>
      <c r="AS63" s="39" t="e">
        <v>#DIV/0!</v>
      </c>
      <c r="AT63" s="39" t="e">
        <v>#DIV/0!</v>
      </c>
      <c r="AU63" s="39" t="e">
        <v>#DIV/0!</v>
      </c>
      <c r="AV63" s="39" t="e">
        <v>#DIV/0!</v>
      </c>
      <c r="AW63" s="39" t="e">
        <v>#DIV/0!</v>
      </c>
      <c r="AX63" s="39" t="e">
        <v>#DIV/0!</v>
      </c>
      <c r="AY63" s="39" t="e">
        <v>#DIV/0!</v>
      </c>
      <c r="AZ63" s="39" t="e">
        <v>#DIV/0!</v>
      </c>
      <c r="BA63" s="39" t="e">
        <v>#DIV/0!</v>
      </c>
      <c r="BB63" s="39" t="e">
        <v>#DIV/0!</v>
      </c>
      <c r="BC63" s="39" t="e">
        <v>#DIV/0!</v>
      </c>
      <c r="BD63" s="39" t="e">
        <v>#DIV/0!</v>
      </c>
      <c r="BE63" s="39" t="e">
        <v>#DIV/0!</v>
      </c>
      <c r="BF63" s="320"/>
      <c r="BG63" s="320"/>
    </row>
    <row r="64" spans="26:59" ht="14.25">
      <c r="Z64" s="646" t="s">
        <v>124</v>
      </c>
      <c r="AA64" s="76"/>
      <c r="AB64" s="92">
        <f t="shared" si="15"/>
        <v>-0.005459561863377038</v>
      </c>
      <c r="AC64" s="92">
        <f t="shared" si="15"/>
        <v>-0.014813102258856237</v>
      </c>
      <c r="AD64" s="92">
        <f t="shared" si="15"/>
        <v>-0.009859440958332244</v>
      </c>
      <c r="AE64" s="92">
        <f t="shared" si="15"/>
        <v>-0.02299389844629207</v>
      </c>
      <c r="AF64" s="92">
        <f t="shared" si="15"/>
        <v>-0.017198564173767195</v>
      </c>
      <c r="AG64" s="92">
        <f t="shared" si="15"/>
        <v>-0.020053990846014336</v>
      </c>
      <c r="AH64" s="92">
        <f t="shared" si="15"/>
        <v>-0.02087756233738436</v>
      </c>
      <c r="AI64" s="92">
        <f t="shared" si="15"/>
        <v>-0.018511250545049207</v>
      </c>
      <c r="AJ64" s="92">
        <f t="shared" si="15"/>
        <v>-0.020258422384064945</v>
      </c>
      <c r="AK64" s="92">
        <f t="shared" si="15"/>
        <v>-0.01607398446252528</v>
      </c>
      <c r="AL64" s="92">
        <f t="shared" si="15"/>
        <v>-0.015498734295317562</v>
      </c>
      <c r="AM64" s="92">
        <f t="shared" si="15"/>
        <v>-0.012234389242568033</v>
      </c>
      <c r="AN64" s="92">
        <f t="shared" si="15"/>
        <v>-0.006653507364727584</v>
      </c>
      <c r="AO64" s="39" t="e">
        <v>#DIV/0!</v>
      </c>
      <c r="AP64" s="39" t="e">
        <v>#DIV/0!</v>
      </c>
      <c r="AQ64" s="39" t="e">
        <v>#DIV/0!</v>
      </c>
      <c r="AR64" s="39" t="e">
        <v>#DIV/0!</v>
      </c>
      <c r="AS64" s="39" t="e">
        <v>#DIV/0!</v>
      </c>
      <c r="AT64" s="39" t="e">
        <v>#DIV/0!</v>
      </c>
      <c r="AU64" s="39" t="e">
        <v>#DIV/0!</v>
      </c>
      <c r="AV64" s="39" t="e">
        <v>#DIV/0!</v>
      </c>
      <c r="AW64" s="39" t="e">
        <v>#DIV/0!</v>
      </c>
      <c r="AX64" s="39" t="e">
        <v>#DIV/0!</v>
      </c>
      <c r="AY64" s="39" t="e">
        <v>#DIV/0!</v>
      </c>
      <c r="AZ64" s="39" t="e">
        <v>#DIV/0!</v>
      </c>
      <c r="BA64" s="39" t="e">
        <v>#DIV/0!</v>
      </c>
      <c r="BB64" s="39" t="e">
        <v>#DIV/0!</v>
      </c>
      <c r="BC64" s="39" t="e">
        <v>#DIV/0!</v>
      </c>
      <c r="BD64" s="39" t="e">
        <v>#DIV/0!</v>
      </c>
      <c r="BE64" s="39" t="e">
        <v>#DIV/0!</v>
      </c>
      <c r="BF64" s="320"/>
      <c r="BG64" s="320"/>
    </row>
    <row r="65" spans="26:59" ht="14.25">
      <c r="Z65" s="646" t="s">
        <v>125</v>
      </c>
      <c r="AA65" s="737"/>
      <c r="AB65" s="736">
        <f t="shared" si="15"/>
        <v>0.5675213675213673</v>
      </c>
      <c r="AC65" s="736">
        <f t="shared" si="15"/>
        <v>0.007633587786259666</v>
      </c>
      <c r="AD65" s="736">
        <f t="shared" si="15"/>
        <v>0.007575757575757569</v>
      </c>
      <c r="AE65" s="736">
        <f t="shared" si="15"/>
        <v>0.007518796992481036</v>
      </c>
      <c r="AF65" s="736">
        <f t="shared" si="15"/>
        <v>0.01492537313432818</v>
      </c>
      <c r="AG65" s="736">
        <f t="shared" si="15"/>
        <v>-1</v>
      </c>
      <c r="AH65" s="736" t="e">
        <f t="shared" si="15"/>
        <v>#DIV/0!</v>
      </c>
      <c r="AI65" s="736" t="e">
        <f t="shared" si="15"/>
        <v>#DIV/0!</v>
      </c>
      <c r="AJ65" s="736" t="e">
        <f t="shared" si="15"/>
        <v>#DIV/0!</v>
      </c>
      <c r="AK65" s="736" t="e">
        <f t="shared" si="15"/>
        <v>#DIV/0!</v>
      </c>
      <c r="AL65" s="736" t="e">
        <f t="shared" si="15"/>
        <v>#DIV/0!</v>
      </c>
      <c r="AM65" s="736" t="e">
        <f t="shared" si="15"/>
        <v>#DIV/0!</v>
      </c>
      <c r="AN65" s="736" t="e">
        <f t="shared" si="15"/>
        <v>#DIV/0!</v>
      </c>
      <c r="AO65" s="559"/>
      <c r="AP65" s="559"/>
      <c r="AQ65" s="559"/>
      <c r="AR65" s="559"/>
      <c r="AS65" s="559"/>
      <c r="AT65" s="559"/>
      <c r="AU65" s="559"/>
      <c r="AV65" s="559"/>
      <c r="AW65" s="559"/>
      <c r="AX65" s="559"/>
      <c r="AY65" s="559"/>
      <c r="AZ65" s="559"/>
      <c r="BA65" s="559"/>
      <c r="BB65" s="559"/>
      <c r="BC65" s="559"/>
      <c r="BD65" s="559"/>
      <c r="BE65" s="559"/>
      <c r="BF65" s="560"/>
      <c r="BG65" s="560"/>
    </row>
    <row r="66" spans="26:59" ht="14.25">
      <c r="Z66" s="646" t="s">
        <v>126</v>
      </c>
      <c r="AA66" s="649"/>
      <c r="AB66" s="633">
        <f t="shared" si="15"/>
        <v>0.013829220172894452</v>
      </c>
      <c r="AC66" s="633">
        <f t="shared" si="15"/>
        <v>-0.0016051948106060587</v>
      </c>
      <c r="AD66" s="633">
        <f t="shared" si="15"/>
        <v>0.013558076492029558</v>
      </c>
      <c r="AE66" s="633">
        <f t="shared" si="15"/>
        <v>0.014906270095113694</v>
      </c>
      <c r="AF66" s="633">
        <f t="shared" si="15"/>
        <v>0.006467270474147302</v>
      </c>
      <c r="AG66" s="633">
        <f t="shared" si="15"/>
        <v>0.00011507481775896444</v>
      </c>
      <c r="AH66" s="633">
        <f t="shared" si="15"/>
        <v>-0.011611556191374661</v>
      </c>
      <c r="AI66" s="633">
        <f t="shared" si="15"/>
        <v>-0.012853349168750361</v>
      </c>
      <c r="AJ66" s="633">
        <f t="shared" si="15"/>
        <v>-0.02338531415450351</v>
      </c>
      <c r="AK66" s="633">
        <f t="shared" si="15"/>
        <v>-0.02770889613993366</v>
      </c>
      <c r="AL66" s="633">
        <f t="shared" si="15"/>
        <v>-0.033157368217341054</v>
      </c>
      <c r="AM66" s="633">
        <f t="shared" si="15"/>
        <v>-0.020163237402464063</v>
      </c>
      <c r="AN66" s="633">
        <f t="shared" si="15"/>
        <v>-0.034001084427777384</v>
      </c>
      <c r="AO66" s="559"/>
      <c r="AP66" s="559"/>
      <c r="AQ66" s="559"/>
      <c r="AR66" s="559"/>
      <c r="AS66" s="559"/>
      <c r="AT66" s="559"/>
      <c r="AU66" s="559"/>
      <c r="AV66" s="559"/>
      <c r="AW66" s="559"/>
      <c r="AX66" s="559"/>
      <c r="AY66" s="559"/>
      <c r="AZ66" s="559"/>
      <c r="BA66" s="559"/>
      <c r="BB66" s="559"/>
      <c r="BC66" s="559"/>
      <c r="BD66" s="559"/>
      <c r="BE66" s="559"/>
      <c r="BF66" s="560"/>
      <c r="BG66" s="560"/>
    </row>
    <row r="67" spans="26:59" ht="14.25">
      <c r="Z67" s="646" t="s">
        <v>127</v>
      </c>
      <c r="AA67" s="649"/>
      <c r="AB67" s="633">
        <f t="shared" si="15"/>
        <v>-0.028003742697285117</v>
      </c>
      <c r="AC67" s="633">
        <f t="shared" si="15"/>
        <v>-0.008425811471466038</v>
      </c>
      <c r="AD67" s="633">
        <f t="shared" si="15"/>
        <v>-0.0034403247258835146</v>
      </c>
      <c r="AE67" s="633">
        <f t="shared" si="15"/>
        <v>-0.019515680543655378</v>
      </c>
      <c r="AF67" s="633">
        <f t="shared" si="15"/>
        <v>-0.0028107579627871804</v>
      </c>
      <c r="AG67" s="633">
        <f t="shared" si="15"/>
        <v>0.0073030124093500515</v>
      </c>
      <c r="AH67" s="633">
        <f t="shared" si="15"/>
        <v>0.009357842022722052</v>
      </c>
      <c r="AI67" s="633">
        <f t="shared" si="15"/>
        <v>-0.01281211530512183</v>
      </c>
      <c r="AJ67" s="633">
        <f t="shared" si="15"/>
        <v>-0.010161821733588816</v>
      </c>
      <c r="AK67" s="633">
        <f t="shared" si="15"/>
        <v>0.0064632211374036075</v>
      </c>
      <c r="AL67" s="633">
        <f t="shared" si="15"/>
        <v>0.0023198446424086416</v>
      </c>
      <c r="AM67" s="633">
        <f t="shared" si="15"/>
        <v>0.006670369315429747</v>
      </c>
      <c r="AN67" s="633">
        <f t="shared" si="15"/>
        <v>-0.008118402963810167</v>
      </c>
      <c r="AO67" s="559"/>
      <c r="AP67" s="559"/>
      <c r="AQ67" s="559"/>
      <c r="AR67" s="559"/>
      <c r="AS67" s="559"/>
      <c r="AT67" s="559"/>
      <c r="AU67" s="559"/>
      <c r="AV67" s="559"/>
      <c r="AW67" s="559"/>
      <c r="AX67" s="559"/>
      <c r="AY67" s="559"/>
      <c r="AZ67" s="559"/>
      <c r="BA67" s="559"/>
      <c r="BB67" s="559"/>
      <c r="BC67" s="559"/>
      <c r="BD67" s="559"/>
      <c r="BE67" s="559"/>
      <c r="BF67" s="560"/>
      <c r="BG67" s="560"/>
    </row>
    <row r="68" spans="26:59" ht="15" thickBot="1">
      <c r="Z68" s="647" t="s">
        <v>128</v>
      </c>
      <c r="AA68" s="96"/>
      <c r="AB68" s="93">
        <f t="shared" si="15"/>
        <v>-0.0028179436386843726</v>
      </c>
      <c r="AC68" s="93">
        <f t="shared" si="15"/>
        <v>-0.01656730795542316</v>
      </c>
      <c r="AD68" s="93">
        <f t="shared" si="15"/>
        <v>-0.021458371222878636</v>
      </c>
      <c r="AE68" s="93">
        <f t="shared" si="15"/>
        <v>-0.015710297363232262</v>
      </c>
      <c r="AF68" s="93">
        <f t="shared" si="15"/>
        <v>-0.015891430716888033</v>
      </c>
      <c r="AG68" s="93">
        <f t="shared" si="15"/>
        <v>-0.01347812028925588</v>
      </c>
      <c r="AH68" s="93">
        <f t="shared" si="15"/>
        <v>-0.014218717918605073</v>
      </c>
      <c r="AI68" s="93">
        <f t="shared" si="15"/>
        <v>0.019405235271974464</v>
      </c>
      <c r="AJ68" s="93">
        <f t="shared" si="15"/>
        <v>-0.014391690422952408</v>
      </c>
      <c r="AK68" s="93">
        <f t="shared" si="15"/>
        <v>0.027076066242980534</v>
      </c>
      <c r="AL68" s="93">
        <f t="shared" si="15"/>
        <v>-0.010174221766072744</v>
      </c>
      <c r="AM68" s="93">
        <f t="shared" si="15"/>
        <v>-0.13843077555509298</v>
      </c>
      <c r="AN68" s="93">
        <f t="shared" si="15"/>
        <v>0.04222815111621747</v>
      </c>
      <c r="AO68" s="45" t="e">
        <v>#DIV/0!</v>
      </c>
      <c r="AP68" s="45" t="e">
        <v>#DIV/0!</v>
      </c>
      <c r="AQ68" s="45" t="e">
        <v>#DIV/0!</v>
      </c>
      <c r="AR68" s="45" t="e">
        <v>#DIV/0!</v>
      </c>
      <c r="AS68" s="45" t="e">
        <v>#DIV/0!</v>
      </c>
      <c r="AT68" s="45" t="e">
        <v>#DIV/0!</v>
      </c>
      <c r="AU68" s="45" t="e">
        <v>#DIV/0!</v>
      </c>
      <c r="AV68" s="45" t="e">
        <v>#DIV/0!</v>
      </c>
      <c r="AW68" s="45" t="e">
        <v>#DIV/0!</v>
      </c>
      <c r="AX68" s="45" t="e">
        <v>#DIV/0!</v>
      </c>
      <c r="AY68" s="45" t="e">
        <v>#DIV/0!</v>
      </c>
      <c r="AZ68" s="45" t="e">
        <v>#DIV/0!</v>
      </c>
      <c r="BA68" s="45" t="e">
        <v>#DIV/0!</v>
      </c>
      <c r="BB68" s="45" t="e">
        <v>#DIV/0!</v>
      </c>
      <c r="BC68" s="45" t="e">
        <v>#DIV/0!</v>
      </c>
      <c r="BD68" s="45" t="e">
        <v>#DIV/0!</v>
      </c>
      <c r="BE68" s="45" t="e">
        <v>#DIV/0!</v>
      </c>
      <c r="BF68" s="324"/>
      <c r="BG68" s="324"/>
    </row>
    <row r="69" spans="26:59" ht="15" thickTop="1">
      <c r="Z69" s="648" t="s">
        <v>216</v>
      </c>
      <c r="AA69" s="97"/>
      <c r="AB69" s="94">
        <f t="shared" si="15"/>
        <v>-0.004957175836382666</v>
      </c>
      <c r="AC69" s="94">
        <f t="shared" si="15"/>
        <v>-0.006485864627779558</v>
      </c>
      <c r="AD69" s="94">
        <f t="shared" si="15"/>
        <v>-0.0021861293148660588</v>
      </c>
      <c r="AE69" s="94">
        <f t="shared" si="15"/>
        <v>-0.017479529403163774</v>
      </c>
      <c r="AF69" s="94">
        <f t="shared" si="15"/>
        <v>-0.026407401103746175</v>
      </c>
      <c r="AG69" s="94">
        <f t="shared" si="15"/>
        <v>-0.019401472833059263</v>
      </c>
      <c r="AH69" s="94">
        <f t="shared" si="15"/>
        <v>-0.036245891019529575</v>
      </c>
      <c r="AI69" s="94">
        <f t="shared" si="15"/>
        <v>-0.024540165637593758</v>
      </c>
      <c r="AJ69" s="94">
        <f t="shared" si="15"/>
        <v>-0.0196936725055451</v>
      </c>
      <c r="AK69" s="94">
        <f t="shared" si="15"/>
        <v>-0.018977494933152594</v>
      </c>
      <c r="AL69" s="94">
        <f t="shared" si="15"/>
        <v>-0.026350677073550877</v>
      </c>
      <c r="AM69" s="94">
        <f t="shared" si="15"/>
        <v>-0.032860522727574004</v>
      </c>
      <c r="AN69" s="94">
        <f t="shared" si="15"/>
        <v>-0.011591889979377656</v>
      </c>
      <c r="AO69" s="83" t="e">
        <v>#DIV/0!</v>
      </c>
      <c r="AP69" s="83" t="e">
        <v>#DIV/0!</v>
      </c>
      <c r="AQ69" s="83" t="e">
        <v>#DIV/0!</v>
      </c>
      <c r="AR69" s="83" t="e">
        <v>#DIV/0!</v>
      </c>
      <c r="AS69" s="83" t="e">
        <v>#DIV/0!</v>
      </c>
      <c r="AT69" s="83" t="e">
        <v>#DIV/0!</v>
      </c>
      <c r="AU69" s="83" t="e">
        <v>#DIV/0!</v>
      </c>
      <c r="AV69" s="83" t="e">
        <v>#DIV/0!</v>
      </c>
      <c r="AW69" s="83" t="e">
        <v>#DIV/0!</v>
      </c>
      <c r="AX69" s="83" t="e">
        <v>#DIV/0!</v>
      </c>
      <c r="AY69" s="83" t="e">
        <v>#DIV/0!</v>
      </c>
      <c r="AZ69" s="83" t="e">
        <v>#DIV/0!</v>
      </c>
      <c r="BA69" s="83" t="e">
        <v>#DIV/0!</v>
      </c>
      <c r="BB69" s="83" t="e">
        <v>#DIV/0!</v>
      </c>
      <c r="BC69" s="83" t="e">
        <v>#DIV/0!</v>
      </c>
      <c r="BD69" s="83" t="e">
        <v>#DIV/0!</v>
      </c>
      <c r="BE69" s="83" t="e">
        <v>#DIV/0!</v>
      </c>
      <c r="BF69" s="326"/>
      <c r="BG69" s="320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Z1:BH50"/>
  <sheetViews>
    <sheetView zoomScale="85" zoomScaleNormal="85" workbookViewId="0" topLeftCell="A1">
      <pane xSplit="26" topLeftCell="AA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78" customWidth="1"/>
    <col min="2" max="25" width="1.625" style="78" hidden="1" customWidth="1"/>
    <col min="26" max="26" width="15.125" style="78" bestFit="1" customWidth="1"/>
    <col min="27" max="40" width="9.625" style="78" customWidth="1"/>
    <col min="41" max="57" width="9.625" style="78" hidden="1" customWidth="1"/>
    <col min="58" max="58" width="4.375" style="78" customWidth="1"/>
    <col min="59" max="60" width="9.00390625" style="78" customWidth="1"/>
    <col min="61" max="16384" width="9.625" style="78" customWidth="1"/>
  </cols>
  <sheetData>
    <row r="1" spans="29:30" ht="14.25">
      <c r="AC1" s="598"/>
      <c r="AD1" s="597"/>
    </row>
    <row r="2" ht="18.75">
      <c r="AA2" s="596" t="s">
        <v>15</v>
      </c>
    </row>
    <row r="4" ht="14.25">
      <c r="Z4" s="75" t="s">
        <v>228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149</v>
      </c>
      <c r="AA6" s="80">
        <v>23426.619810609725</v>
      </c>
      <c r="AB6" s="80">
        <v>23132.755213863118</v>
      </c>
      <c r="AC6" s="80">
        <v>22965.822747975068</v>
      </c>
      <c r="AD6" s="80">
        <v>22709.034877246977</v>
      </c>
      <c r="AE6" s="80">
        <v>22198.666704748302</v>
      </c>
      <c r="AF6" s="80">
        <v>21588.450099434758</v>
      </c>
      <c r="AG6" s="80">
        <v>21097.89971175816</v>
      </c>
      <c r="AH6" s="80">
        <v>20783.393640724775</v>
      </c>
      <c r="AI6" s="80">
        <v>20550.05567020126</v>
      </c>
      <c r="AJ6" s="80">
        <v>20381.579790945227</v>
      </c>
      <c r="AK6" s="80">
        <v>20259.422032259878</v>
      </c>
      <c r="AL6" s="80">
        <v>20088.920949432344</v>
      </c>
      <c r="AM6" s="80">
        <v>19923.78005908116</v>
      </c>
      <c r="AN6" s="80">
        <v>19812.880227952835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1">AN6/AM6-1</f>
        <v>-0.005566204344731096</v>
      </c>
      <c r="BH6" s="214">
        <f aca="true" t="shared" si="1" ref="BH6:BH11">AN6/AA6-1</f>
        <v>-0.15425783198224174</v>
      </c>
    </row>
    <row r="7" spans="26:60" ht="14.25">
      <c r="Z7" s="67" t="s">
        <v>152</v>
      </c>
      <c r="AA7" s="80">
        <v>6218.8857365273725</v>
      </c>
      <c r="AB7" s="80">
        <v>6503.267168498197</v>
      </c>
      <c r="AC7" s="80">
        <v>6761.968909782458</v>
      </c>
      <c r="AD7" s="80">
        <v>6851.726634061846</v>
      </c>
      <c r="AE7" s="80">
        <v>7230.627498620523</v>
      </c>
      <c r="AF7" s="80">
        <v>7866.272741920154</v>
      </c>
      <c r="AG7" s="80">
        <v>8218.902691180407</v>
      </c>
      <c r="AH7" s="80">
        <v>8363.576988343744</v>
      </c>
      <c r="AI7" s="80">
        <v>8342.610344445638</v>
      </c>
      <c r="AJ7" s="80">
        <v>8843.926909121587</v>
      </c>
      <c r="AK7" s="80">
        <v>8971.805152549467</v>
      </c>
      <c r="AL7" s="80">
        <v>9303.908276152535</v>
      </c>
      <c r="AM7" s="80">
        <v>9603.572396156384</v>
      </c>
      <c r="AN7" s="80">
        <v>9634.809461498371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0.0032526505818282203</v>
      </c>
      <c r="BH7" s="214">
        <f t="shared" si="1"/>
        <v>0.5492822781591178</v>
      </c>
    </row>
    <row r="8" spans="26:60" ht="14.25">
      <c r="Z8" s="67" t="s">
        <v>153</v>
      </c>
      <c r="AA8" s="80">
        <v>7415.742499999999</v>
      </c>
      <c r="AB8" s="80">
        <v>6770.71</v>
      </c>
      <c r="AC8" s="80">
        <v>6693.985</v>
      </c>
      <c r="AD8" s="80">
        <v>6559.987500000001</v>
      </c>
      <c r="AE8" s="80">
        <v>7444.4175000000005</v>
      </c>
      <c r="AF8" s="80">
        <v>7367.304999999999</v>
      </c>
      <c r="AG8" s="80">
        <v>8258.244999999999</v>
      </c>
      <c r="AH8" s="80">
        <v>8718.904999999999</v>
      </c>
      <c r="AI8" s="80">
        <v>7694.2</v>
      </c>
      <c r="AJ8" s="80">
        <v>1860.7028969450005</v>
      </c>
      <c r="AK8" s="80">
        <v>4248.28905812</v>
      </c>
      <c r="AL8" s="80">
        <v>1337.32630234</v>
      </c>
      <c r="AM8" s="80">
        <v>1183.5948471400004</v>
      </c>
      <c r="AN8" s="80">
        <v>1207.8109127725002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0.02045975925885002</v>
      </c>
      <c r="BH8" s="214">
        <f t="shared" si="1"/>
        <v>-0.8371287955626155</v>
      </c>
    </row>
    <row r="9" spans="26:60" ht="14.25">
      <c r="Z9" s="67" t="s">
        <v>150</v>
      </c>
      <c r="AA9" s="80">
        <v>2854.108586434633</v>
      </c>
      <c r="AB9" s="80">
        <v>2943.0616074243817</v>
      </c>
      <c r="AC9" s="80">
        <v>3064.0645975570305</v>
      </c>
      <c r="AD9" s="80">
        <v>3086.34712610512</v>
      </c>
      <c r="AE9" s="80">
        <v>3226.1673325791126</v>
      </c>
      <c r="AF9" s="80">
        <v>3363.2086448303257</v>
      </c>
      <c r="AG9" s="80">
        <v>3524.3412792498125</v>
      </c>
      <c r="AH9" s="80">
        <v>3622.4850128027438</v>
      </c>
      <c r="AI9" s="80">
        <v>3616.3997105616104</v>
      </c>
      <c r="AJ9" s="80">
        <v>3655.152908821783</v>
      </c>
      <c r="AK9" s="80">
        <v>3643.722046179132</v>
      </c>
      <c r="AL9" s="80">
        <v>3568.543301791896</v>
      </c>
      <c r="AM9" s="80">
        <v>3639.6410995477268</v>
      </c>
      <c r="AN9" s="80">
        <v>3640.9049589172596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0.000347248350857976</v>
      </c>
      <c r="BH9" s="214">
        <f t="shared" si="1"/>
        <v>0.2756714920456116</v>
      </c>
    </row>
    <row r="10" spans="26:60" ht="15" thickBot="1">
      <c r="Z10" s="68" t="s">
        <v>157</v>
      </c>
      <c r="AA10" s="81">
        <v>287.0693</v>
      </c>
      <c r="AB10" s="81">
        <v>356.8472</v>
      </c>
      <c r="AC10" s="81">
        <v>413.01145</v>
      </c>
      <c r="AD10" s="81">
        <v>411.6645</v>
      </c>
      <c r="AE10" s="81">
        <v>438.01667000000003</v>
      </c>
      <c r="AF10" s="81">
        <v>437.57554000000005</v>
      </c>
      <c r="AG10" s="81">
        <v>420.93721999999997</v>
      </c>
      <c r="AH10" s="81">
        <v>404.60053000000005</v>
      </c>
      <c r="AI10" s="81">
        <v>377.05207</v>
      </c>
      <c r="AJ10" s="81">
        <v>362.5326</v>
      </c>
      <c r="AK10" s="81">
        <v>340.99349</v>
      </c>
      <c r="AL10" s="81">
        <v>343.60400000000004</v>
      </c>
      <c r="AM10" s="81">
        <v>334.05010999999996</v>
      </c>
      <c r="AN10" s="81">
        <v>320.83357</v>
      </c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G10" s="652">
        <f t="shared" si="0"/>
        <v>-0.039564543175872435</v>
      </c>
      <c r="BH10" s="215">
        <f t="shared" si="1"/>
        <v>0.11761713983348265</v>
      </c>
    </row>
    <row r="11" spans="26:60" ht="15" thickTop="1">
      <c r="Z11" s="69" t="s">
        <v>155</v>
      </c>
      <c r="AA11" s="82">
        <f aca="true" t="shared" si="2" ref="AA11:AM11">SUM(AA6:AA10)</f>
        <v>40202.42593357173</v>
      </c>
      <c r="AB11" s="82">
        <f t="shared" si="2"/>
        <v>39706.641189785696</v>
      </c>
      <c r="AC11" s="82">
        <f t="shared" si="2"/>
        <v>39898.85270531455</v>
      </c>
      <c r="AD11" s="82">
        <f t="shared" si="2"/>
        <v>39618.76063741394</v>
      </c>
      <c r="AE11" s="82">
        <f t="shared" si="2"/>
        <v>40537.895705947936</v>
      </c>
      <c r="AF11" s="82">
        <f t="shared" si="2"/>
        <v>40622.81202618523</v>
      </c>
      <c r="AG11" s="82">
        <f t="shared" si="2"/>
        <v>41520.32590218838</v>
      </c>
      <c r="AH11" s="82">
        <f t="shared" si="2"/>
        <v>41892.96117187127</v>
      </c>
      <c r="AI11" s="82">
        <f t="shared" si="2"/>
        <v>40580.3177952085</v>
      </c>
      <c r="AJ11" s="82">
        <f t="shared" si="2"/>
        <v>35103.895105833595</v>
      </c>
      <c r="AK11" s="82">
        <f t="shared" si="2"/>
        <v>37464.23177910847</v>
      </c>
      <c r="AL11" s="82">
        <f t="shared" si="2"/>
        <v>34642.30282971678</v>
      </c>
      <c r="AM11" s="82">
        <f t="shared" si="2"/>
        <v>34684.638511925266</v>
      </c>
      <c r="AN11" s="82">
        <v>34617.23913114097</v>
      </c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G11" s="653">
        <f t="shared" si="0"/>
        <v>-0.001943205513331936</v>
      </c>
      <c r="BH11" s="216">
        <f t="shared" si="1"/>
        <v>-0.13892661133582873</v>
      </c>
    </row>
    <row r="12" spans="27:38" ht="14.25">
      <c r="AA12" s="598"/>
      <c r="AB12" s="598"/>
      <c r="AC12" s="598"/>
      <c r="AD12" s="598"/>
      <c r="AE12" s="598"/>
      <c r="AF12" s="598"/>
      <c r="AG12" s="598"/>
      <c r="AH12" s="598"/>
      <c r="AI12" s="598"/>
      <c r="AJ12" s="598"/>
      <c r="AK12" s="598"/>
      <c r="AL12" s="598"/>
    </row>
    <row r="13" spans="26:27" ht="14.25">
      <c r="Z13" s="75" t="s">
        <v>226</v>
      </c>
      <c r="AA13" s="597"/>
    </row>
    <row r="14" spans="26:40" ht="14.25">
      <c r="Z14" s="79"/>
      <c r="AA14" s="79">
        <v>1990</v>
      </c>
      <c r="AB14" s="79">
        <v>1991</v>
      </c>
      <c r="AC14" s="79">
        <v>1992</v>
      </c>
      <c r="AD14" s="79">
        <v>1993</v>
      </c>
      <c r="AE14" s="79">
        <v>1994</v>
      </c>
      <c r="AF14" s="79">
        <v>1995</v>
      </c>
      <c r="AG14" s="79">
        <v>1996</v>
      </c>
      <c r="AH14" s="79">
        <v>1997</v>
      </c>
      <c r="AI14" s="79">
        <v>1998</v>
      </c>
      <c r="AJ14" s="79">
        <v>1999</v>
      </c>
      <c r="AK14" s="79">
        <v>2000</v>
      </c>
      <c r="AL14" s="79">
        <v>2001</v>
      </c>
      <c r="AM14" s="79">
        <v>2002</v>
      </c>
      <c r="AN14" s="79">
        <v>2003</v>
      </c>
    </row>
    <row r="15" spans="26:40" ht="14.25">
      <c r="Z15" s="67" t="s">
        <v>149</v>
      </c>
      <c r="AA15" s="39">
        <f aca="true" t="shared" si="3" ref="AA15:AM20">AA6/AA$11</f>
        <v>0.5827165716148219</v>
      </c>
      <c r="AB15" s="39">
        <f t="shared" si="3"/>
        <v>0.5825915897367286</v>
      </c>
      <c r="AC15" s="39">
        <f t="shared" si="3"/>
        <v>0.5756010810034146</v>
      </c>
      <c r="AD15" s="39">
        <f t="shared" si="3"/>
        <v>0.5731889264552541</v>
      </c>
      <c r="AE15" s="39">
        <f t="shared" si="3"/>
        <v>0.5476028372506567</v>
      </c>
      <c r="AF15" s="39">
        <f t="shared" si="3"/>
        <v>0.5314366244640811</v>
      </c>
      <c r="AG15" s="39">
        <f t="shared" si="3"/>
        <v>0.5081342511968618</v>
      </c>
      <c r="AH15" s="39">
        <f t="shared" si="3"/>
        <v>0.49610705615815087</v>
      </c>
      <c r="AI15" s="39">
        <f t="shared" si="3"/>
        <v>0.5064045031364367</v>
      </c>
      <c r="AJ15" s="39">
        <f t="shared" si="3"/>
        <v>0.5806073579441102</v>
      </c>
      <c r="AK15" s="39">
        <f t="shared" si="3"/>
        <v>0.5407670481997532</v>
      </c>
      <c r="AL15" s="39">
        <f t="shared" si="3"/>
        <v>0.5798956567113579</v>
      </c>
      <c r="AM15" s="39">
        <f t="shared" si="3"/>
        <v>0.5744266313235749</v>
      </c>
      <c r="AN15" s="39">
        <f aca="true" t="shared" si="4" ref="AN15:AN20">AN6/AN$11</f>
        <v>0.5723414323394025</v>
      </c>
    </row>
    <row r="16" spans="26:40" ht="14.25">
      <c r="Z16" s="67" t="s">
        <v>152</v>
      </c>
      <c r="AA16" s="39">
        <f t="shared" si="3"/>
        <v>0.15468931518717594</v>
      </c>
      <c r="AB16" s="39">
        <f t="shared" si="3"/>
        <v>0.1637828578200446</v>
      </c>
      <c r="AC16" s="39">
        <f t="shared" si="3"/>
        <v>0.1694777782139525</v>
      </c>
      <c r="AD16" s="39">
        <f t="shared" si="3"/>
        <v>0.17294146822935758</v>
      </c>
      <c r="AE16" s="39">
        <f t="shared" si="3"/>
        <v>0.17836711483668863</v>
      </c>
      <c r="AF16" s="39">
        <f t="shared" si="3"/>
        <v>0.19364175815425086</v>
      </c>
      <c r="AG16" s="39">
        <f t="shared" si="3"/>
        <v>0.1979488964162302</v>
      </c>
      <c r="AH16" s="39">
        <f t="shared" si="3"/>
        <v>0.19964158069493088</v>
      </c>
      <c r="AI16" s="39">
        <f t="shared" si="3"/>
        <v>0.20558267647255063</v>
      </c>
      <c r="AJ16" s="39">
        <f t="shared" si="3"/>
        <v>0.25193577186971183</v>
      </c>
      <c r="AK16" s="39">
        <f t="shared" si="3"/>
        <v>0.23947655474287605</v>
      </c>
      <c r="AL16" s="39">
        <f t="shared" si="3"/>
        <v>0.26857072181042996</v>
      </c>
      <c r="AM16" s="39">
        <f t="shared" si="3"/>
        <v>0.27688258572608404</v>
      </c>
      <c r="AN16" s="39">
        <f t="shared" si="4"/>
        <v>0.2783240288169339</v>
      </c>
    </row>
    <row r="17" spans="26:40" ht="14.25">
      <c r="Z17" s="67" t="s">
        <v>153</v>
      </c>
      <c r="AA17" s="39">
        <f t="shared" si="3"/>
        <v>0.18446007492814895</v>
      </c>
      <c r="AB17" s="39">
        <f t="shared" si="3"/>
        <v>0.17051832633332195</v>
      </c>
      <c r="AC17" s="39">
        <f t="shared" si="3"/>
        <v>0.16777387183136613</v>
      </c>
      <c r="AD17" s="39">
        <f t="shared" si="3"/>
        <v>0.16557780693939939</v>
      </c>
      <c r="AE17" s="39">
        <f t="shared" si="3"/>
        <v>0.18364094559816324</v>
      </c>
      <c r="AF17" s="39">
        <f t="shared" si="3"/>
        <v>0.18135881374364426</v>
      </c>
      <c r="AG17" s="39">
        <f t="shared" si="3"/>
        <v>0.1988964397691478</v>
      </c>
      <c r="AH17" s="39">
        <f t="shared" si="3"/>
        <v>0.20812338770299785</v>
      </c>
      <c r="AI17" s="39">
        <f t="shared" si="3"/>
        <v>0.18960423224946968</v>
      </c>
      <c r="AJ17" s="39">
        <f t="shared" si="3"/>
        <v>0.05300559642555983</v>
      </c>
      <c r="AK17" s="39">
        <f t="shared" si="3"/>
        <v>0.11339586737473188</v>
      </c>
      <c r="AL17" s="39">
        <f t="shared" si="3"/>
        <v>0.03860385116178876</v>
      </c>
      <c r="AM17" s="39">
        <f t="shared" si="3"/>
        <v>0.03412446829258598</v>
      </c>
      <c r="AN17" s="39">
        <f t="shared" si="4"/>
        <v>0.0348904460057295</v>
      </c>
    </row>
    <row r="18" spans="26:40" ht="14.25">
      <c r="Z18" s="67" t="s">
        <v>150</v>
      </c>
      <c r="AA18" s="39">
        <f t="shared" si="3"/>
        <v>0.07099344181743172</v>
      </c>
      <c r="AB18" s="39">
        <f t="shared" si="3"/>
        <v>0.0741201350513996</v>
      </c>
      <c r="AC18" s="39">
        <f t="shared" si="3"/>
        <v>0.07679580714231653</v>
      </c>
      <c r="AD18" s="39">
        <f t="shared" si="3"/>
        <v>0.07790115279856914</v>
      </c>
      <c r="AE18" s="39">
        <f t="shared" si="3"/>
        <v>0.0795839862034514</v>
      </c>
      <c r="AF18" s="39">
        <f t="shared" si="3"/>
        <v>0.08279113328398884</v>
      </c>
      <c r="AG18" s="39">
        <f t="shared" si="3"/>
        <v>0.08488231252211963</v>
      </c>
      <c r="AH18" s="39">
        <f t="shared" si="3"/>
        <v>0.08647001576090628</v>
      </c>
      <c r="AI18" s="39">
        <f t="shared" si="3"/>
        <v>0.08911708697827435</v>
      </c>
      <c r="AJ18" s="39">
        <f t="shared" si="3"/>
        <v>0.10412385570894572</v>
      </c>
      <c r="AK18" s="39">
        <f t="shared" si="3"/>
        <v>0.0972586884381549</v>
      </c>
      <c r="AL18" s="39">
        <f t="shared" si="3"/>
        <v>0.10301114563119448</v>
      </c>
      <c r="AM18" s="39">
        <f t="shared" si="3"/>
        <v>0.10493524671725629</v>
      </c>
      <c r="AN18" s="39">
        <f t="shared" si="4"/>
        <v>0.10517606401609235</v>
      </c>
    </row>
    <row r="19" spans="26:40" ht="15" thickBot="1">
      <c r="Z19" s="68" t="s">
        <v>157</v>
      </c>
      <c r="AA19" s="45">
        <f t="shared" si="3"/>
        <v>0.00714059645242149</v>
      </c>
      <c r="AB19" s="45">
        <f t="shared" si="3"/>
        <v>0.008987091058505267</v>
      </c>
      <c r="AC19" s="45">
        <f t="shared" si="3"/>
        <v>0.010351461808950376</v>
      </c>
      <c r="AD19" s="45">
        <f t="shared" si="3"/>
        <v>0.010390645577419828</v>
      </c>
      <c r="AE19" s="45">
        <f t="shared" si="3"/>
        <v>0.010805116111040068</v>
      </c>
      <c r="AF19" s="45">
        <f t="shared" si="3"/>
        <v>0.010771670354035102</v>
      </c>
      <c r="AG19" s="45">
        <f t="shared" si="3"/>
        <v>0.010138100095640482</v>
      </c>
      <c r="AH19" s="45">
        <f t="shared" si="3"/>
        <v>0.009657959683013913</v>
      </c>
      <c r="AI19" s="45">
        <f t="shared" si="3"/>
        <v>0.009291501163268864</v>
      </c>
      <c r="AJ19" s="45">
        <f t="shared" si="3"/>
        <v>0.010327418051672392</v>
      </c>
      <c r="AK19" s="45">
        <f t="shared" si="3"/>
        <v>0.009101841244484063</v>
      </c>
      <c r="AL19" s="45">
        <f t="shared" si="3"/>
        <v>0.009918624685228791</v>
      </c>
      <c r="AM19" s="45">
        <f t="shared" si="3"/>
        <v>0.009631067940498988</v>
      </c>
      <c r="AN19" s="45">
        <f t="shared" si="4"/>
        <v>0.009268028821841677</v>
      </c>
    </row>
    <row r="20" spans="26:40" ht="15" thickTop="1">
      <c r="Z20" s="69" t="s">
        <v>155</v>
      </c>
      <c r="AA20" s="83">
        <f t="shared" si="3"/>
        <v>1</v>
      </c>
      <c r="AB20" s="83">
        <f t="shared" si="3"/>
        <v>1</v>
      </c>
      <c r="AC20" s="83">
        <f t="shared" si="3"/>
        <v>1</v>
      </c>
      <c r="AD20" s="83">
        <f t="shared" si="3"/>
        <v>1</v>
      </c>
      <c r="AE20" s="83">
        <f t="shared" si="3"/>
        <v>1</v>
      </c>
      <c r="AF20" s="83">
        <f t="shared" si="3"/>
        <v>1</v>
      </c>
      <c r="AG20" s="83">
        <f t="shared" si="3"/>
        <v>1</v>
      </c>
      <c r="AH20" s="83">
        <f t="shared" si="3"/>
        <v>1</v>
      </c>
      <c r="AI20" s="83">
        <f t="shared" si="3"/>
        <v>1</v>
      </c>
      <c r="AJ20" s="83">
        <f t="shared" si="3"/>
        <v>1</v>
      </c>
      <c r="AK20" s="83">
        <f t="shared" si="3"/>
        <v>1</v>
      </c>
      <c r="AL20" s="83">
        <f t="shared" si="3"/>
        <v>1</v>
      </c>
      <c r="AM20" s="83">
        <f t="shared" si="3"/>
        <v>1</v>
      </c>
      <c r="AN20" s="83">
        <f t="shared" si="4"/>
        <v>1</v>
      </c>
    </row>
    <row r="21" ht="14.25"/>
    <row r="22" ht="14.25">
      <c r="Z22" s="75" t="s">
        <v>227</v>
      </c>
    </row>
    <row r="23" spans="26:40" ht="14.25">
      <c r="Z23" s="79"/>
      <c r="AA23" s="79">
        <v>1990</v>
      </c>
      <c r="AB23" s="79">
        <f aca="true" t="shared" si="5" ref="AB23:AK23">AA23+1</f>
        <v>1991</v>
      </c>
      <c r="AC23" s="79">
        <f t="shared" si="5"/>
        <v>1992</v>
      </c>
      <c r="AD23" s="79">
        <f t="shared" si="5"/>
        <v>1993</v>
      </c>
      <c r="AE23" s="79">
        <f t="shared" si="5"/>
        <v>1994</v>
      </c>
      <c r="AF23" s="79">
        <f t="shared" si="5"/>
        <v>1995</v>
      </c>
      <c r="AG23" s="79">
        <f t="shared" si="5"/>
        <v>1996</v>
      </c>
      <c r="AH23" s="79">
        <f t="shared" si="5"/>
        <v>1997</v>
      </c>
      <c r="AI23" s="79">
        <f t="shared" si="5"/>
        <v>1998</v>
      </c>
      <c r="AJ23" s="79">
        <f t="shared" si="5"/>
        <v>1999</v>
      </c>
      <c r="AK23" s="79">
        <f t="shared" si="5"/>
        <v>2000</v>
      </c>
      <c r="AL23" s="79">
        <f>AK23+1</f>
        <v>2001</v>
      </c>
      <c r="AM23" s="79">
        <f>AL23+1</f>
        <v>2002</v>
      </c>
      <c r="AN23" s="79">
        <f>AM23+1</f>
        <v>2003</v>
      </c>
    </row>
    <row r="24" spans="26:40" ht="14.25">
      <c r="Z24" s="67" t="s">
        <v>149</v>
      </c>
      <c r="AA24" s="92">
        <f aca="true" t="shared" si="6" ref="AA24:AM29">AA6/$AA6-1</f>
        <v>0</v>
      </c>
      <c r="AB24" s="92">
        <f t="shared" si="6"/>
        <v>-0.012544046009297483</v>
      </c>
      <c r="AC24" s="92">
        <f t="shared" si="6"/>
        <v>-0.019669805817481456</v>
      </c>
      <c r="AD24" s="92">
        <f t="shared" si="6"/>
        <v>-0.030631176805019034</v>
      </c>
      <c r="AE24" s="92">
        <f t="shared" si="6"/>
        <v>-0.05241699894345375</v>
      </c>
      <c r="AF24" s="92">
        <f t="shared" si="6"/>
        <v>-0.07846499947647056</v>
      </c>
      <c r="AG24" s="92">
        <f t="shared" si="6"/>
        <v>-0.0994048700870156</v>
      </c>
      <c r="AH24" s="92">
        <f t="shared" si="6"/>
        <v>-0.11283002803024345</v>
      </c>
      <c r="AI24" s="92">
        <f t="shared" si="6"/>
        <v>-0.1227904052596479</v>
      </c>
      <c r="AJ24" s="92">
        <f t="shared" si="6"/>
        <v>-0.12998204795577994</v>
      </c>
      <c r="AK24" s="92">
        <f t="shared" si="6"/>
        <v>-0.1351965330019762</v>
      </c>
      <c r="AL24" s="92">
        <f t="shared" si="6"/>
        <v>-0.14247462451521775</v>
      </c>
      <c r="AM24" s="92">
        <f t="shared" si="6"/>
        <v>-0.14952390826533823</v>
      </c>
      <c r="AN24" s="92">
        <f aca="true" t="shared" si="7" ref="AN24:AN29">AN6/$AA6-1</f>
        <v>-0.15425783198224174</v>
      </c>
    </row>
    <row r="25" spans="26:40" ht="14.25">
      <c r="Z25" s="67" t="s">
        <v>152</v>
      </c>
      <c r="AA25" s="92">
        <f t="shared" si="6"/>
        <v>0</v>
      </c>
      <c r="AB25" s="92">
        <f t="shared" si="6"/>
        <v>0.0457286793839089</v>
      </c>
      <c r="AC25" s="92">
        <f t="shared" si="6"/>
        <v>0.08732805140078725</v>
      </c>
      <c r="AD25" s="92">
        <f t="shared" si="6"/>
        <v>0.10176113926927566</v>
      </c>
      <c r="AE25" s="92">
        <f t="shared" si="6"/>
        <v>0.1626885916476264</v>
      </c>
      <c r="AF25" s="92">
        <f t="shared" si="6"/>
        <v>0.2649006711470281</v>
      </c>
      <c r="AG25" s="92">
        <f t="shared" si="6"/>
        <v>0.3216037469390529</v>
      </c>
      <c r="AH25" s="92">
        <f t="shared" si="6"/>
        <v>0.34486744775181677</v>
      </c>
      <c r="AI25" s="92">
        <f t="shared" si="6"/>
        <v>0.3414960007134902</v>
      </c>
      <c r="AJ25" s="92">
        <f t="shared" si="6"/>
        <v>0.42210796014078844</v>
      </c>
      <c r="AK25" s="92">
        <f t="shared" si="6"/>
        <v>0.44267084694167824</v>
      </c>
      <c r="AL25" s="92">
        <f t="shared" si="6"/>
        <v>0.49607319869296074</v>
      </c>
      <c r="AM25" s="92">
        <f t="shared" si="6"/>
        <v>0.5442593421115052</v>
      </c>
      <c r="AN25" s="92">
        <f t="shared" si="7"/>
        <v>0.5492822781591178</v>
      </c>
    </row>
    <row r="26" spans="26:40" ht="14.25">
      <c r="Z26" s="67" t="s">
        <v>153</v>
      </c>
      <c r="AA26" s="92">
        <f t="shared" si="6"/>
        <v>0</v>
      </c>
      <c r="AB26" s="92">
        <f t="shared" si="6"/>
        <v>-0.08698151264017051</v>
      </c>
      <c r="AC26" s="92">
        <f t="shared" si="6"/>
        <v>-0.09732774567078073</v>
      </c>
      <c r="AD26" s="92">
        <f t="shared" si="6"/>
        <v>-0.1153970758828261</v>
      </c>
      <c r="AE26" s="92">
        <f t="shared" si="6"/>
        <v>0.003866773960935266</v>
      </c>
      <c r="AF26" s="92">
        <f t="shared" si="6"/>
        <v>-0.00653171277184994</v>
      </c>
      <c r="AG26" s="92">
        <f t="shared" si="6"/>
        <v>0.11360999926844806</v>
      </c>
      <c r="AH26" s="92">
        <f t="shared" si="6"/>
        <v>0.17572920041384932</v>
      </c>
      <c r="AI26" s="92">
        <f t="shared" si="6"/>
        <v>0.037549510382810736</v>
      </c>
      <c r="AJ26" s="92">
        <f t="shared" si="6"/>
        <v>-0.7490874451283873</v>
      </c>
      <c r="AK26" s="92">
        <f t="shared" si="6"/>
        <v>-0.42712559691494134</v>
      </c>
      <c r="AL26" s="92">
        <f t="shared" si="6"/>
        <v>-0.8196638701600009</v>
      </c>
      <c r="AM26" s="92">
        <f t="shared" si="6"/>
        <v>-0.840394289966244</v>
      </c>
      <c r="AN26" s="92">
        <f t="shared" si="7"/>
        <v>-0.8371287955626155</v>
      </c>
    </row>
    <row r="27" spans="26:40" ht="14.25">
      <c r="Z27" s="67" t="s">
        <v>150</v>
      </c>
      <c r="AA27" s="92">
        <f t="shared" si="6"/>
        <v>0</v>
      </c>
      <c r="AB27" s="92">
        <f t="shared" si="6"/>
        <v>0.031166656171575324</v>
      </c>
      <c r="AC27" s="92">
        <f t="shared" si="6"/>
        <v>0.07356272712268308</v>
      </c>
      <c r="AD27" s="92">
        <f t="shared" si="6"/>
        <v>0.0813699032946047</v>
      </c>
      <c r="AE27" s="92">
        <f t="shared" si="6"/>
        <v>0.13035900172573944</v>
      </c>
      <c r="AF27" s="92">
        <f t="shared" si="6"/>
        <v>0.17837445317091571</v>
      </c>
      <c r="AG27" s="92">
        <f t="shared" si="6"/>
        <v>0.23483083159510687</v>
      </c>
      <c r="AH27" s="92">
        <f t="shared" si="6"/>
        <v>0.2692176569665734</v>
      </c>
      <c r="AI27" s="92">
        <f t="shared" si="6"/>
        <v>0.267085536881845</v>
      </c>
      <c r="AJ27" s="92">
        <f t="shared" si="6"/>
        <v>0.28066357607921955</v>
      </c>
      <c r="AK27" s="92">
        <f t="shared" si="6"/>
        <v>0.27665852080662723</v>
      </c>
      <c r="AL27" s="92">
        <f t="shared" si="6"/>
        <v>0.2503179867622831</v>
      </c>
      <c r="AM27" s="92">
        <f t="shared" si="6"/>
        <v>0.2752286709926426</v>
      </c>
      <c r="AN27" s="92">
        <f t="shared" si="7"/>
        <v>0.2756714920456116</v>
      </c>
    </row>
    <row r="28" spans="26:40" ht="15" thickBot="1">
      <c r="Z28" s="68" t="s">
        <v>157</v>
      </c>
      <c r="AA28" s="93">
        <f t="shared" si="6"/>
        <v>0</v>
      </c>
      <c r="AB28" s="93">
        <f t="shared" si="6"/>
        <v>0.2430698789456065</v>
      </c>
      <c r="AC28" s="93">
        <f t="shared" si="6"/>
        <v>0.438716888221764</v>
      </c>
      <c r="AD28" s="93">
        <f t="shared" si="6"/>
        <v>0.43402481561072537</v>
      </c>
      <c r="AE28" s="93">
        <f t="shared" si="6"/>
        <v>0.5258220576007258</v>
      </c>
      <c r="AF28" s="93">
        <f t="shared" si="6"/>
        <v>0.5242853903221281</v>
      </c>
      <c r="AG28" s="93">
        <f t="shared" si="6"/>
        <v>0.46632614494130853</v>
      </c>
      <c r="AH28" s="93">
        <f t="shared" si="6"/>
        <v>0.4094176214593481</v>
      </c>
      <c r="AI28" s="93">
        <f t="shared" si="6"/>
        <v>0.3134531278684276</v>
      </c>
      <c r="AJ28" s="93">
        <f t="shared" si="6"/>
        <v>0.2628748528665379</v>
      </c>
      <c r="AK28" s="93">
        <f t="shared" si="6"/>
        <v>0.1878438063561656</v>
      </c>
      <c r="AL28" s="93">
        <f t="shared" si="6"/>
        <v>0.19693746422902092</v>
      </c>
      <c r="AM28" s="93">
        <f t="shared" si="6"/>
        <v>0.1636566849886072</v>
      </c>
      <c r="AN28" s="93">
        <f t="shared" si="7"/>
        <v>0.11761713983348265</v>
      </c>
    </row>
    <row r="29" spans="26:40" ht="15" thickTop="1">
      <c r="Z29" s="69" t="s">
        <v>155</v>
      </c>
      <c r="AA29" s="94">
        <f t="shared" si="6"/>
        <v>0</v>
      </c>
      <c r="AB29" s="94">
        <f t="shared" si="6"/>
        <v>-0.012332209618524992</v>
      </c>
      <c r="AC29" s="94">
        <f t="shared" si="6"/>
        <v>-0.007551117157924336</v>
      </c>
      <c r="AD29" s="94">
        <f t="shared" si="6"/>
        <v>-0.014518161096104043</v>
      </c>
      <c r="AE29" s="94">
        <f t="shared" si="6"/>
        <v>0.008344515650138051</v>
      </c>
      <c r="AF29" s="94">
        <f t="shared" si="6"/>
        <v>0.010456734459460826</v>
      </c>
      <c r="AG29" s="94">
        <f t="shared" si="6"/>
        <v>0.032781603050380026</v>
      </c>
      <c r="AH29" s="94">
        <f t="shared" si="6"/>
        <v>0.04205057777092569</v>
      </c>
      <c r="AI29" s="94">
        <f t="shared" si="6"/>
        <v>0.009399727823917514</v>
      </c>
      <c r="AJ29" s="94">
        <f t="shared" si="6"/>
        <v>-0.1268214718226871</v>
      </c>
      <c r="AK29" s="94">
        <f t="shared" si="6"/>
        <v>-0.06811017223158866</v>
      </c>
      <c r="AL29" s="94">
        <f t="shared" si="6"/>
        <v>-0.13830317386921354</v>
      </c>
      <c r="AM29" s="94">
        <f t="shared" si="6"/>
        <v>-0.1372501109948875</v>
      </c>
      <c r="AN29" s="94">
        <f t="shared" si="7"/>
        <v>-0.13892661133582873</v>
      </c>
    </row>
    <row r="30" ht="14.25"/>
    <row r="31" ht="14.25">
      <c r="Z31" s="75" t="s">
        <v>156</v>
      </c>
    </row>
    <row r="32" spans="26:40" ht="14.25">
      <c r="Z32" s="79"/>
      <c r="AA32" s="79">
        <v>1990</v>
      </c>
      <c r="AB32" s="79">
        <f aca="true" t="shared" si="8" ref="AB32:AK32">AA32+1</f>
        <v>1991</v>
      </c>
      <c r="AC32" s="79">
        <f t="shared" si="8"/>
        <v>1992</v>
      </c>
      <c r="AD32" s="79">
        <f t="shared" si="8"/>
        <v>1993</v>
      </c>
      <c r="AE32" s="79">
        <f t="shared" si="8"/>
        <v>1994</v>
      </c>
      <c r="AF32" s="79">
        <f t="shared" si="8"/>
        <v>1995</v>
      </c>
      <c r="AG32" s="79">
        <f t="shared" si="8"/>
        <v>1996</v>
      </c>
      <c r="AH32" s="79">
        <f t="shared" si="8"/>
        <v>1997</v>
      </c>
      <c r="AI32" s="79">
        <f t="shared" si="8"/>
        <v>1998</v>
      </c>
      <c r="AJ32" s="79">
        <f t="shared" si="8"/>
        <v>1999</v>
      </c>
      <c r="AK32" s="79">
        <f t="shared" si="8"/>
        <v>2000</v>
      </c>
      <c r="AL32" s="79">
        <f>AK32+1</f>
        <v>2001</v>
      </c>
      <c r="AM32" s="79">
        <f>AL32+1</f>
        <v>2002</v>
      </c>
      <c r="AN32" s="79">
        <f>AM32+1</f>
        <v>2003</v>
      </c>
    </row>
    <row r="33" spans="26:40" ht="14.25">
      <c r="Z33" s="67" t="s">
        <v>149</v>
      </c>
      <c r="AA33" s="76"/>
      <c r="AB33" s="92">
        <f aca="true" t="shared" si="9" ref="AB33:AN38">AB6/AA6-1</f>
        <v>-0.012544046009297483</v>
      </c>
      <c r="AC33" s="92">
        <f t="shared" si="9"/>
        <v>-0.007216281171211758</v>
      </c>
      <c r="AD33" s="92">
        <f t="shared" si="9"/>
        <v>-0.011181305087392568</v>
      </c>
      <c r="AE33" s="92">
        <f t="shared" si="9"/>
        <v>-0.02247423438545293</v>
      </c>
      <c r="AF33" s="92">
        <f t="shared" si="9"/>
        <v>-0.027488885410537733</v>
      </c>
      <c r="AG33" s="92">
        <f t="shared" si="9"/>
        <v>-0.022722816386408495</v>
      </c>
      <c r="AH33" s="92">
        <f t="shared" si="9"/>
        <v>-0.014906984834045178</v>
      </c>
      <c r="AI33" s="92">
        <f t="shared" si="9"/>
        <v>-0.011227135209828765</v>
      </c>
      <c r="AJ33" s="92">
        <f t="shared" si="9"/>
        <v>-0.008198317413822598</v>
      </c>
      <c r="AK33" s="92">
        <f t="shared" si="9"/>
        <v>-0.005993537298792706</v>
      </c>
      <c r="AL33" s="92">
        <f t="shared" si="9"/>
        <v>-0.008415890767073164</v>
      </c>
      <c r="AM33" s="92">
        <f t="shared" si="9"/>
        <v>-0.0082204958029789</v>
      </c>
      <c r="AN33" s="92">
        <f t="shared" si="9"/>
        <v>-0.005566204344731096</v>
      </c>
    </row>
    <row r="34" spans="26:40" ht="14.25">
      <c r="Z34" s="67" t="s">
        <v>152</v>
      </c>
      <c r="AA34" s="76"/>
      <c r="AB34" s="92">
        <f t="shared" si="9"/>
        <v>0.0457286793839089</v>
      </c>
      <c r="AC34" s="92">
        <f t="shared" si="9"/>
        <v>0.039780272681616324</v>
      </c>
      <c r="AD34" s="92">
        <f t="shared" si="9"/>
        <v>0.01327390372196735</v>
      </c>
      <c r="AE34" s="92">
        <f t="shared" si="9"/>
        <v>0.055300055707864226</v>
      </c>
      <c r="AF34" s="92">
        <f t="shared" si="9"/>
        <v>0.08791010786005793</v>
      </c>
      <c r="AG34" s="92">
        <f t="shared" si="9"/>
        <v>0.04482808578210773</v>
      </c>
      <c r="AH34" s="92">
        <f t="shared" si="9"/>
        <v>0.01760262928025491</v>
      </c>
      <c r="AI34" s="92">
        <f t="shared" si="9"/>
        <v>-0.002506899132670992</v>
      </c>
      <c r="AJ34" s="92">
        <f t="shared" si="9"/>
        <v>0.060091091873865965</v>
      </c>
      <c r="AK34" s="92">
        <f t="shared" si="9"/>
        <v>0.014459441461008415</v>
      </c>
      <c r="AL34" s="92">
        <f t="shared" si="9"/>
        <v>0.03701631031395025</v>
      </c>
      <c r="AM34" s="92">
        <f t="shared" si="9"/>
        <v>0.03220841297113153</v>
      </c>
      <c r="AN34" s="92">
        <f t="shared" si="9"/>
        <v>0.0032526505818282203</v>
      </c>
    </row>
    <row r="35" spans="26:40" ht="14.25">
      <c r="Z35" s="67" t="s">
        <v>153</v>
      </c>
      <c r="AA35" s="76"/>
      <c r="AB35" s="92">
        <f t="shared" si="9"/>
        <v>-0.08698151264017051</v>
      </c>
      <c r="AC35" s="92">
        <f t="shared" si="9"/>
        <v>-0.011331898722585998</v>
      </c>
      <c r="AD35" s="92">
        <f t="shared" si="9"/>
        <v>-0.02001759788825319</v>
      </c>
      <c r="AE35" s="92">
        <f t="shared" si="9"/>
        <v>0.13482190324295584</v>
      </c>
      <c r="AF35" s="92">
        <f t="shared" si="9"/>
        <v>-0.010358433013731627</v>
      </c>
      <c r="AG35" s="92">
        <f t="shared" si="9"/>
        <v>0.12093160253308355</v>
      </c>
      <c r="AH35" s="92">
        <f t="shared" si="9"/>
        <v>0.05578182773700702</v>
      </c>
      <c r="AI35" s="92">
        <f t="shared" si="9"/>
        <v>-0.11752679952356393</v>
      </c>
      <c r="AJ35" s="92">
        <f t="shared" si="9"/>
        <v>-0.7581681140410959</v>
      </c>
      <c r="AK35" s="92">
        <f t="shared" si="9"/>
        <v>1.2831635642074097</v>
      </c>
      <c r="AL35" s="92">
        <f t="shared" si="9"/>
        <v>-0.6852082605387007</v>
      </c>
      <c r="AM35" s="92">
        <f t="shared" si="9"/>
        <v>-0.1149543345786338</v>
      </c>
      <c r="AN35" s="92">
        <f t="shared" si="9"/>
        <v>0.02045975925885002</v>
      </c>
    </row>
    <row r="36" spans="26:40" ht="14.25">
      <c r="Z36" s="67" t="s">
        <v>150</v>
      </c>
      <c r="AA36" s="76"/>
      <c r="AB36" s="92">
        <f t="shared" si="9"/>
        <v>0.031166656171575324</v>
      </c>
      <c r="AC36" s="92">
        <f t="shared" si="9"/>
        <v>0.04111466434389199</v>
      </c>
      <c r="AD36" s="92">
        <f t="shared" si="9"/>
        <v>0.007272212395866395</v>
      </c>
      <c r="AE36" s="92">
        <f t="shared" si="9"/>
        <v>0.045302812924494784</v>
      </c>
      <c r="AF36" s="92">
        <f t="shared" si="9"/>
        <v>0.042478054646241103</v>
      </c>
      <c r="AG36" s="92">
        <f t="shared" si="9"/>
        <v>0.047910388987364216</v>
      </c>
      <c r="AH36" s="92">
        <f t="shared" si="9"/>
        <v>0.027847397790551565</v>
      </c>
      <c r="AI36" s="92">
        <f t="shared" si="9"/>
        <v>-0.0016798695424898868</v>
      </c>
      <c r="AJ36" s="92">
        <f t="shared" si="9"/>
        <v>0.010715961000382412</v>
      </c>
      <c r="AK36" s="92">
        <f t="shared" si="9"/>
        <v>-0.003127328165960508</v>
      </c>
      <c r="AL36" s="92">
        <f t="shared" si="9"/>
        <v>-0.02063240374387776</v>
      </c>
      <c r="AM36" s="92">
        <f t="shared" si="9"/>
        <v>0.019923479062207372</v>
      </c>
      <c r="AN36" s="92">
        <f t="shared" si="9"/>
        <v>0.000347248350857976</v>
      </c>
    </row>
    <row r="37" spans="26:40" ht="15" thickBot="1">
      <c r="Z37" s="68" t="s">
        <v>157</v>
      </c>
      <c r="AA37" s="96"/>
      <c r="AB37" s="93">
        <f t="shared" si="9"/>
        <v>0.2430698789456065</v>
      </c>
      <c r="AC37" s="93">
        <f t="shared" si="9"/>
        <v>0.15739019389811681</v>
      </c>
      <c r="AD37" s="93">
        <f t="shared" si="9"/>
        <v>-0.0032612897293768928</v>
      </c>
      <c r="AE37" s="93">
        <f t="shared" si="9"/>
        <v>0.06401370533529138</v>
      </c>
      <c r="AF37" s="93">
        <f t="shared" si="9"/>
        <v>-0.0010071077888428315</v>
      </c>
      <c r="AG37" s="93">
        <f t="shared" si="9"/>
        <v>-0.03802388040245597</v>
      </c>
      <c r="AH37" s="93">
        <f t="shared" si="9"/>
        <v>-0.038810276743881045</v>
      </c>
      <c r="AI37" s="93">
        <f t="shared" si="9"/>
        <v>-0.06808804724007655</v>
      </c>
      <c r="AJ37" s="93">
        <f t="shared" si="9"/>
        <v>-0.03850786444429288</v>
      </c>
      <c r="AK37" s="93">
        <f t="shared" si="9"/>
        <v>-0.059412891419971636</v>
      </c>
      <c r="AL37" s="93">
        <f t="shared" si="9"/>
        <v>0.007655600697831666</v>
      </c>
      <c r="AM37" s="93">
        <f t="shared" si="9"/>
        <v>-0.02780494406351519</v>
      </c>
      <c r="AN37" s="93">
        <f t="shared" si="9"/>
        <v>-0.039564543175872435</v>
      </c>
    </row>
    <row r="38" spans="26:40" ht="15" thickTop="1">
      <c r="Z38" s="69" t="s">
        <v>155</v>
      </c>
      <c r="AA38" s="97"/>
      <c r="AB38" s="94">
        <f t="shared" si="9"/>
        <v>-0.012332209618524992</v>
      </c>
      <c r="AC38" s="94">
        <f t="shared" si="9"/>
        <v>0.004840790098818548</v>
      </c>
      <c r="AD38" s="94">
        <f t="shared" si="9"/>
        <v>-0.007020053182213437</v>
      </c>
      <c r="AE38" s="94">
        <f t="shared" si="9"/>
        <v>0.023199490689418623</v>
      </c>
      <c r="AF38" s="94">
        <f t="shared" si="9"/>
        <v>0.002094739225076081</v>
      </c>
      <c r="AG38" s="94">
        <f t="shared" si="9"/>
        <v>0.02209383918140917</v>
      </c>
      <c r="AH38" s="94">
        <f t="shared" si="9"/>
        <v>0.008974767456323196</v>
      </c>
      <c r="AI38" s="94">
        <f t="shared" si="9"/>
        <v>-0.03133326792721758</v>
      </c>
      <c r="AJ38" s="94">
        <f t="shared" si="9"/>
        <v>-0.1349526811744568</v>
      </c>
      <c r="AK38" s="94">
        <f t="shared" si="9"/>
        <v>0.0672385974877936</v>
      </c>
      <c r="AL38" s="94">
        <f t="shared" si="9"/>
        <v>-0.07532328344619399</v>
      </c>
      <c r="AM38" s="94">
        <f t="shared" si="9"/>
        <v>0.0012220804839848665</v>
      </c>
      <c r="AN38" s="94">
        <f t="shared" si="9"/>
        <v>-0.001943205513331936</v>
      </c>
    </row>
    <row r="43" ht="14.25">
      <c r="Z43" s="75" t="s">
        <v>278</v>
      </c>
    </row>
    <row r="44" spans="26:40" ht="14.25">
      <c r="Z44" s="79"/>
      <c r="AA44" s="79">
        <v>1990</v>
      </c>
      <c r="AB44" s="79">
        <f aca="true" t="shared" si="10" ref="AB44:AL44">AA44+1</f>
        <v>1991</v>
      </c>
      <c r="AC44" s="79">
        <f t="shared" si="10"/>
        <v>1992</v>
      </c>
      <c r="AD44" s="79">
        <f t="shared" si="10"/>
        <v>1993</v>
      </c>
      <c r="AE44" s="79">
        <f t="shared" si="10"/>
        <v>1994</v>
      </c>
      <c r="AF44" s="79">
        <f t="shared" si="10"/>
        <v>1995</v>
      </c>
      <c r="AG44" s="79">
        <f t="shared" si="10"/>
        <v>1996</v>
      </c>
      <c r="AH44" s="79">
        <f t="shared" si="10"/>
        <v>1997</v>
      </c>
      <c r="AI44" s="79">
        <f t="shared" si="10"/>
        <v>1998</v>
      </c>
      <c r="AJ44" s="79">
        <f t="shared" si="10"/>
        <v>1999</v>
      </c>
      <c r="AK44" s="79">
        <f t="shared" si="10"/>
        <v>2000</v>
      </c>
      <c r="AL44" s="79">
        <f t="shared" si="10"/>
        <v>2001</v>
      </c>
      <c r="AM44" s="79">
        <f>AL44+1</f>
        <v>2002</v>
      </c>
      <c r="AN44" s="79">
        <f>AM44+1</f>
        <v>2003</v>
      </c>
    </row>
    <row r="45" spans="26:40" ht="14.25">
      <c r="Z45" s="67" t="s">
        <v>149</v>
      </c>
      <c r="AA45" s="80">
        <f>AA6/310</f>
        <v>75.56974132454751</v>
      </c>
      <c r="AB45" s="80">
        <f aca="true" t="shared" si="11" ref="AB45:AL45">AB6/310</f>
        <v>74.62179101246167</v>
      </c>
      <c r="AC45" s="80">
        <f t="shared" si="11"/>
        <v>74.08329918701635</v>
      </c>
      <c r="AD45" s="80">
        <f t="shared" si="11"/>
        <v>73.25495121692573</v>
      </c>
      <c r="AE45" s="80">
        <f t="shared" si="11"/>
        <v>71.60860227338162</v>
      </c>
      <c r="AF45" s="80">
        <f t="shared" si="11"/>
        <v>69.64016161107986</v>
      </c>
      <c r="AG45" s="80">
        <f t="shared" si="11"/>
        <v>68.05774100567149</v>
      </c>
      <c r="AH45" s="80">
        <f t="shared" si="11"/>
        <v>67.04320529266056</v>
      </c>
      <c r="AI45" s="80">
        <f t="shared" si="11"/>
        <v>66.29050216193956</v>
      </c>
      <c r="AJ45" s="80">
        <f t="shared" si="11"/>
        <v>65.74703158369428</v>
      </c>
      <c r="AK45" s="80">
        <f t="shared" si="11"/>
        <v>65.3529742976125</v>
      </c>
      <c r="AL45" s="80">
        <f t="shared" si="11"/>
        <v>64.80297080462047</v>
      </c>
      <c r="AM45" s="80">
        <f aca="true" t="shared" si="12" ref="AM45:AN49">AM6/310</f>
        <v>64.27025825510052</v>
      </c>
      <c r="AN45" s="80">
        <f t="shared" si="12"/>
        <v>63.91251686436399</v>
      </c>
    </row>
    <row r="46" spans="26:40" ht="14.25">
      <c r="Z46" s="67" t="s">
        <v>152</v>
      </c>
      <c r="AA46" s="80">
        <f aca="true" t="shared" si="13" ref="AA46:AL49">AA7/310</f>
        <v>20.060921730733458</v>
      </c>
      <c r="AB46" s="80">
        <f t="shared" si="13"/>
        <v>20.97828118870386</v>
      </c>
      <c r="AC46" s="80">
        <f t="shared" si="13"/>
        <v>21.81280293478212</v>
      </c>
      <c r="AD46" s="80">
        <f t="shared" si="13"/>
        <v>22.102343980844665</v>
      </c>
      <c r="AE46" s="80">
        <f t="shared" si="13"/>
        <v>23.324604834259752</v>
      </c>
      <c r="AF46" s="80">
        <f t="shared" si="13"/>
        <v>25.375073361032754</v>
      </c>
      <c r="AG46" s="80">
        <f t="shared" si="13"/>
        <v>26.512589326388408</v>
      </c>
      <c r="AH46" s="80">
        <f t="shared" si="13"/>
        <v>26.979280607560465</v>
      </c>
      <c r="AI46" s="80">
        <f t="shared" si="13"/>
        <v>26.911646272405285</v>
      </c>
      <c r="AJ46" s="80">
        <f t="shared" si="13"/>
        <v>28.528796481037375</v>
      </c>
      <c r="AK46" s="80">
        <f t="shared" si="13"/>
        <v>28.941306943707957</v>
      </c>
      <c r="AL46" s="80">
        <f t="shared" si="13"/>
        <v>30.012607342427533</v>
      </c>
      <c r="AM46" s="80">
        <f t="shared" si="12"/>
        <v>30.97926579405285</v>
      </c>
      <c r="AN46" s="80">
        <f t="shared" si="12"/>
        <v>31.080030520962488</v>
      </c>
    </row>
    <row r="47" spans="26:40" ht="14.25">
      <c r="Z47" s="67" t="s">
        <v>153</v>
      </c>
      <c r="AA47" s="80">
        <f t="shared" si="13"/>
        <v>23.92175</v>
      </c>
      <c r="AB47" s="80">
        <f t="shared" si="13"/>
        <v>21.841</v>
      </c>
      <c r="AC47" s="80">
        <f t="shared" si="13"/>
        <v>21.5935</v>
      </c>
      <c r="AD47" s="80">
        <f t="shared" si="13"/>
        <v>21.161250000000003</v>
      </c>
      <c r="AE47" s="80">
        <f t="shared" si="13"/>
        <v>24.01425</v>
      </c>
      <c r="AF47" s="80">
        <f t="shared" si="13"/>
        <v>23.7655</v>
      </c>
      <c r="AG47" s="80">
        <f t="shared" si="13"/>
        <v>26.639499999999998</v>
      </c>
      <c r="AH47" s="80">
        <f t="shared" si="13"/>
        <v>28.125499999999995</v>
      </c>
      <c r="AI47" s="80">
        <f t="shared" si="13"/>
        <v>24.82</v>
      </c>
      <c r="AJ47" s="80">
        <f t="shared" si="13"/>
        <v>6.002267409500002</v>
      </c>
      <c r="AK47" s="80">
        <f t="shared" si="13"/>
        <v>13.704158252</v>
      </c>
      <c r="AL47" s="80">
        <f t="shared" si="13"/>
        <v>4.313955814</v>
      </c>
      <c r="AM47" s="80">
        <f t="shared" si="12"/>
        <v>3.818047894000001</v>
      </c>
      <c r="AN47" s="80">
        <f t="shared" si="12"/>
        <v>3.8961642347500005</v>
      </c>
    </row>
    <row r="48" spans="26:40" ht="14.25">
      <c r="Z48" s="67" t="s">
        <v>150</v>
      </c>
      <c r="AA48" s="80">
        <f t="shared" si="13"/>
        <v>9.206801891724622</v>
      </c>
      <c r="AB48" s="80">
        <f t="shared" si="13"/>
        <v>9.493747120723812</v>
      </c>
      <c r="AC48" s="80">
        <f t="shared" si="13"/>
        <v>9.884079346958163</v>
      </c>
      <c r="AD48" s="80">
        <f t="shared" si="13"/>
        <v>9.955958471306838</v>
      </c>
      <c r="AE48" s="80">
        <f t="shared" si="13"/>
        <v>10.406991395416492</v>
      </c>
      <c r="AF48" s="80">
        <f t="shared" si="13"/>
        <v>10.849060144613954</v>
      </c>
      <c r="AG48" s="80">
        <f t="shared" si="13"/>
        <v>11.368842836289717</v>
      </c>
      <c r="AH48" s="80">
        <f t="shared" si="13"/>
        <v>11.685435525170142</v>
      </c>
      <c r="AI48" s="80">
        <f t="shared" si="13"/>
        <v>11.66580551794068</v>
      </c>
      <c r="AJ48" s="80">
        <f t="shared" si="13"/>
        <v>11.790815834908978</v>
      </c>
      <c r="AK48" s="80">
        <f t="shared" si="13"/>
        <v>11.753942084448813</v>
      </c>
      <c r="AL48" s="80">
        <f t="shared" si="13"/>
        <v>11.511430005780309</v>
      </c>
      <c r="AM48" s="80">
        <f t="shared" si="12"/>
        <v>11.740777740476538</v>
      </c>
      <c r="AN48" s="80">
        <f t="shared" si="12"/>
        <v>11.744854706184709</v>
      </c>
    </row>
    <row r="49" spans="26:40" ht="15" thickBot="1">
      <c r="Z49" s="68" t="s">
        <v>157</v>
      </c>
      <c r="AA49" s="81">
        <f t="shared" si="13"/>
        <v>0.92603</v>
      </c>
      <c r="AB49" s="81">
        <f t="shared" si="13"/>
        <v>1.15112</v>
      </c>
      <c r="AC49" s="81">
        <f t="shared" si="13"/>
        <v>1.332295</v>
      </c>
      <c r="AD49" s="81">
        <f t="shared" si="13"/>
        <v>1.32795</v>
      </c>
      <c r="AE49" s="81">
        <f t="shared" si="13"/>
        <v>1.412957</v>
      </c>
      <c r="AF49" s="81">
        <f t="shared" si="13"/>
        <v>1.411534</v>
      </c>
      <c r="AG49" s="81">
        <f t="shared" si="13"/>
        <v>1.357862</v>
      </c>
      <c r="AH49" s="81">
        <f t="shared" si="13"/>
        <v>1.305163</v>
      </c>
      <c r="AI49" s="81">
        <f t="shared" si="13"/>
        <v>1.216297</v>
      </c>
      <c r="AJ49" s="81">
        <f t="shared" si="13"/>
        <v>1.16946</v>
      </c>
      <c r="AK49" s="81">
        <f t="shared" si="13"/>
        <v>1.099979</v>
      </c>
      <c r="AL49" s="81">
        <f t="shared" si="13"/>
        <v>1.1084</v>
      </c>
      <c r="AM49" s="81">
        <f t="shared" si="12"/>
        <v>1.077581</v>
      </c>
      <c r="AN49" s="81">
        <f t="shared" si="12"/>
        <v>1.034947</v>
      </c>
    </row>
    <row r="50" spans="26:40" ht="15" thickTop="1">
      <c r="Z50" s="69" t="s">
        <v>155</v>
      </c>
      <c r="AA50" s="82">
        <f aca="true" t="shared" si="14" ref="AA50:AN50">SUM(AA45:AA49)</f>
        <v>129.68524494700557</v>
      </c>
      <c r="AB50" s="82">
        <f t="shared" si="14"/>
        <v>128.08593932188933</v>
      </c>
      <c r="AC50" s="82">
        <f t="shared" si="14"/>
        <v>128.70597646875663</v>
      </c>
      <c r="AD50" s="82">
        <f t="shared" si="14"/>
        <v>127.80245366907725</v>
      </c>
      <c r="AE50" s="82">
        <f t="shared" si="14"/>
        <v>130.7674055030579</v>
      </c>
      <c r="AF50" s="82">
        <f t="shared" si="14"/>
        <v>131.04132911672656</v>
      </c>
      <c r="AG50" s="82">
        <f t="shared" si="14"/>
        <v>133.93653516834962</v>
      </c>
      <c r="AH50" s="82">
        <f t="shared" si="14"/>
        <v>135.13858442539114</v>
      </c>
      <c r="AI50" s="82">
        <f t="shared" si="14"/>
        <v>130.9042509522855</v>
      </c>
      <c r="AJ50" s="82">
        <f t="shared" si="14"/>
        <v>113.23837130914065</v>
      </c>
      <c r="AK50" s="82">
        <f t="shared" si="14"/>
        <v>120.85236057776928</v>
      </c>
      <c r="AL50" s="82">
        <f t="shared" si="14"/>
        <v>111.74936396682831</v>
      </c>
      <c r="AM50" s="82">
        <f t="shared" si="14"/>
        <v>111.8859306836299</v>
      </c>
      <c r="AN50" s="82">
        <f t="shared" si="14"/>
        <v>111.66851332626119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Y1:BJ112"/>
  <sheetViews>
    <sheetView zoomScale="85" zoomScaleNormal="85" workbookViewId="0" topLeftCell="A1">
      <pane xSplit="26" topLeftCell="AA1" activePane="topRight" state="frozen"/>
      <selection pane="topLeft" activeCell="A13" sqref="A13"/>
      <selection pane="top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5" width="1.625" style="1" customWidth="1"/>
    <col min="26" max="26" width="23.625" style="1" customWidth="1"/>
    <col min="27" max="40" width="11.625" style="1" customWidth="1"/>
    <col min="41" max="57" width="11.625" style="1" hidden="1" customWidth="1"/>
    <col min="58" max="58" width="5.625" style="1" customWidth="1"/>
    <col min="59" max="59" width="5.625" style="1" hidden="1" customWidth="1"/>
    <col min="60" max="61" width="9.00390625" style="1" customWidth="1"/>
    <col min="62" max="62" width="9.25390625" style="1" bestFit="1" customWidth="1"/>
    <col min="63" max="16384" width="9.00390625" style="1" customWidth="1"/>
  </cols>
  <sheetData>
    <row r="1" ht="30.75" customHeight="1">
      <c r="AA1" s="596" t="s">
        <v>14</v>
      </c>
    </row>
    <row r="2" ht="15" thickBot="1">
      <c r="Z2" s="1" t="s">
        <v>1</v>
      </c>
    </row>
    <row r="3" spans="25:59" ht="15" thickBot="1">
      <c r="Y3" s="57" t="s">
        <v>201</v>
      </c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604">
        <v>2001</v>
      </c>
      <c r="AM3" s="604">
        <v>2002</v>
      </c>
      <c r="AN3" s="604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5:62" ht="14.25">
      <c r="Y4" s="512" t="s">
        <v>243</v>
      </c>
      <c r="Z4" s="513"/>
      <c r="AA4" s="514">
        <v>6218.8856416673725</v>
      </c>
      <c r="AB4" s="514">
        <v>6503.267042018197</v>
      </c>
      <c r="AC4" s="514">
        <v>6761.968772762458</v>
      </c>
      <c r="AD4" s="514">
        <v>6851.7264759618465</v>
      </c>
      <c r="AE4" s="514">
        <v>7230.627393220522</v>
      </c>
      <c r="AF4" s="514">
        <v>7866.272636520153</v>
      </c>
      <c r="AG4" s="514">
        <v>8218.902585780406</v>
      </c>
      <c r="AH4" s="514">
        <v>8363.576830243745</v>
      </c>
      <c r="AI4" s="514">
        <v>8342.610249585638</v>
      </c>
      <c r="AJ4" s="514">
        <v>8843.926793181587</v>
      </c>
      <c r="AK4" s="514">
        <v>8971.805047149466</v>
      </c>
      <c r="AL4" s="605">
        <v>9303.908181292534</v>
      </c>
      <c r="AM4" s="605">
        <v>9603.572311836384</v>
      </c>
      <c r="AN4" s="605">
        <v>9634.809377178372</v>
      </c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515"/>
      <c r="BC4" s="515"/>
      <c r="BD4" s="515"/>
      <c r="BE4" s="515"/>
      <c r="BF4" s="516"/>
      <c r="BG4" s="517"/>
      <c r="BI4" s="119"/>
      <c r="BJ4" s="119"/>
    </row>
    <row r="5" spans="25:62" ht="14.25">
      <c r="Y5" s="518"/>
      <c r="Z5" s="519" t="s">
        <v>130</v>
      </c>
      <c r="AA5" s="520">
        <v>299.44386601895286</v>
      </c>
      <c r="AB5" s="520">
        <v>306.92695601895286</v>
      </c>
      <c r="AC5" s="520">
        <v>271.9109300136352</v>
      </c>
      <c r="AD5" s="520">
        <v>286.88641001363516</v>
      </c>
      <c r="AE5" s="520">
        <v>309.21819001363514</v>
      </c>
      <c r="AF5" s="520">
        <v>720.1943900516432</v>
      </c>
      <c r="AG5" s="520">
        <v>728.9822700516432</v>
      </c>
      <c r="AH5" s="520">
        <v>725.3577500516432</v>
      </c>
      <c r="AI5" s="520">
        <v>723.8098695487685</v>
      </c>
      <c r="AJ5" s="520">
        <v>824.7447677910312</v>
      </c>
      <c r="AK5" s="520">
        <v>836.9369789433812</v>
      </c>
      <c r="AL5" s="606">
        <v>851.7712176871245</v>
      </c>
      <c r="AM5" s="606">
        <v>855.7608662490114</v>
      </c>
      <c r="AN5" s="606">
        <v>847.6364909957144</v>
      </c>
      <c r="AO5" s="521"/>
      <c r="AP5" s="521"/>
      <c r="AQ5" s="521"/>
      <c r="AR5" s="521"/>
      <c r="AS5" s="521"/>
      <c r="AT5" s="521"/>
      <c r="AU5" s="521"/>
      <c r="AV5" s="521"/>
      <c r="AW5" s="521"/>
      <c r="AX5" s="521"/>
      <c r="AY5" s="521"/>
      <c r="AZ5" s="521"/>
      <c r="BA5" s="521"/>
      <c r="BB5" s="521"/>
      <c r="BC5" s="521"/>
      <c r="BD5" s="521"/>
      <c r="BE5" s="521"/>
      <c r="BF5" s="522"/>
      <c r="BG5" s="523"/>
      <c r="BI5" s="119"/>
      <c r="BJ5" s="119"/>
    </row>
    <row r="6" spans="25:62" ht="14.25">
      <c r="Y6" s="518"/>
      <c r="Z6" s="524" t="s">
        <v>131</v>
      </c>
      <c r="AA6" s="525">
        <v>845.2462815572524</v>
      </c>
      <c r="AB6" s="525">
        <v>911.6789305534736</v>
      </c>
      <c r="AC6" s="525">
        <v>936.238889362758</v>
      </c>
      <c r="AD6" s="525">
        <v>1022.151358061351</v>
      </c>
      <c r="AE6" s="525">
        <v>1175.7957942315224</v>
      </c>
      <c r="AF6" s="525">
        <v>1214.5931056518377</v>
      </c>
      <c r="AG6" s="525">
        <v>1305.894642022886</v>
      </c>
      <c r="AH6" s="525">
        <v>1447.7851189886053</v>
      </c>
      <c r="AI6" s="525">
        <v>1432.0923602006187</v>
      </c>
      <c r="AJ6" s="525">
        <v>1557.212093638072</v>
      </c>
      <c r="AK6" s="525">
        <v>1562.0668387393614</v>
      </c>
      <c r="AL6" s="607">
        <v>1726.906266457273</v>
      </c>
      <c r="AM6" s="607">
        <v>1987.223213649764</v>
      </c>
      <c r="AN6" s="607">
        <v>1986.5465240768829</v>
      </c>
      <c r="AO6" s="526"/>
      <c r="AP6" s="526"/>
      <c r="AQ6" s="526"/>
      <c r="AR6" s="526"/>
      <c r="AS6" s="526"/>
      <c r="AT6" s="526"/>
      <c r="AU6" s="526"/>
      <c r="AV6" s="526"/>
      <c r="AW6" s="526"/>
      <c r="AX6" s="526"/>
      <c r="AY6" s="526"/>
      <c r="AZ6" s="526"/>
      <c r="BA6" s="526"/>
      <c r="BB6" s="526"/>
      <c r="BC6" s="526"/>
      <c r="BD6" s="526"/>
      <c r="BE6" s="526"/>
      <c r="BF6" s="527"/>
      <c r="BG6" s="528"/>
      <c r="BI6" s="119"/>
      <c r="BJ6" s="119"/>
    </row>
    <row r="7" spans="25:62" ht="14.25">
      <c r="Y7" s="518"/>
      <c r="Z7" s="524" t="s">
        <v>132</v>
      </c>
      <c r="AA7" s="525">
        <v>5022.73290165947</v>
      </c>
      <c r="AB7" s="525">
        <v>5235.564003744744</v>
      </c>
      <c r="AC7" s="525">
        <v>5495.851588072286</v>
      </c>
      <c r="AD7" s="525">
        <v>5477.86050848833</v>
      </c>
      <c r="AE7" s="525">
        <v>5684.177522333613</v>
      </c>
      <c r="AF7" s="525">
        <v>5863.374147199487</v>
      </c>
      <c r="AG7" s="525">
        <v>6117.268659259076</v>
      </c>
      <c r="AH7" s="525">
        <v>6124.954648843483</v>
      </c>
      <c r="AI7" s="525">
        <v>6125.776806941575</v>
      </c>
      <c r="AJ7" s="525">
        <v>6397.226728152709</v>
      </c>
      <c r="AK7" s="525">
        <v>6503.448913909244</v>
      </c>
      <c r="AL7" s="607">
        <v>6663.572726050539</v>
      </c>
      <c r="AM7" s="607">
        <v>6694.191495812099</v>
      </c>
      <c r="AN7" s="607">
        <v>6737.469584416643</v>
      </c>
      <c r="AO7" s="526"/>
      <c r="AP7" s="526"/>
      <c r="AQ7" s="526"/>
      <c r="AR7" s="526"/>
      <c r="AS7" s="526"/>
      <c r="AT7" s="526"/>
      <c r="AU7" s="526"/>
      <c r="AV7" s="526"/>
      <c r="AW7" s="526"/>
      <c r="AX7" s="526"/>
      <c r="AY7" s="526"/>
      <c r="AZ7" s="526"/>
      <c r="BA7" s="526"/>
      <c r="BB7" s="526"/>
      <c r="BC7" s="526"/>
      <c r="BD7" s="526"/>
      <c r="BE7" s="526"/>
      <c r="BF7" s="527"/>
      <c r="BG7" s="528"/>
      <c r="BI7" s="119"/>
      <c r="BJ7" s="119"/>
    </row>
    <row r="8" spans="25:62" ht="15" thickBot="1">
      <c r="Y8" s="529"/>
      <c r="Z8" s="530" t="s">
        <v>133</v>
      </c>
      <c r="AA8" s="531">
        <v>51.46259243169724</v>
      </c>
      <c r="AB8" s="531">
        <v>49.097151701026505</v>
      </c>
      <c r="AC8" s="531">
        <v>57.96736531377892</v>
      </c>
      <c r="AD8" s="531">
        <v>64.8281993985297</v>
      </c>
      <c r="AE8" s="531">
        <v>61.43588664175163</v>
      </c>
      <c r="AF8" s="531">
        <v>68.1109936171849</v>
      </c>
      <c r="AG8" s="531">
        <v>66.75701444680126</v>
      </c>
      <c r="AH8" s="531">
        <v>65.47931236001362</v>
      </c>
      <c r="AI8" s="531">
        <v>60.93121289467458</v>
      </c>
      <c r="AJ8" s="531">
        <v>64.74320359977386</v>
      </c>
      <c r="AK8" s="531">
        <v>69.35231555747968</v>
      </c>
      <c r="AL8" s="608">
        <v>61.657971097597645</v>
      </c>
      <c r="AM8" s="608">
        <v>66.39673612551108</v>
      </c>
      <c r="AN8" s="608">
        <v>63.15677768913086</v>
      </c>
      <c r="AO8" s="532"/>
      <c r="AP8" s="532"/>
      <c r="AQ8" s="532"/>
      <c r="AR8" s="532"/>
      <c r="AS8" s="532"/>
      <c r="AT8" s="532"/>
      <c r="AU8" s="532"/>
      <c r="AV8" s="532"/>
      <c r="AW8" s="532"/>
      <c r="AX8" s="532"/>
      <c r="AY8" s="532"/>
      <c r="AZ8" s="532"/>
      <c r="BA8" s="532"/>
      <c r="BB8" s="532"/>
      <c r="BC8" s="532"/>
      <c r="BD8" s="532"/>
      <c r="BE8" s="532"/>
      <c r="BF8" s="533"/>
      <c r="BG8" s="534"/>
      <c r="BI8" s="119"/>
      <c r="BJ8" s="119"/>
    </row>
    <row r="9" spans="25:62" ht="15" thickBot="1">
      <c r="Y9" s="599" t="s">
        <v>335</v>
      </c>
      <c r="Z9" s="116"/>
      <c r="AA9" s="553">
        <v>9.486000000000001E-05</v>
      </c>
      <c r="AB9" s="553">
        <v>0.00012648</v>
      </c>
      <c r="AC9" s="553">
        <v>0.00013702</v>
      </c>
      <c r="AD9" s="553">
        <v>0.0001581</v>
      </c>
      <c r="AE9" s="553">
        <v>0.00010540000000000001</v>
      </c>
      <c r="AF9" s="553">
        <v>0.00010540000000000001</v>
      </c>
      <c r="AG9" s="553">
        <v>0.00010540000000000001</v>
      </c>
      <c r="AH9" s="553">
        <v>0.0001581</v>
      </c>
      <c r="AI9" s="553">
        <v>9.486000000000001E-05</v>
      </c>
      <c r="AJ9" s="553">
        <v>0.00011593999999999999</v>
      </c>
      <c r="AK9" s="553">
        <v>0.00010540000000000001</v>
      </c>
      <c r="AL9" s="613">
        <v>9.486000000000001E-05</v>
      </c>
      <c r="AM9" s="613">
        <v>8.432E-05</v>
      </c>
      <c r="AN9" s="613">
        <v>8.432E-05</v>
      </c>
      <c r="AO9" s="554"/>
      <c r="AP9" s="554"/>
      <c r="AQ9" s="554"/>
      <c r="AR9" s="554"/>
      <c r="AS9" s="554"/>
      <c r="AT9" s="554"/>
      <c r="AU9" s="554"/>
      <c r="AV9" s="554"/>
      <c r="AW9" s="554"/>
      <c r="AX9" s="554"/>
      <c r="AY9" s="554"/>
      <c r="AZ9" s="554"/>
      <c r="BA9" s="554"/>
      <c r="BB9" s="554"/>
      <c r="BC9" s="554"/>
      <c r="BD9" s="554"/>
      <c r="BE9" s="554"/>
      <c r="BF9" s="555"/>
      <c r="BG9" s="600"/>
      <c r="BI9" s="119"/>
      <c r="BJ9" s="119"/>
    </row>
    <row r="10" spans="25:62" ht="15" thickBot="1">
      <c r="Y10" s="539" t="s">
        <v>245</v>
      </c>
      <c r="Z10" s="540"/>
      <c r="AA10" s="541">
        <v>7415.742499999999</v>
      </c>
      <c r="AB10" s="541">
        <v>6770.71</v>
      </c>
      <c r="AC10" s="541">
        <v>6693.985</v>
      </c>
      <c r="AD10" s="541">
        <v>6559.987500000001</v>
      </c>
      <c r="AE10" s="541">
        <v>7444.4175000000005</v>
      </c>
      <c r="AF10" s="541">
        <v>7367.304999999999</v>
      </c>
      <c r="AG10" s="541">
        <v>8258.244999999999</v>
      </c>
      <c r="AH10" s="541">
        <v>8718.904999999999</v>
      </c>
      <c r="AI10" s="541">
        <v>7694.2</v>
      </c>
      <c r="AJ10" s="541">
        <v>1860.7028969450005</v>
      </c>
      <c r="AK10" s="541">
        <v>4248.28905812</v>
      </c>
      <c r="AL10" s="609">
        <v>1337.32630234</v>
      </c>
      <c r="AM10" s="609">
        <v>1183.5948471400004</v>
      </c>
      <c r="AN10" s="609">
        <v>1207.8109127725002</v>
      </c>
      <c r="AO10" s="542"/>
      <c r="AP10" s="542"/>
      <c r="AQ10" s="542"/>
      <c r="AR10" s="542"/>
      <c r="AS10" s="542"/>
      <c r="AT10" s="542"/>
      <c r="AU10" s="542"/>
      <c r="AV10" s="542"/>
      <c r="AW10" s="542"/>
      <c r="AX10" s="542"/>
      <c r="AY10" s="542"/>
      <c r="AZ10" s="542"/>
      <c r="BA10" s="542"/>
      <c r="BB10" s="542"/>
      <c r="BC10" s="542"/>
      <c r="BD10" s="542"/>
      <c r="BE10" s="542"/>
      <c r="BF10" s="543"/>
      <c r="BG10" s="544"/>
      <c r="BI10" s="119"/>
      <c r="BJ10" s="119"/>
    </row>
    <row r="11" spans="25:62" ht="15" thickBot="1">
      <c r="Y11" s="539" t="s">
        <v>2</v>
      </c>
      <c r="Z11" s="540"/>
      <c r="AA11" s="541">
        <v>287.0693</v>
      </c>
      <c r="AB11" s="541">
        <v>356.8472</v>
      </c>
      <c r="AC11" s="541">
        <v>413.01145</v>
      </c>
      <c r="AD11" s="541">
        <v>411.6645</v>
      </c>
      <c r="AE11" s="541">
        <v>438.01667000000003</v>
      </c>
      <c r="AF11" s="541">
        <v>437.57554000000005</v>
      </c>
      <c r="AG11" s="541">
        <v>420.93721999999997</v>
      </c>
      <c r="AH11" s="541">
        <v>404.60053000000005</v>
      </c>
      <c r="AI11" s="541">
        <v>377.05207</v>
      </c>
      <c r="AJ11" s="541">
        <v>362.5326</v>
      </c>
      <c r="AK11" s="541">
        <v>340.99349</v>
      </c>
      <c r="AL11" s="609">
        <v>343.60400000000004</v>
      </c>
      <c r="AM11" s="609">
        <v>334.05010999999996</v>
      </c>
      <c r="AN11" s="609">
        <v>320.83357</v>
      </c>
      <c r="AO11" s="542"/>
      <c r="AP11" s="542"/>
      <c r="AQ11" s="542"/>
      <c r="AR11" s="542"/>
      <c r="AS11" s="542"/>
      <c r="AT11" s="542"/>
      <c r="AU11" s="542"/>
      <c r="AV11" s="542"/>
      <c r="AW11" s="542"/>
      <c r="AX11" s="542"/>
      <c r="AY11" s="542"/>
      <c r="AZ11" s="542"/>
      <c r="BA11" s="542"/>
      <c r="BB11" s="542"/>
      <c r="BC11" s="542"/>
      <c r="BD11" s="542"/>
      <c r="BE11" s="542"/>
      <c r="BF11" s="543"/>
      <c r="BG11" s="544"/>
      <c r="BI11" s="119"/>
      <c r="BJ11" s="119"/>
    </row>
    <row r="12" spans="25:62" ht="14.25">
      <c r="Y12" s="512" t="s">
        <v>137</v>
      </c>
      <c r="Z12" s="513"/>
      <c r="AA12" s="514">
        <v>23426.619810609725</v>
      </c>
      <c r="AB12" s="514">
        <v>23132.755213863118</v>
      </c>
      <c r="AC12" s="514">
        <v>22965.822747975068</v>
      </c>
      <c r="AD12" s="514">
        <v>22709.034877246977</v>
      </c>
      <c r="AE12" s="514">
        <v>22198.666704748302</v>
      </c>
      <c r="AF12" s="514">
        <v>21588.450099434758</v>
      </c>
      <c r="AG12" s="514">
        <v>21097.89971175816</v>
      </c>
      <c r="AH12" s="514">
        <v>20783.393640724775</v>
      </c>
      <c r="AI12" s="514">
        <v>20550.05567020126</v>
      </c>
      <c r="AJ12" s="514">
        <v>20381.579790945227</v>
      </c>
      <c r="AK12" s="514">
        <v>20259.422032259878</v>
      </c>
      <c r="AL12" s="605">
        <v>20088.920949432344</v>
      </c>
      <c r="AM12" s="605">
        <v>19923.78005908116</v>
      </c>
      <c r="AN12" s="605">
        <v>19812.880227952835</v>
      </c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515"/>
      <c r="BC12" s="515"/>
      <c r="BD12" s="515"/>
      <c r="BE12" s="515"/>
      <c r="BF12" s="535"/>
      <c r="BG12" s="536"/>
      <c r="BI12" s="119"/>
      <c r="BJ12" s="119"/>
    </row>
    <row r="13" spans="25:62" ht="14.25">
      <c r="Y13" s="518"/>
      <c r="Z13" s="524" t="s">
        <v>139</v>
      </c>
      <c r="AA13" s="525">
        <v>13550.258678668826</v>
      </c>
      <c r="AB13" s="525">
        <v>13493.956838184824</v>
      </c>
      <c r="AC13" s="525">
        <v>13403.550997046828</v>
      </c>
      <c r="AD13" s="525">
        <v>13202.185480318065</v>
      </c>
      <c r="AE13" s="525">
        <v>12916.47861473647</v>
      </c>
      <c r="AF13" s="525">
        <v>12650.389240864142</v>
      </c>
      <c r="AG13" s="525">
        <v>12475.678652452556</v>
      </c>
      <c r="AH13" s="525">
        <v>12343.816578468675</v>
      </c>
      <c r="AI13" s="525">
        <v>12232.640409426158</v>
      </c>
      <c r="AJ13" s="525">
        <v>12107.643051744768</v>
      </c>
      <c r="AK13" s="525">
        <v>12004.47035023932</v>
      </c>
      <c r="AL13" s="607">
        <v>11920.845693784662</v>
      </c>
      <c r="AM13" s="607">
        <v>11859.426271464246</v>
      </c>
      <c r="AN13" s="607">
        <v>11826.36312990688</v>
      </c>
      <c r="AO13" s="526"/>
      <c r="AP13" s="526"/>
      <c r="AQ13" s="526"/>
      <c r="AR13" s="526"/>
      <c r="AS13" s="526"/>
      <c r="AT13" s="526"/>
      <c r="AU13" s="526"/>
      <c r="AV13" s="526"/>
      <c r="AW13" s="526"/>
      <c r="AX13" s="526"/>
      <c r="AY13" s="526"/>
      <c r="AZ13" s="526"/>
      <c r="BA13" s="526"/>
      <c r="BB13" s="526"/>
      <c r="BC13" s="526"/>
      <c r="BD13" s="526"/>
      <c r="BE13" s="526"/>
      <c r="BF13" s="527"/>
      <c r="BG13" s="528"/>
      <c r="BI13" s="119"/>
      <c r="BJ13" s="119"/>
    </row>
    <row r="14" spans="25:62" ht="14.25">
      <c r="Y14" s="518"/>
      <c r="Z14" s="524" t="s">
        <v>141</v>
      </c>
      <c r="AA14" s="525">
        <v>9746.462267925324</v>
      </c>
      <c r="AB14" s="525">
        <v>9503.23150992841</v>
      </c>
      <c r="AC14" s="525">
        <v>9426.612898628828</v>
      </c>
      <c r="AD14" s="525">
        <v>9362.408441949618</v>
      </c>
      <c r="AE14" s="525">
        <v>9142.038799251495</v>
      </c>
      <c r="AF14" s="525">
        <v>8797.86684098185</v>
      </c>
      <c r="AG14" s="525">
        <v>8488.141319749351</v>
      </c>
      <c r="AH14" s="525">
        <v>8310.174726195048</v>
      </c>
      <c r="AI14" s="525">
        <v>8191.162306257333</v>
      </c>
      <c r="AJ14" s="525">
        <v>8151.74328990319</v>
      </c>
      <c r="AK14" s="525">
        <v>8144.1679877670085</v>
      </c>
      <c r="AL14" s="607">
        <v>8070.431081678324</v>
      </c>
      <c r="AM14" s="607">
        <v>7978.286984901723</v>
      </c>
      <c r="AN14" s="607">
        <v>7903.834736579989</v>
      </c>
      <c r="AO14" s="526"/>
      <c r="AP14" s="526"/>
      <c r="AQ14" s="526"/>
      <c r="AR14" s="526"/>
      <c r="AS14" s="526"/>
      <c r="AT14" s="526"/>
      <c r="AU14" s="526"/>
      <c r="AV14" s="526"/>
      <c r="AW14" s="526"/>
      <c r="AX14" s="526"/>
      <c r="AY14" s="526"/>
      <c r="AZ14" s="526"/>
      <c r="BA14" s="526"/>
      <c r="BB14" s="526"/>
      <c r="BC14" s="526"/>
      <c r="BD14" s="526"/>
      <c r="BE14" s="526"/>
      <c r="BF14" s="527"/>
      <c r="BG14" s="528"/>
      <c r="BI14" s="119"/>
      <c r="BJ14" s="119"/>
    </row>
    <row r="15" spans="25:62" ht="15" thickBot="1">
      <c r="Y15" s="529"/>
      <c r="Z15" s="530" t="s">
        <v>142</v>
      </c>
      <c r="AA15" s="531">
        <v>129.89886401557834</v>
      </c>
      <c r="AB15" s="531">
        <v>135.5668657498863</v>
      </c>
      <c r="AC15" s="531">
        <v>135.6588522994098</v>
      </c>
      <c r="AD15" s="531">
        <v>144.44095497929428</v>
      </c>
      <c r="AE15" s="531">
        <v>140.14929076033505</v>
      </c>
      <c r="AF15" s="531">
        <v>140.19401758876825</v>
      </c>
      <c r="AG15" s="531">
        <v>134.0797395562564</v>
      </c>
      <c r="AH15" s="531">
        <v>129.40233606105068</v>
      </c>
      <c r="AI15" s="531">
        <v>126.25295451777235</v>
      </c>
      <c r="AJ15" s="531">
        <v>122.1934492972703</v>
      </c>
      <c r="AK15" s="531">
        <v>110.78369425354907</v>
      </c>
      <c r="AL15" s="608">
        <v>97.6441739693574</v>
      </c>
      <c r="AM15" s="608">
        <v>86.0668027151904</v>
      </c>
      <c r="AN15" s="608">
        <v>82.68236146596782</v>
      </c>
      <c r="AO15" s="532"/>
      <c r="AP15" s="532"/>
      <c r="AQ15" s="532"/>
      <c r="AR15" s="532"/>
      <c r="AS15" s="532"/>
      <c r="AT15" s="532"/>
      <c r="AU15" s="532"/>
      <c r="AV15" s="532"/>
      <c r="AW15" s="532"/>
      <c r="AX15" s="532"/>
      <c r="AY15" s="532"/>
      <c r="AZ15" s="532"/>
      <c r="BA15" s="532"/>
      <c r="BB15" s="532"/>
      <c r="BC15" s="532"/>
      <c r="BD15" s="532"/>
      <c r="BE15" s="532"/>
      <c r="BF15" s="533"/>
      <c r="BG15" s="534"/>
      <c r="BI15" s="119"/>
      <c r="BJ15" s="119"/>
    </row>
    <row r="16" spans="25:62" ht="15" thickBot="1">
      <c r="Y16" s="572" t="s">
        <v>143</v>
      </c>
      <c r="Z16" s="573"/>
      <c r="AA16" s="574">
        <v>5.386095</v>
      </c>
      <c r="AB16" s="574">
        <v>8.442818999999998</v>
      </c>
      <c r="AC16" s="574">
        <v>8.507268000000002</v>
      </c>
      <c r="AD16" s="574">
        <v>8.571717</v>
      </c>
      <c r="AE16" s="574">
        <v>8.636166</v>
      </c>
      <c r="AF16" s="574">
        <v>8.765064</v>
      </c>
      <c r="AG16" s="575" t="s">
        <v>154</v>
      </c>
      <c r="AH16" s="575" t="s">
        <v>154</v>
      </c>
      <c r="AI16" s="575" t="s">
        <v>154</v>
      </c>
      <c r="AJ16" s="575" t="s">
        <v>154</v>
      </c>
      <c r="AK16" s="575" t="s">
        <v>154</v>
      </c>
      <c r="AL16" s="610" t="s">
        <v>154</v>
      </c>
      <c r="AM16" s="610" t="s">
        <v>154</v>
      </c>
      <c r="AN16" s="610" t="s">
        <v>154</v>
      </c>
      <c r="AO16" s="576"/>
      <c r="AP16" s="576"/>
      <c r="AQ16" s="576"/>
      <c r="AR16" s="576"/>
      <c r="AS16" s="576"/>
      <c r="AT16" s="576"/>
      <c r="AU16" s="576"/>
      <c r="AV16" s="576"/>
      <c r="AW16" s="576"/>
      <c r="AX16" s="576"/>
      <c r="AY16" s="576"/>
      <c r="AZ16" s="576"/>
      <c r="BA16" s="576"/>
      <c r="BB16" s="576"/>
      <c r="BC16" s="576"/>
      <c r="BD16" s="576"/>
      <c r="BE16" s="576"/>
      <c r="BF16" s="577"/>
      <c r="BG16" s="578"/>
      <c r="BI16" s="119"/>
      <c r="BJ16" s="119"/>
    </row>
    <row r="17" spans="25:62" ht="14.25">
      <c r="Y17" s="545" t="s">
        <v>246</v>
      </c>
      <c r="Z17" s="325"/>
      <c r="AA17" s="121">
        <v>2854.108586434633</v>
      </c>
      <c r="AB17" s="121">
        <v>2943.0616074243817</v>
      </c>
      <c r="AC17" s="121">
        <v>3064.0645975570305</v>
      </c>
      <c r="AD17" s="121">
        <v>3086.34712610512</v>
      </c>
      <c r="AE17" s="121">
        <v>3226.1673325791126</v>
      </c>
      <c r="AF17" s="121">
        <v>3363.2086448303257</v>
      </c>
      <c r="AG17" s="121">
        <v>3524.3412792498125</v>
      </c>
      <c r="AH17" s="121">
        <v>3622.4850128027438</v>
      </c>
      <c r="AI17" s="121">
        <v>3616.3997105616104</v>
      </c>
      <c r="AJ17" s="121">
        <v>3655.152908821783</v>
      </c>
      <c r="AK17" s="121">
        <v>3643.722046179132</v>
      </c>
      <c r="AL17" s="611">
        <v>3568.543301791896</v>
      </c>
      <c r="AM17" s="611">
        <v>3639.6410995477268</v>
      </c>
      <c r="AN17" s="611">
        <v>3640.9049589172596</v>
      </c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326"/>
      <c r="BG17" s="546"/>
      <c r="BI17" s="119"/>
      <c r="BJ17" s="119"/>
    </row>
    <row r="18" spans="25:62" ht="14.25">
      <c r="Y18" s="518"/>
      <c r="Z18" s="519" t="s">
        <v>145</v>
      </c>
      <c r="AA18" s="520">
        <v>1097.8845483024</v>
      </c>
      <c r="AB18" s="520">
        <v>1131.4728412719999</v>
      </c>
      <c r="AC18" s="520">
        <v>1114.7784043350857</v>
      </c>
      <c r="AD18" s="520">
        <v>1131.842901486857</v>
      </c>
      <c r="AE18" s="520">
        <v>1111.5552397565007</v>
      </c>
      <c r="AF18" s="520">
        <v>1093.3715958445714</v>
      </c>
      <c r="AG18" s="520">
        <v>1124.8914992537143</v>
      </c>
      <c r="AH18" s="520">
        <v>1135.2859683968002</v>
      </c>
      <c r="AI18" s="520">
        <v>1107.8236484865142</v>
      </c>
      <c r="AJ18" s="520">
        <v>1066.6102752788968</v>
      </c>
      <c r="AK18" s="520">
        <v>1051.8105256193144</v>
      </c>
      <c r="AL18" s="606">
        <v>1022.0413757746104</v>
      </c>
      <c r="AM18" s="606">
        <v>1006.9328074099463</v>
      </c>
      <c r="AN18" s="606">
        <v>996.8799356996991</v>
      </c>
      <c r="AO18" s="521"/>
      <c r="AP18" s="521"/>
      <c r="AQ18" s="521"/>
      <c r="AR18" s="521"/>
      <c r="AS18" s="521"/>
      <c r="AT18" s="521"/>
      <c r="AU18" s="521"/>
      <c r="AV18" s="521"/>
      <c r="AW18" s="521"/>
      <c r="AX18" s="521"/>
      <c r="AY18" s="521"/>
      <c r="AZ18" s="521"/>
      <c r="BA18" s="521"/>
      <c r="BB18" s="521"/>
      <c r="BC18" s="521"/>
      <c r="BD18" s="521"/>
      <c r="BE18" s="521"/>
      <c r="BF18" s="537"/>
      <c r="BG18" s="538"/>
      <c r="BI18" s="119"/>
      <c r="BJ18" s="119"/>
    </row>
    <row r="19" spans="25:62" ht="15" thickBot="1">
      <c r="Y19" s="547"/>
      <c r="Z19" s="548" t="s">
        <v>146</v>
      </c>
      <c r="AA19" s="549">
        <v>1756.2240381322329</v>
      </c>
      <c r="AB19" s="549">
        <v>1811.5887661523818</v>
      </c>
      <c r="AC19" s="549">
        <v>1949.286193221945</v>
      </c>
      <c r="AD19" s="549">
        <v>1954.5042246182627</v>
      </c>
      <c r="AE19" s="549">
        <v>2114.612092822612</v>
      </c>
      <c r="AF19" s="549">
        <v>2269.8370489857543</v>
      </c>
      <c r="AG19" s="549">
        <v>2399.449779996098</v>
      </c>
      <c r="AH19" s="549">
        <v>2487.199044405944</v>
      </c>
      <c r="AI19" s="549">
        <v>2508.576062075096</v>
      </c>
      <c r="AJ19" s="549">
        <v>2588.5426335428865</v>
      </c>
      <c r="AK19" s="549">
        <v>2591.9115205598177</v>
      </c>
      <c r="AL19" s="612">
        <v>2546.5019260172853</v>
      </c>
      <c r="AM19" s="612">
        <v>2632.7082921377805</v>
      </c>
      <c r="AN19" s="612">
        <v>2644.0250232175604</v>
      </c>
      <c r="AO19" s="550"/>
      <c r="AP19" s="550"/>
      <c r="AQ19" s="550"/>
      <c r="AR19" s="550"/>
      <c r="AS19" s="550"/>
      <c r="AT19" s="550"/>
      <c r="AU19" s="550"/>
      <c r="AV19" s="550"/>
      <c r="AW19" s="550"/>
      <c r="AX19" s="550"/>
      <c r="AY19" s="550"/>
      <c r="AZ19" s="550"/>
      <c r="BA19" s="550"/>
      <c r="BB19" s="550"/>
      <c r="BC19" s="550"/>
      <c r="BD19" s="550"/>
      <c r="BE19" s="550"/>
      <c r="BF19" s="551"/>
      <c r="BG19" s="552"/>
      <c r="BI19" s="119"/>
      <c r="BJ19" s="119"/>
    </row>
    <row r="20" spans="25:59" ht="15.75" thickBot="1" thickTop="1">
      <c r="Y20" s="508" t="s">
        <v>216</v>
      </c>
      <c r="Z20" s="116"/>
      <c r="AA20" s="553">
        <v>40202.42593357173</v>
      </c>
      <c r="AB20" s="553">
        <v>39706.641189785696</v>
      </c>
      <c r="AC20" s="553">
        <v>39898.85270531455</v>
      </c>
      <c r="AD20" s="553">
        <v>39618.76063741394</v>
      </c>
      <c r="AE20" s="553">
        <v>40537.895705947936</v>
      </c>
      <c r="AF20" s="553">
        <v>40622.81202618524</v>
      </c>
      <c r="AG20" s="553">
        <v>41520.32590218838</v>
      </c>
      <c r="AH20" s="553">
        <v>41892.96117187127</v>
      </c>
      <c r="AI20" s="553">
        <v>40580.31779520851</v>
      </c>
      <c r="AJ20" s="553">
        <v>35103.895105833595</v>
      </c>
      <c r="AK20" s="553">
        <v>37464.23177910848</v>
      </c>
      <c r="AL20" s="613">
        <v>34642.30282971678</v>
      </c>
      <c r="AM20" s="613">
        <v>34684.63851192527</v>
      </c>
      <c r="AN20" s="613">
        <v>34617.23913114097</v>
      </c>
      <c r="AO20" s="554">
        <v>0</v>
      </c>
      <c r="AP20" s="554">
        <v>0</v>
      </c>
      <c r="AQ20" s="554">
        <v>0</v>
      </c>
      <c r="AR20" s="554">
        <v>0</v>
      </c>
      <c r="AS20" s="554">
        <v>0</v>
      </c>
      <c r="AT20" s="554">
        <v>0</v>
      </c>
      <c r="AU20" s="554">
        <v>0</v>
      </c>
      <c r="AV20" s="554">
        <v>0</v>
      </c>
      <c r="AW20" s="554">
        <v>0</v>
      </c>
      <c r="AX20" s="554">
        <v>0</v>
      </c>
      <c r="AY20" s="554">
        <v>0</v>
      </c>
      <c r="AZ20" s="554">
        <v>0</v>
      </c>
      <c r="BA20" s="554">
        <v>0</v>
      </c>
      <c r="BB20" s="554">
        <v>0</v>
      </c>
      <c r="BC20" s="554">
        <v>0</v>
      </c>
      <c r="BD20" s="554">
        <v>0</v>
      </c>
      <c r="BE20" s="554">
        <v>0</v>
      </c>
      <c r="BF20" s="555"/>
      <c r="BG20" s="556"/>
    </row>
    <row r="21" spans="27:57" ht="14.25"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</row>
    <row r="22" spans="27:57" ht="14.25">
      <c r="AA22" s="117"/>
      <c r="AB22" s="117"/>
      <c r="AC22" s="117"/>
      <c r="AD22" s="117"/>
      <c r="AE22" s="117"/>
      <c r="AF22" s="117"/>
      <c r="AG22" s="601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</row>
    <row r="23" spans="26:59" ht="14.25">
      <c r="Z23" s="79"/>
      <c r="AA23" s="79">
        <v>1990</v>
      </c>
      <c r="AB23" s="79">
        <v>1991</v>
      </c>
      <c r="AC23" s="79">
        <v>1992</v>
      </c>
      <c r="AD23" s="79">
        <v>1993</v>
      </c>
      <c r="AE23" s="79">
        <v>1994</v>
      </c>
      <c r="AF23" s="79">
        <v>1995</v>
      </c>
      <c r="AG23" s="79">
        <v>1996</v>
      </c>
      <c r="AH23" s="79">
        <v>1997</v>
      </c>
      <c r="AI23" s="79">
        <v>1998</v>
      </c>
      <c r="AJ23" s="79">
        <v>1999</v>
      </c>
      <c r="AK23" s="79">
        <v>2000</v>
      </c>
      <c r="AL23" s="79">
        <v>2001</v>
      </c>
      <c r="AM23" s="79">
        <v>2002</v>
      </c>
      <c r="AN23" s="79">
        <v>2003</v>
      </c>
      <c r="AO23" s="79">
        <v>2004</v>
      </c>
      <c r="AP23" s="79">
        <v>2005</v>
      </c>
      <c r="AQ23" s="79">
        <v>2006</v>
      </c>
      <c r="AR23" s="79">
        <v>2007</v>
      </c>
      <c r="AS23" s="79">
        <v>2008</v>
      </c>
      <c r="AT23" s="79">
        <v>2009</v>
      </c>
      <c r="AU23" s="79">
        <v>2010</v>
      </c>
      <c r="AV23" s="79">
        <v>2011</v>
      </c>
      <c r="AW23" s="79">
        <v>2012</v>
      </c>
      <c r="AX23" s="79">
        <v>2013</v>
      </c>
      <c r="AY23" s="79">
        <v>2014</v>
      </c>
      <c r="AZ23" s="79">
        <v>2015</v>
      </c>
      <c r="BA23" s="79">
        <v>2016</v>
      </c>
      <c r="BB23" s="79">
        <v>2017</v>
      </c>
      <c r="BC23" s="79">
        <v>2018</v>
      </c>
      <c r="BD23" s="79">
        <v>2019</v>
      </c>
      <c r="BE23" s="79">
        <v>2020</v>
      </c>
      <c r="BF23" s="66" t="s">
        <v>202</v>
      </c>
      <c r="BG23" s="79" t="s">
        <v>242</v>
      </c>
    </row>
    <row r="24" spans="26:62" ht="27">
      <c r="Z24" s="292" t="s">
        <v>119</v>
      </c>
      <c r="AA24" s="118">
        <f aca="true" t="shared" si="0" ref="AA24:AL24">SUM(AA5:AA6,AA8)</f>
        <v>1196.1527400079024</v>
      </c>
      <c r="AB24" s="118">
        <f t="shared" si="0"/>
        <v>1267.7030382734529</v>
      </c>
      <c r="AC24" s="118">
        <f t="shared" si="0"/>
        <v>1266.117184690172</v>
      </c>
      <c r="AD24" s="118">
        <f t="shared" si="0"/>
        <v>1373.8659674735159</v>
      </c>
      <c r="AE24" s="118">
        <f t="shared" si="0"/>
        <v>1546.4498708869094</v>
      </c>
      <c r="AF24" s="118">
        <f t="shared" si="0"/>
        <v>2002.898489320666</v>
      </c>
      <c r="AG24" s="118">
        <f t="shared" si="0"/>
        <v>2101.6339265213305</v>
      </c>
      <c r="AH24" s="118">
        <f t="shared" si="0"/>
        <v>2238.622181400262</v>
      </c>
      <c r="AI24" s="118">
        <f t="shared" si="0"/>
        <v>2216.8334426440615</v>
      </c>
      <c r="AJ24" s="118">
        <f t="shared" si="0"/>
        <v>2446.7000650288774</v>
      </c>
      <c r="AK24" s="118">
        <f t="shared" si="0"/>
        <v>2468.3561332402223</v>
      </c>
      <c r="AL24" s="118">
        <f t="shared" si="0"/>
        <v>2640.335455241995</v>
      </c>
      <c r="AM24" s="118">
        <f>SUM(AM5:AM6,AM8)</f>
        <v>2909.380816024286</v>
      </c>
      <c r="AN24" s="118">
        <f>SUM(AN5:AN6,AN8)</f>
        <v>2897.339792761728</v>
      </c>
      <c r="AO24" s="118">
        <v>0</v>
      </c>
      <c r="AP24" s="118">
        <v>0</v>
      </c>
      <c r="AQ24" s="118">
        <v>0</v>
      </c>
      <c r="AR24" s="118">
        <v>0</v>
      </c>
      <c r="AS24" s="118">
        <v>0</v>
      </c>
      <c r="AT24" s="118">
        <v>0</v>
      </c>
      <c r="AU24" s="118">
        <v>0</v>
      </c>
      <c r="AV24" s="118">
        <v>0</v>
      </c>
      <c r="AW24" s="118">
        <v>0</v>
      </c>
      <c r="AX24" s="118">
        <v>0</v>
      </c>
      <c r="AY24" s="118">
        <v>0</v>
      </c>
      <c r="AZ24" s="118">
        <v>0</v>
      </c>
      <c r="BA24" s="118">
        <v>0</v>
      </c>
      <c r="BB24" s="118">
        <v>0</v>
      </c>
      <c r="BC24" s="118">
        <v>0</v>
      </c>
      <c r="BD24" s="118">
        <v>0</v>
      </c>
      <c r="BE24" s="118">
        <v>0</v>
      </c>
      <c r="BF24" s="305"/>
      <c r="BG24" s="305"/>
      <c r="BI24" s="119"/>
      <c r="BJ24" s="119"/>
    </row>
    <row r="25" spans="26:62" ht="27">
      <c r="Z25" s="292" t="s">
        <v>120</v>
      </c>
      <c r="AA25" s="118">
        <f aca="true" t="shared" si="1" ref="AA25:AL25">AA7</f>
        <v>5022.73290165947</v>
      </c>
      <c r="AB25" s="118">
        <f t="shared" si="1"/>
        <v>5235.564003744744</v>
      </c>
      <c r="AC25" s="118">
        <f t="shared" si="1"/>
        <v>5495.851588072286</v>
      </c>
      <c r="AD25" s="118">
        <f t="shared" si="1"/>
        <v>5477.86050848833</v>
      </c>
      <c r="AE25" s="118">
        <f t="shared" si="1"/>
        <v>5684.177522333613</v>
      </c>
      <c r="AF25" s="118">
        <f t="shared" si="1"/>
        <v>5863.374147199487</v>
      </c>
      <c r="AG25" s="118">
        <f t="shared" si="1"/>
        <v>6117.268659259076</v>
      </c>
      <c r="AH25" s="118">
        <f t="shared" si="1"/>
        <v>6124.954648843483</v>
      </c>
      <c r="AI25" s="118">
        <f t="shared" si="1"/>
        <v>6125.776806941575</v>
      </c>
      <c r="AJ25" s="118">
        <f t="shared" si="1"/>
        <v>6397.226728152709</v>
      </c>
      <c r="AK25" s="118">
        <f t="shared" si="1"/>
        <v>6503.448913909244</v>
      </c>
      <c r="AL25" s="118">
        <f t="shared" si="1"/>
        <v>6663.572726050539</v>
      </c>
      <c r="AM25" s="118">
        <f>AM7</f>
        <v>6694.191495812099</v>
      </c>
      <c r="AN25" s="118">
        <f>AN7</f>
        <v>6737.469584416643</v>
      </c>
      <c r="AO25" s="118">
        <v>0</v>
      </c>
      <c r="AP25" s="118">
        <v>0</v>
      </c>
      <c r="AQ25" s="118">
        <v>0</v>
      </c>
      <c r="AR25" s="118">
        <v>0</v>
      </c>
      <c r="AS25" s="118">
        <v>0</v>
      </c>
      <c r="AT25" s="118">
        <v>0</v>
      </c>
      <c r="AU25" s="118">
        <v>0</v>
      </c>
      <c r="AV25" s="118">
        <v>0</v>
      </c>
      <c r="AW25" s="118">
        <v>0</v>
      </c>
      <c r="AX25" s="118">
        <v>0</v>
      </c>
      <c r="AY25" s="118">
        <v>0</v>
      </c>
      <c r="AZ25" s="118">
        <v>0</v>
      </c>
      <c r="BA25" s="118">
        <v>0</v>
      </c>
      <c r="BB25" s="118">
        <v>0</v>
      </c>
      <c r="BC25" s="118">
        <v>0</v>
      </c>
      <c r="BD25" s="118">
        <v>0</v>
      </c>
      <c r="BE25" s="118">
        <v>0</v>
      </c>
      <c r="BF25" s="557"/>
      <c r="BG25" s="557"/>
      <c r="BI25" s="119"/>
      <c r="BJ25" s="119"/>
    </row>
    <row r="26" spans="26:62" ht="14.25">
      <c r="Z26" s="292" t="s">
        <v>121</v>
      </c>
      <c r="AA26" s="118">
        <f>AA9</f>
        <v>9.486000000000001E-05</v>
      </c>
      <c r="AB26" s="118">
        <f aca="true" t="shared" si="2" ref="AB26:AL26">AB9</f>
        <v>0.00012648</v>
      </c>
      <c r="AC26" s="118">
        <f t="shared" si="2"/>
        <v>0.00013702</v>
      </c>
      <c r="AD26" s="118">
        <f t="shared" si="2"/>
        <v>0.0001581</v>
      </c>
      <c r="AE26" s="118">
        <f t="shared" si="2"/>
        <v>0.00010540000000000001</v>
      </c>
      <c r="AF26" s="118">
        <f t="shared" si="2"/>
        <v>0.00010540000000000001</v>
      </c>
      <c r="AG26" s="118">
        <f t="shared" si="2"/>
        <v>0.00010540000000000001</v>
      </c>
      <c r="AH26" s="118">
        <f t="shared" si="2"/>
        <v>0.0001581</v>
      </c>
      <c r="AI26" s="118">
        <f t="shared" si="2"/>
        <v>9.486000000000001E-05</v>
      </c>
      <c r="AJ26" s="118">
        <f t="shared" si="2"/>
        <v>0.00011593999999999999</v>
      </c>
      <c r="AK26" s="118">
        <f t="shared" si="2"/>
        <v>0.00010540000000000001</v>
      </c>
      <c r="AL26" s="118">
        <f t="shared" si="2"/>
        <v>9.486000000000001E-05</v>
      </c>
      <c r="AM26" s="118">
        <f aca="true" t="shared" si="3" ref="AM26:AN28">AM9</f>
        <v>8.432E-05</v>
      </c>
      <c r="AN26" s="118">
        <f t="shared" si="3"/>
        <v>8.432E-05</v>
      </c>
      <c r="AO26" s="118"/>
      <c r="AP26" s="118"/>
      <c r="AQ26" s="118"/>
      <c r="AR26" s="118"/>
      <c r="AS26" s="118"/>
      <c r="AT26" s="118"/>
      <c r="AU26" s="118"/>
      <c r="AV26" s="118"/>
      <c r="AW26" s="118"/>
      <c r="AX26" s="118"/>
      <c r="AY26" s="118"/>
      <c r="AZ26" s="118"/>
      <c r="BA26" s="118"/>
      <c r="BB26" s="118"/>
      <c r="BC26" s="118"/>
      <c r="BD26" s="118"/>
      <c r="BE26" s="118"/>
      <c r="BF26" s="557"/>
      <c r="BG26" s="557"/>
      <c r="BI26" s="119"/>
      <c r="BJ26" s="119"/>
    </row>
    <row r="27" spans="26:62" ht="14.25">
      <c r="Z27" s="292" t="s">
        <v>218</v>
      </c>
      <c r="AA27" s="118">
        <f aca="true" t="shared" si="4" ref="AA27:AL28">AA10</f>
        <v>7415.742499999999</v>
      </c>
      <c r="AB27" s="118">
        <f t="shared" si="4"/>
        <v>6770.71</v>
      </c>
      <c r="AC27" s="118">
        <f t="shared" si="4"/>
        <v>6693.985</v>
      </c>
      <c r="AD27" s="118">
        <f t="shared" si="4"/>
        <v>6559.987500000001</v>
      </c>
      <c r="AE27" s="118">
        <f t="shared" si="4"/>
        <v>7444.4175000000005</v>
      </c>
      <c r="AF27" s="118">
        <f t="shared" si="4"/>
        <v>7367.304999999999</v>
      </c>
      <c r="AG27" s="118">
        <f t="shared" si="4"/>
        <v>8258.244999999999</v>
      </c>
      <c r="AH27" s="118">
        <f t="shared" si="4"/>
        <v>8718.904999999999</v>
      </c>
      <c r="AI27" s="118">
        <f t="shared" si="4"/>
        <v>7694.2</v>
      </c>
      <c r="AJ27" s="118">
        <f t="shared" si="4"/>
        <v>1860.7028969450005</v>
      </c>
      <c r="AK27" s="118">
        <f t="shared" si="4"/>
        <v>4248.28905812</v>
      </c>
      <c r="AL27" s="118">
        <f t="shared" si="4"/>
        <v>1337.32630234</v>
      </c>
      <c r="AM27" s="118">
        <f t="shared" si="3"/>
        <v>1183.5948471400004</v>
      </c>
      <c r="AN27" s="118">
        <f t="shared" si="3"/>
        <v>1207.8109127725002</v>
      </c>
      <c r="AO27" s="118">
        <v>0</v>
      </c>
      <c r="AP27" s="118">
        <v>0</v>
      </c>
      <c r="AQ27" s="118">
        <v>0</v>
      </c>
      <c r="AR27" s="118">
        <v>0</v>
      </c>
      <c r="AS27" s="118">
        <v>0</v>
      </c>
      <c r="AT27" s="118">
        <v>0</v>
      </c>
      <c r="AU27" s="118">
        <v>0</v>
      </c>
      <c r="AV27" s="118">
        <v>0</v>
      </c>
      <c r="AW27" s="118">
        <v>0</v>
      </c>
      <c r="AX27" s="118">
        <v>0</v>
      </c>
      <c r="AY27" s="118">
        <v>0</v>
      </c>
      <c r="AZ27" s="118">
        <v>0</v>
      </c>
      <c r="BA27" s="118">
        <v>0</v>
      </c>
      <c r="BB27" s="118">
        <v>0</v>
      </c>
      <c r="BC27" s="118">
        <v>0</v>
      </c>
      <c r="BD27" s="118">
        <v>0</v>
      </c>
      <c r="BE27" s="118">
        <v>0</v>
      </c>
      <c r="BF27" s="320"/>
      <c r="BG27" s="320"/>
      <c r="BI27" s="119"/>
      <c r="BJ27" s="119"/>
    </row>
    <row r="28" spans="26:62" ht="14.25">
      <c r="Z28" s="292" t="s">
        <v>330</v>
      </c>
      <c r="AA28" s="118">
        <f t="shared" si="4"/>
        <v>287.0693</v>
      </c>
      <c r="AB28" s="118">
        <f t="shared" si="4"/>
        <v>356.8472</v>
      </c>
      <c r="AC28" s="118">
        <f t="shared" si="4"/>
        <v>413.01145</v>
      </c>
      <c r="AD28" s="118">
        <f t="shared" si="4"/>
        <v>411.6645</v>
      </c>
      <c r="AE28" s="118">
        <f t="shared" si="4"/>
        <v>438.01667000000003</v>
      </c>
      <c r="AF28" s="118">
        <f t="shared" si="4"/>
        <v>437.57554000000005</v>
      </c>
      <c r="AG28" s="118">
        <f t="shared" si="4"/>
        <v>420.93721999999997</v>
      </c>
      <c r="AH28" s="118">
        <f t="shared" si="4"/>
        <v>404.60053000000005</v>
      </c>
      <c r="AI28" s="118">
        <f t="shared" si="4"/>
        <v>377.05207</v>
      </c>
      <c r="AJ28" s="118">
        <f t="shared" si="4"/>
        <v>362.5326</v>
      </c>
      <c r="AK28" s="118">
        <f t="shared" si="4"/>
        <v>340.99349</v>
      </c>
      <c r="AL28" s="118">
        <f t="shared" si="4"/>
        <v>343.60400000000004</v>
      </c>
      <c r="AM28" s="118">
        <f t="shared" si="3"/>
        <v>334.05010999999996</v>
      </c>
      <c r="AN28" s="118">
        <f t="shared" si="3"/>
        <v>320.83357</v>
      </c>
      <c r="AO28" s="118">
        <v>0</v>
      </c>
      <c r="AP28" s="118">
        <v>0</v>
      </c>
      <c r="AQ28" s="118">
        <v>0</v>
      </c>
      <c r="AR28" s="118">
        <v>0</v>
      </c>
      <c r="AS28" s="118">
        <v>0</v>
      </c>
      <c r="AT28" s="118">
        <v>0</v>
      </c>
      <c r="AU28" s="118">
        <v>0</v>
      </c>
      <c r="AV28" s="118">
        <v>0</v>
      </c>
      <c r="AW28" s="118">
        <v>0</v>
      </c>
      <c r="AX28" s="118">
        <v>0</v>
      </c>
      <c r="AY28" s="118">
        <v>0</v>
      </c>
      <c r="AZ28" s="118">
        <v>0</v>
      </c>
      <c r="BA28" s="118">
        <v>0</v>
      </c>
      <c r="BB28" s="118">
        <v>0</v>
      </c>
      <c r="BC28" s="118">
        <v>0</v>
      </c>
      <c r="BD28" s="118">
        <v>0</v>
      </c>
      <c r="BE28" s="118">
        <v>0</v>
      </c>
      <c r="BF28" s="320"/>
      <c r="BG28" s="320"/>
      <c r="BI28" s="119"/>
      <c r="BJ28" s="119"/>
    </row>
    <row r="29" spans="26:62" ht="14.25">
      <c r="Z29" s="292" t="s">
        <v>331</v>
      </c>
      <c r="AA29" s="118">
        <f aca="true" t="shared" si="5" ref="AA29:AL31">AA13</f>
        <v>13550.258678668826</v>
      </c>
      <c r="AB29" s="118">
        <f t="shared" si="5"/>
        <v>13493.956838184824</v>
      </c>
      <c r="AC29" s="118">
        <f t="shared" si="5"/>
        <v>13403.550997046828</v>
      </c>
      <c r="AD29" s="118">
        <f t="shared" si="5"/>
        <v>13202.185480318065</v>
      </c>
      <c r="AE29" s="118">
        <f t="shared" si="5"/>
        <v>12916.47861473647</v>
      </c>
      <c r="AF29" s="118">
        <f t="shared" si="5"/>
        <v>12650.389240864142</v>
      </c>
      <c r="AG29" s="118">
        <f t="shared" si="5"/>
        <v>12475.678652452556</v>
      </c>
      <c r="AH29" s="118">
        <f t="shared" si="5"/>
        <v>12343.816578468675</v>
      </c>
      <c r="AI29" s="118">
        <f t="shared" si="5"/>
        <v>12232.640409426158</v>
      </c>
      <c r="AJ29" s="118">
        <f t="shared" si="5"/>
        <v>12107.643051744768</v>
      </c>
      <c r="AK29" s="118">
        <f t="shared" si="5"/>
        <v>12004.47035023932</v>
      </c>
      <c r="AL29" s="118">
        <f t="shared" si="5"/>
        <v>11920.845693784662</v>
      </c>
      <c r="AM29" s="118">
        <f aca="true" t="shared" si="6" ref="AM29:AN31">AM13</f>
        <v>11859.426271464246</v>
      </c>
      <c r="AN29" s="118">
        <f t="shared" si="6"/>
        <v>11826.36312990688</v>
      </c>
      <c r="AO29" s="118">
        <v>0</v>
      </c>
      <c r="AP29" s="118">
        <v>0</v>
      </c>
      <c r="AQ29" s="118">
        <v>0</v>
      </c>
      <c r="AR29" s="118">
        <v>0</v>
      </c>
      <c r="AS29" s="118">
        <v>0</v>
      </c>
      <c r="AT29" s="118">
        <v>0</v>
      </c>
      <c r="AU29" s="118">
        <v>0</v>
      </c>
      <c r="AV29" s="118">
        <v>0</v>
      </c>
      <c r="AW29" s="118">
        <v>0</v>
      </c>
      <c r="AX29" s="118">
        <v>0</v>
      </c>
      <c r="AY29" s="118">
        <v>0</v>
      </c>
      <c r="AZ29" s="118">
        <v>0</v>
      </c>
      <c r="BA29" s="118">
        <v>0</v>
      </c>
      <c r="BB29" s="118">
        <v>0</v>
      </c>
      <c r="BC29" s="118">
        <v>0</v>
      </c>
      <c r="BD29" s="118">
        <v>0</v>
      </c>
      <c r="BE29" s="118">
        <v>0</v>
      </c>
      <c r="BF29" s="320"/>
      <c r="BG29" s="320"/>
      <c r="BI29" s="119"/>
      <c r="BJ29" s="119"/>
    </row>
    <row r="30" spans="26:62" ht="14.25">
      <c r="Z30" s="509" t="s">
        <v>332</v>
      </c>
      <c r="AA30" s="558">
        <f t="shared" si="5"/>
        <v>9746.462267925324</v>
      </c>
      <c r="AB30" s="558">
        <f t="shared" si="5"/>
        <v>9503.23150992841</v>
      </c>
      <c r="AC30" s="558">
        <f t="shared" si="5"/>
        <v>9426.612898628828</v>
      </c>
      <c r="AD30" s="558">
        <f t="shared" si="5"/>
        <v>9362.408441949618</v>
      </c>
      <c r="AE30" s="558">
        <f t="shared" si="5"/>
        <v>9142.038799251495</v>
      </c>
      <c r="AF30" s="558">
        <f t="shared" si="5"/>
        <v>8797.86684098185</v>
      </c>
      <c r="AG30" s="558">
        <f t="shared" si="5"/>
        <v>8488.141319749351</v>
      </c>
      <c r="AH30" s="558">
        <f t="shared" si="5"/>
        <v>8310.174726195048</v>
      </c>
      <c r="AI30" s="558">
        <f t="shared" si="5"/>
        <v>8191.162306257333</v>
      </c>
      <c r="AJ30" s="558">
        <f t="shared" si="5"/>
        <v>8151.74328990319</v>
      </c>
      <c r="AK30" s="558">
        <f t="shared" si="5"/>
        <v>8144.1679877670085</v>
      </c>
      <c r="AL30" s="558">
        <f t="shared" si="5"/>
        <v>8070.431081678324</v>
      </c>
      <c r="AM30" s="558">
        <f t="shared" si="6"/>
        <v>7978.286984901723</v>
      </c>
      <c r="AN30" s="558">
        <f t="shared" si="6"/>
        <v>7903.834736579989</v>
      </c>
      <c r="AO30" s="558">
        <v>0</v>
      </c>
      <c r="AP30" s="558">
        <v>0</v>
      </c>
      <c r="AQ30" s="558">
        <v>0</v>
      </c>
      <c r="AR30" s="558">
        <v>0</v>
      </c>
      <c r="AS30" s="558">
        <v>0</v>
      </c>
      <c r="AT30" s="558">
        <v>0</v>
      </c>
      <c r="AU30" s="558">
        <v>0</v>
      </c>
      <c r="AV30" s="558">
        <v>0</v>
      </c>
      <c r="AW30" s="558">
        <v>0</v>
      </c>
      <c r="AX30" s="558">
        <v>0</v>
      </c>
      <c r="AY30" s="558">
        <v>0</v>
      </c>
      <c r="AZ30" s="558">
        <v>0</v>
      </c>
      <c r="BA30" s="558">
        <v>0</v>
      </c>
      <c r="BB30" s="558">
        <v>0</v>
      </c>
      <c r="BC30" s="558">
        <v>0</v>
      </c>
      <c r="BD30" s="558">
        <v>0</v>
      </c>
      <c r="BE30" s="558">
        <v>0</v>
      </c>
      <c r="BF30" s="560"/>
      <c r="BG30" s="560"/>
      <c r="BI30" s="119"/>
      <c r="BJ30" s="119"/>
    </row>
    <row r="31" spans="26:62" ht="14.25">
      <c r="Z31" s="509" t="s">
        <v>333</v>
      </c>
      <c r="AA31" s="558">
        <f t="shared" si="5"/>
        <v>129.89886401557834</v>
      </c>
      <c r="AB31" s="558">
        <f t="shared" si="5"/>
        <v>135.5668657498863</v>
      </c>
      <c r="AC31" s="558">
        <f t="shared" si="5"/>
        <v>135.6588522994098</v>
      </c>
      <c r="AD31" s="558">
        <f t="shared" si="5"/>
        <v>144.44095497929428</v>
      </c>
      <c r="AE31" s="558">
        <f t="shared" si="5"/>
        <v>140.14929076033505</v>
      </c>
      <c r="AF31" s="558">
        <f t="shared" si="5"/>
        <v>140.19401758876825</v>
      </c>
      <c r="AG31" s="558">
        <f t="shared" si="5"/>
        <v>134.0797395562564</v>
      </c>
      <c r="AH31" s="558">
        <f t="shared" si="5"/>
        <v>129.40233606105068</v>
      </c>
      <c r="AI31" s="558">
        <f t="shared" si="5"/>
        <v>126.25295451777235</v>
      </c>
      <c r="AJ31" s="558">
        <f t="shared" si="5"/>
        <v>122.1934492972703</v>
      </c>
      <c r="AK31" s="558">
        <f t="shared" si="5"/>
        <v>110.78369425354907</v>
      </c>
      <c r="AL31" s="558">
        <f t="shared" si="5"/>
        <v>97.6441739693574</v>
      </c>
      <c r="AM31" s="558">
        <f t="shared" si="6"/>
        <v>86.0668027151904</v>
      </c>
      <c r="AN31" s="558">
        <f t="shared" si="6"/>
        <v>82.68236146596782</v>
      </c>
      <c r="AO31" s="558">
        <v>0</v>
      </c>
      <c r="AP31" s="558">
        <v>0</v>
      </c>
      <c r="AQ31" s="558">
        <v>0</v>
      </c>
      <c r="AR31" s="558">
        <v>0</v>
      </c>
      <c r="AS31" s="558">
        <v>0</v>
      </c>
      <c r="AT31" s="558">
        <v>0</v>
      </c>
      <c r="AU31" s="558">
        <v>0</v>
      </c>
      <c r="AV31" s="558">
        <v>0</v>
      </c>
      <c r="AW31" s="558">
        <v>0</v>
      </c>
      <c r="AX31" s="558">
        <v>0</v>
      </c>
      <c r="AY31" s="558">
        <v>0</v>
      </c>
      <c r="AZ31" s="558">
        <v>0</v>
      </c>
      <c r="BA31" s="558">
        <v>0</v>
      </c>
      <c r="BB31" s="558">
        <v>0</v>
      </c>
      <c r="BC31" s="558">
        <v>0</v>
      </c>
      <c r="BD31" s="558">
        <v>0</v>
      </c>
      <c r="BE31" s="558">
        <v>0</v>
      </c>
      <c r="BF31" s="560"/>
      <c r="BG31" s="560"/>
      <c r="BI31" s="119"/>
      <c r="BJ31" s="119"/>
    </row>
    <row r="32" spans="26:62" ht="14.25">
      <c r="Z32" s="579" t="s">
        <v>125</v>
      </c>
      <c r="AA32" s="583">
        <f aca="true" t="shared" si="7" ref="AA32:AL32">IF(ISTEXT(AA16),0,AA16)</f>
        <v>5.386095</v>
      </c>
      <c r="AB32" s="583">
        <f t="shared" si="7"/>
        <v>8.442818999999998</v>
      </c>
      <c r="AC32" s="583">
        <f t="shared" si="7"/>
        <v>8.507268000000002</v>
      </c>
      <c r="AD32" s="583">
        <f t="shared" si="7"/>
        <v>8.571717</v>
      </c>
      <c r="AE32" s="583">
        <f t="shared" si="7"/>
        <v>8.636166</v>
      </c>
      <c r="AF32" s="583">
        <f t="shared" si="7"/>
        <v>8.765064</v>
      </c>
      <c r="AG32" s="583">
        <f t="shared" si="7"/>
        <v>0</v>
      </c>
      <c r="AH32" s="583">
        <f t="shared" si="7"/>
        <v>0</v>
      </c>
      <c r="AI32" s="583">
        <f t="shared" si="7"/>
        <v>0</v>
      </c>
      <c r="AJ32" s="583">
        <f t="shared" si="7"/>
        <v>0</v>
      </c>
      <c r="AK32" s="583">
        <f t="shared" si="7"/>
        <v>0</v>
      </c>
      <c r="AL32" s="583">
        <f t="shared" si="7"/>
        <v>0</v>
      </c>
      <c r="AM32" s="583">
        <f>IF(ISTEXT(AM16),0,AM16)</f>
        <v>0</v>
      </c>
      <c r="AN32" s="583">
        <f>IF(ISTEXT(AN16),0,AN16)</f>
        <v>0</v>
      </c>
      <c r="AO32" s="583">
        <v>0</v>
      </c>
      <c r="AP32" s="583">
        <v>0</v>
      </c>
      <c r="AQ32" s="583">
        <v>0</v>
      </c>
      <c r="AR32" s="583">
        <v>0</v>
      </c>
      <c r="AS32" s="583">
        <v>0</v>
      </c>
      <c r="AT32" s="583">
        <v>0</v>
      </c>
      <c r="AU32" s="583">
        <v>0</v>
      </c>
      <c r="AV32" s="583">
        <v>0</v>
      </c>
      <c r="AW32" s="583">
        <v>0</v>
      </c>
      <c r="AX32" s="583">
        <v>0</v>
      </c>
      <c r="AY32" s="583">
        <v>0</v>
      </c>
      <c r="AZ32" s="583">
        <v>0</v>
      </c>
      <c r="BA32" s="583">
        <v>0</v>
      </c>
      <c r="BB32" s="583">
        <v>0</v>
      </c>
      <c r="BC32" s="583">
        <v>0</v>
      </c>
      <c r="BD32" s="583">
        <v>0</v>
      </c>
      <c r="BE32" s="583">
        <v>0</v>
      </c>
      <c r="BF32" s="584"/>
      <c r="BG32" s="320"/>
      <c r="BI32" s="119"/>
      <c r="BJ32" s="119"/>
    </row>
    <row r="33" spans="26:62" ht="14.25">
      <c r="Z33" s="509" t="s">
        <v>127</v>
      </c>
      <c r="AA33" s="558">
        <f aca="true" t="shared" si="8" ref="AA33:AL34">AA18</f>
        <v>1097.8845483024</v>
      </c>
      <c r="AB33" s="558">
        <f t="shared" si="8"/>
        <v>1131.4728412719999</v>
      </c>
      <c r="AC33" s="558">
        <f t="shared" si="8"/>
        <v>1114.7784043350857</v>
      </c>
      <c r="AD33" s="558">
        <f t="shared" si="8"/>
        <v>1131.842901486857</v>
      </c>
      <c r="AE33" s="558">
        <f t="shared" si="8"/>
        <v>1111.5552397565007</v>
      </c>
      <c r="AF33" s="558">
        <f t="shared" si="8"/>
        <v>1093.3715958445714</v>
      </c>
      <c r="AG33" s="558">
        <f t="shared" si="8"/>
        <v>1124.8914992537143</v>
      </c>
      <c r="AH33" s="558">
        <f t="shared" si="8"/>
        <v>1135.2859683968002</v>
      </c>
      <c r="AI33" s="558">
        <f t="shared" si="8"/>
        <v>1107.8236484865142</v>
      </c>
      <c r="AJ33" s="558">
        <f t="shared" si="8"/>
        <v>1066.6102752788968</v>
      </c>
      <c r="AK33" s="558">
        <f t="shared" si="8"/>
        <v>1051.8105256193144</v>
      </c>
      <c r="AL33" s="558">
        <f t="shared" si="8"/>
        <v>1022.0413757746104</v>
      </c>
      <c r="AM33" s="558">
        <f>AM18</f>
        <v>1006.9328074099463</v>
      </c>
      <c r="AN33" s="558">
        <f>AN18</f>
        <v>996.8799356996991</v>
      </c>
      <c r="AO33" s="558">
        <v>0</v>
      </c>
      <c r="AP33" s="558">
        <v>0</v>
      </c>
      <c r="AQ33" s="558">
        <v>0</v>
      </c>
      <c r="AR33" s="558">
        <v>0</v>
      </c>
      <c r="AS33" s="558">
        <v>0</v>
      </c>
      <c r="AT33" s="558">
        <v>0</v>
      </c>
      <c r="AU33" s="558">
        <v>0</v>
      </c>
      <c r="AV33" s="558">
        <v>0</v>
      </c>
      <c r="AW33" s="558">
        <v>0</v>
      </c>
      <c r="AX33" s="558">
        <v>0</v>
      </c>
      <c r="AY33" s="558">
        <v>0</v>
      </c>
      <c r="AZ33" s="558">
        <v>0</v>
      </c>
      <c r="BA33" s="558">
        <v>0</v>
      </c>
      <c r="BB33" s="558">
        <v>0</v>
      </c>
      <c r="BC33" s="558">
        <v>0</v>
      </c>
      <c r="BD33" s="558">
        <v>0</v>
      </c>
      <c r="BE33" s="558">
        <v>0</v>
      </c>
      <c r="BF33" s="560"/>
      <c r="BG33" s="560"/>
      <c r="BI33" s="119"/>
      <c r="BJ33" s="119"/>
    </row>
    <row r="34" spans="26:62" ht="15" thickBot="1">
      <c r="Z34" s="510" t="s">
        <v>128</v>
      </c>
      <c r="AA34" s="120">
        <f t="shared" si="8"/>
        <v>1756.2240381322329</v>
      </c>
      <c r="AB34" s="120">
        <f t="shared" si="8"/>
        <v>1811.5887661523818</v>
      </c>
      <c r="AC34" s="120">
        <f t="shared" si="8"/>
        <v>1949.286193221945</v>
      </c>
      <c r="AD34" s="120">
        <f t="shared" si="8"/>
        <v>1954.5042246182627</v>
      </c>
      <c r="AE34" s="120">
        <f t="shared" si="8"/>
        <v>2114.612092822612</v>
      </c>
      <c r="AF34" s="120">
        <f t="shared" si="8"/>
        <v>2269.8370489857543</v>
      </c>
      <c r="AG34" s="120">
        <f t="shared" si="8"/>
        <v>2399.449779996098</v>
      </c>
      <c r="AH34" s="120">
        <f t="shared" si="8"/>
        <v>2487.199044405944</v>
      </c>
      <c r="AI34" s="120">
        <f t="shared" si="8"/>
        <v>2508.576062075096</v>
      </c>
      <c r="AJ34" s="120">
        <f t="shared" si="8"/>
        <v>2588.5426335428865</v>
      </c>
      <c r="AK34" s="120">
        <f t="shared" si="8"/>
        <v>2591.9115205598177</v>
      </c>
      <c r="AL34" s="120">
        <f t="shared" si="8"/>
        <v>2546.5019260172853</v>
      </c>
      <c r="AM34" s="120">
        <f>AM19</f>
        <v>2632.7082921377805</v>
      </c>
      <c r="AN34" s="120">
        <f>AN19</f>
        <v>2644.0250232175604</v>
      </c>
      <c r="AO34" s="120">
        <v>0</v>
      </c>
      <c r="AP34" s="120">
        <v>0</v>
      </c>
      <c r="AQ34" s="120">
        <v>0</v>
      </c>
      <c r="AR34" s="120">
        <v>0</v>
      </c>
      <c r="AS34" s="120">
        <v>0</v>
      </c>
      <c r="AT34" s="120">
        <v>0</v>
      </c>
      <c r="AU34" s="120">
        <v>0</v>
      </c>
      <c r="AV34" s="120">
        <v>0</v>
      </c>
      <c r="AW34" s="120">
        <v>0</v>
      </c>
      <c r="AX34" s="120">
        <v>0</v>
      </c>
      <c r="AY34" s="120">
        <v>0</v>
      </c>
      <c r="AZ34" s="120">
        <v>0</v>
      </c>
      <c r="BA34" s="120">
        <v>0</v>
      </c>
      <c r="BB34" s="120">
        <v>0</v>
      </c>
      <c r="BC34" s="120">
        <v>0</v>
      </c>
      <c r="BD34" s="120">
        <v>0</v>
      </c>
      <c r="BE34" s="120">
        <v>0</v>
      </c>
      <c r="BF34" s="324"/>
      <c r="BG34" s="324"/>
      <c r="BI34" s="119"/>
      <c r="BJ34" s="119"/>
    </row>
    <row r="35" spans="26:62" ht="15" thickTop="1">
      <c r="Z35" s="511" t="s">
        <v>216</v>
      </c>
      <c r="AA35" s="121">
        <f>SUM(AA24:AA31,AA33:AA34)</f>
        <v>40202.425933571736</v>
      </c>
      <c r="AB35" s="121">
        <f aca="true" t="shared" si="9" ref="AB35:AN35">SUM(AB24:AB31,AB33:AB34)</f>
        <v>39706.641189785696</v>
      </c>
      <c r="AC35" s="121">
        <f t="shared" si="9"/>
        <v>39898.85270531456</v>
      </c>
      <c r="AD35" s="121">
        <f t="shared" si="9"/>
        <v>39618.76063741395</v>
      </c>
      <c r="AE35" s="121">
        <f t="shared" si="9"/>
        <v>40537.89570594794</v>
      </c>
      <c r="AF35" s="121">
        <f t="shared" si="9"/>
        <v>40622.81202618523</v>
      </c>
      <c r="AG35" s="121">
        <f t="shared" si="9"/>
        <v>41520.32590218838</v>
      </c>
      <c r="AH35" s="121">
        <f t="shared" si="9"/>
        <v>41892.961171871255</v>
      </c>
      <c r="AI35" s="121">
        <f t="shared" si="9"/>
        <v>40580.31779520851</v>
      </c>
      <c r="AJ35" s="121">
        <f t="shared" si="9"/>
        <v>35103.895105833595</v>
      </c>
      <c r="AK35" s="121">
        <f t="shared" si="9"/>
        <v>37464.231779108486</v>
      </c>
      <c r="AL35" s="121">
        <f t="shared" si="9"/>
        <v>34642.30282971678</v>
      </c>
      <c r="AM35" s="121">
        <f t="shared" si="9"/>
        <v>34684.63851192527</v>
      </c>
      <c r="AN35" s="121">
        <f t="shared" si="9"/>
        <v>34617.23913114097</v>
      </c>
      <c r="AO35" s="121">
        <v>0</v>
      </c>
      <c r="AP35" s="121">
        <v>0</v>
      </c>
      <c r="AQ35" s="121">
        <v>0</v>
      </c>
      <c r="AR35" s="121">
        <v>0</v>
      </c>
      <c r="AS35" s="121">
        <v>0</v>
      </c>
      <c r="AT35" s="121">
        <v>0</v>
      </c>
      <c r="AU35" s="121">
        <v>0</v>
      </c>
      <c r="AV35" s="121">
        <v>0</v>
      </c>
      <c r="AW35" s="121">
        <v>0</v>
      </c>
      <c r="AX35" s="121">
        <v>0</v>
      </c>
      <c r="AY35" s="121">
        <v>0</v>
      </c>
      <c r="AZ35" s="121">
        <v>0</v>
      </c>
      <c r="BA35" s="121">
        <v>0</v>
      </c>
      <c r="BB35" s="121">
        <v>0</v>
      </c>
      <c r="BC35" s="121">
        <v>0</v>
      </c>
      <c r="BD35" s="121">
        <v>0</v>
      </c>
      <c r="BE35" s="121">
        <v>0</v>
      </c>
      <c r="BF35" s="326"/>
      <c r="BG35" s="320"/>
      <c r="BI35" s="119"/>
      <c r="BJ35" s="119"/>
    </row>
    <row r="37" spans="26:57" ht="14.25">
      <c r="Z37" s="1" t="s">
        <v>3</v>
      </c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</row>
    <row r="38" spans="26:59" ht="14.25">
      <c r="Z38" s="79"/>
      <c r="AA38" s="79">
        <v>1990</v>
      </c>
      <c r="AB38" s="79">
        <f aca="true" t="shared" si="10" ref="AB38:AL38">AA38+1</f>
        <v>1991</v>
      </c>
      <c r="AC38" s="79">
        <f t="shared" si="10"/>
        <v>1992</v>
      </c>
      <c r="AD38" s="79">
        <f t="shared" si="10"/>
        <v>1993</v>
      </c>
      <c r="AE38" s="79">
        <f t="shared" si="10"/>
        <v>1994</v>
      </c>
      <c r="AF38" s="79">
        <f t="shared" si="10"/>
        <v>1995</v>
      </c>
      <c r="AG38" s="79">
        <f t="shared" si="10"/>
        <v>1996</v>
      </c>
      <c r="AH38" s="79">
        <f t="shared" si="10"/>
        <v>1997</v>
      </c>
      <c r="AI38" s="79">
        <f t="shared" si="10"/>
        <v>1998</v>
      </c>
      <c r="AJ38" s="79">
        <f t="shared" si="10"/>
        <v>1999</v>
      </c>
      <c r="AK38" s="79">
        <f t="shared" si="10"/>
        <v>2000</v>
      </c>
      <c r="AL38" s="79">
        <f t="shared" si="10"/>
        <v>2001</v>
      </c>
      <c r="AM38" s="79">
        <f>AL38+1</f>
        <v>2002</v>
      </c>
      <c r="AN38" s="79">
        <f>AM38+1</f>
        <v>2003</v>
      </c>
      <c r="AO38" s="79">
        <v>2004</v>
      </c>
      <c r="AP38" s="79">
        <v>2005</v>
      </c>
      <c r="AQ38" s="79">
        <v>2006</v>
      </c>
      <c r="AR38" s="79">
        <v>2007</v>
      </c>
      <c r="AS38" s="79">
        <v>2008</v>
      </c>
      <c r="AT38" s="79">
        <v>2009</v>
      </c>
      <c r="AU38" s="79">
        <v>2010</v>
      </c>
      <c r="AV38" s="79">
        <v>2011</v>
      </c>
      <c r="AW38" s="79">
        <v>2012</v>
      </c>
      <c r="AX38" s="79">
        <v>2013</v>
      </c>
      <c r="AY38" s="79">
        <v>2014</v>
      </c>
      <c r="AZ38" s="79">
        <v>2015</v>
      </c>
      <c r="BA38" s="79">
        <v>2016</v>
      </c>
      <c r="BB38" s="79">
        <v>2017</v>
      </c>
      <c r="BC38" s="79">
        <v>2018</v>
      </c>
      <c r="BD38" s="79">
        <v>2019</v>
      </c>
      <c r="BE38" s="79">
        <v>2020</v>
      </c>
      <c r="BF38" s="66" t="s">
        <v>202</v>
      </c>
      <c r="BG38" s="79" t="s">
        <v>242</v>
      </c>
    </row>
    <row r="39" spans="26:59" ht="27">
      <c r="Z39" s="292" t="s">
        <v>119</v>
      </c>
      <c r="AA39" s="39">
        <f aca="true" t="shared" si="11" ref="AA39:AM50">IF(ISTEXT(AA24),AA24,AA24/$AA24-1)</f>
        <v>0</v>
      </c>
      <c r="AB39" s="39">
        <f t="shared" si="11"/>
        <v>0.059817024926998696</v>
      </c>
      <c r="AC39" s="39">
        <f t="shared" si="11"/>
        <v>0.05849122970851317</v>
      </c>
      <c r="AD39" s="39">
        <f t="shared" si="11"/>
        <v>0.14857068125299744</v>
      </c>
      <c r="AE39" s="39">
        <f t="shared" si="11"/>
        <v>0.29285317766081675</v>
      </c>
      <c r="AF39" s="39">
        <f t="shared" si="11"/>
        <v>0.6744504462761451</v>
      </c>
      <c r="AG39" s="39">
        <f t="shared" si="11"/>
        <v>0.7569946180179683</v>
      </c>
      <c r="AH39" s="39">
        <f t="shared" si="11"/>
        <v>0.8715186669099404</v>
      </c>
      <c r="AI39" s="39">
        <f t="shared" si="11"/>
        <v>0.8533029842237505</v>
      </c>
      <c r="AJ39" s="39">
        <f t="shared" si="11"/>
        <v>1.0454746147324907</v>
      </c>
      <c r="AK39" s="39">
        <f t="shared" si="11"/>
        <v>1.0635793830342397</v>
      </c>
      <c r="AL39" s="39">
        <f t="shared" si="11"/>
        <v>1.2073564411385722</v>
      </c>
      <c r="AM39" s="39">
        <f t="shared" si="11"/>
        <v>1.4322820311435023</v>
      </c>
      <c r="AN39" s="39">
        <f aca="true" t="shared" si="12" ref="AN39:AN50">IF(ISTEXT(AN24),AN24,AN24/$AA24-1)</f>
        <v>1.422215571518556</v>
      </c>
      <c r="AO39" s="39">
        <v>-1</v>
      </c>
      <c r="AP39" s="39">
        <v>-1</v>
      </c>
      <c r="AQ39" s="39">
        <v>-1</v>
      </c>
      <c r="AR39" s="39">
        <v>-1</v>
      </c>
      <c r="AS39" s="39">
        <v>-1</v>
      </c>
      <c r="AT39" s="39">
        <v>-1</v>
      </c>
      <c r="AU39" s="39">
        <v>-1</v>
      </c>
      <c r="AV39" s="39">
        <v>-1</v>
      </c>
      <c r="AW39" s="39">
        <v>-1</v>
      </c>
      <c r="AX39" s="39">
        <v>-1</v>
      </c>
      <c r="AY39" s="39">
        <v>-1</v>
      </c>
      <c r="AZ39" s="39">
        <v>-1</v>
      </c>
      <c r="BA39" s="39">
        <v>-1</v>
      </c>
      <c r="BB39" s="39">
        <v>-1</v>
      </c>
      <c r="BC39" s="39">
        <v>-1</v>
      </c>
      <c r="BD39" s="39">
        <v>-1</v>
      </c>
      <c r="BE39" s="39">
        <v>-1</v>
      </c>
      <c r="BF39" s="305"/>
      <c r="BG39" s="305"/>
    </row>
    <row r="40" spans="26:59" ht="27">
      <c r="Z40" s="292" t="s">
        <v>120</v>
      </c>
      <c r="AA40" s="39">
        <f t="shared" si="11"/>
        <v>0</v>
      </c>
      <c r="AB40" s="39">
        <f t="shared" si="11"/>
        <v>0.04237356559711869</v>
      </c>
      <c r="AC40" s="39">
        <f t="shared" si="11"/>
        <v>0.09419547001125639</v>
      </c>
      <c r="AD40" s="39">
        <f t="shared" si="11"/>
        <v>0.0906135396286929</v>
      </c>
      <c r="AE40" s="39">
        <f t="shared" si="11"/>
        <v>0.13169018413374256</v>
      </c>
      <c r="AF40" s="39">
        <f t="shared" si="11"/>
        <v>0.16736730023256374</v>
      </c>
      <c r="AG40" s="39">
        <f t="shared" si="11"/>
        <v>0.21791637720532187</v>
      </c>
      <c r="AH40" s="39">
        <f t="shared" si="11"/>
        <v>0.21944661776059138</v>
      </c>
      <c r="AI40" s="39">
        <f t="shared" si="11"/>
        <v>0.21961030516228885</v>
      </c>
      <c r="AJ40" s="39">
        <f t="shared" si="11"/>
        <v>0.2736545728002213</v>
      </c>
      <c r="AK40" s="39">
        <f t="shared" si="11"/>
        <v>0.29480285757591385</v>
      </c>
      <c r="AL40" s="39">
        <f t="shared" si="11"/>
        <v>0.3266826758494261</v>
      </c>
      <c r="AM40" s="39">
        <f t="shared" si="11"/>
        <v>0.33277871367605316</v>
      </c>
      <c r="AN40" s="39">
        <f t="shared" si="12"/>
        <v>0.34139515604953563</v>
      </c>
      <c r="AO40" s="39">
        <v>-1</v>
      </c>
      <c r="AP40" s="39">
        <v>-1</v>
      </c>
      <c r="AQ40" s="39">
        <v>-1</v>
      </c>
      <c r="AR40" s="39">
        <v>-1</v>
      </c>
      <c r="AS40" s="39">
        <v>-1</v>
      </c>
      <c r="AT40" s="39">
        <v>-1</v>
      </c>
      <c r="AU40" s="39">
        <v>-1</v>
      </c>
      <c r="AV40" s="39">
        <v>-1</v>
      </c>
      <c r="AW40" s="39">
        <v>-1</v>
      </c>
      <c r="AX40" s="39">
        <v>-1</v>
      </c>
      <c r="AY40" s="39">
        <v>-1</v>
      </c>
      <c r="AZ40" s="39">
        <v>-1</v>
      </c>
      <c r="BA40" s="39">
        <v>-1</v>
      </c>
      <c r="BB40" s="39">
        <v>-1</v>
      </c>
      <c r="BC40" s="39">
        <v>-1</v>
      </c>
      <c r="BD40" s="39">
        <v>-1</v>
      </c>
      <c r="BE40" s="39">
        <v>-1</v>
      </c>
      <c r="BF40" s="557"/>
      <c r="BG40" s="557"/>
    </row>
    <row r="41" spans="26:59" ht="14.25">
      <c r="Z41" s="292" t="s">
        <v>121</v>
      </c>
      <c r="AA41" s="39">
        <f t="shared" si="11"/>
        <v>0</v>
      </c>
      <c r="AB41" s="39">
        <f t="shared" si="11"/>
        <v>0.33333333333333304</v>
      </c>
      <c r="AC41" s="39">
        <f t="shared" si="11"/>
        <v>0.4444444444444444</v>
      </c>
      <c r="AD41" s="39">
        <f t="shared" si="11"/>
        <v>0.6666666666666665</v>
      </c>
      <c r="AE41" s="39">
        <f t="shared" si="11"/>
        <v>0.11111111111111116</v>
      </c>
      <c r="AF41" s="39">
        <f t="shared" si="11"/>
        <v>0.11111111111111116</v>
      </c>
      <c r="AG41" s="39">
        <f t="shared" si="11"/>
        <v>0.11111111111111116</v>
      </c>
      <c r="AH41" s="39">
        <f t="shared" si="11"/>
        <v>0.6666666666666665</v>
      </c>
      <c r="AI41" s="39">
        <f t="shared" si="11"/>
        <v>0</v>
      </c>
      <c r="AJ41" s="39">
        <f t="shared" si="11"/>
        <v>0.2222222222222221</v>
      </c>
      <c r="AK41" s="39">
        <f t="shared" si="11"/>
        <v>0.11111111111111116</v>
      </c>
      <c r="AL41" s="39">
        <f t="shared" si="11"/>
        <v>0</v>
      </c>
      <c r="AM41" s="39">
        <f t="shared" si="11"/>
        <v>-0.11111111111111116</v>
      </c>
      <c r="AN41" s="39">
        <f t="shared" si="12"/>
        <v>-0.11111111111111116</v>
      </c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557"/>
      <c r="BG41" s="557"/>
    </row>
    <row r="42" spans="26:59" ht="14.25">
      <c r="Z42" s="292" t="s">
        <v>218</v>
      </c>
      <c r="AA42" s="39">
        <f t="shared" si="11"/>
        <v>0</v>
      </c>
      <c r="AB42" s="39">
        <f t="shared" si="11"/>
        <v>-0.08698151264017051</v>
      </c>
      <c r="AC42" s="39">
        <f t="shared" si="11"/>
        <v>-0.09732774567078073</v>
      </c>
      <c r="AD42" s="39">
        <f t="shared" si="11"/>
        <v>-0.1153970758828261</v>
      </c>
      <c r="AE42" s="39">
        <f t="shared" si="11"/>
        <v>0.003866773960935266</v>
      </c>
      <c r="AF42" s="39">
        <f t="shared" si="11"/>
        <v>-0.00653171277184994</v>
      </c>
      <c r="AG42" s="39">
        <f t="shared" si="11"/>
        <v>0.11360999926844806</v>
      </c>
      <c r="AH42" s="39">
        <f t="shared" si="11"/>
        <v>0.17572920041384932</v>
      </c>
      <c r="AI42" s="39">
        <f t="shared" si="11"/>
        <v>0.037549510382810736</v>
      </c>
      <c r="AJ42" s="39">
        <f t="shared" si="11"/>
        <v>-0.7490874451283873</v>
      </c>
      <c r="AK42" s="39">
        <f t="shared" si="11"/>
        <v>-0.42712559691494134</v>
      </c>
      <c r="AL42" s="39">
        <f t="shared" si="11"/>
        <v>-0.8196638701600009</v>
      </c>
      <c r="AM42" s="39">
        <f t="shared" si="11"/>
        <v>-0.840394289966244</v>
      </c>
      <c r="AN42" s="39">
        <f t="shared" si="12"/>
        <v>-0.8371287955626155</v>
      </c>
      <c r="AO42" s="39">
        <v>-1</v>
      </c>
      <c r="AP42" s="39">
        <v>-1</v>
      </c>
      <c r="AQ42" s="39">
        <v>-1</v>
      </c>
      <c r="AR42" s="39">
        <v>-1</v>
      </c>
      <c r="AS42" s="39">
        <v>-1</v>
      </c>
      <c r="AT42" s="39">
        <v>-1</v>
      </c>
      <c r="AU42" s="39">
        <v>-1</v>
      </c>
      <c r="AV42" s="39">
        <v>-1</v>
      </c>
      <c r="AW42" s="39">
        <v>-1</v>
      </c>
      <c r="AX42" s="39">
        <v>-1</v>
      </c>
      <c r="AY42" s="39">
        <v>-1</v>
      </c>
      <c r="AZ42" s="39">
        <v>-1</v>
      </c>
      <c r="BA42" s="39">
        <v>-1</v>
      </c>
      <c r="BB42" s="39">
        <v>-1</v>
      </c>
      <c r="BC42" s="39">
        <v>-1</v>
      </c>
      <c r="BD42" s="39">
        <v>-1</v>
      </c>
      <c r="BE42" s="39">
        <v>-1</v>
      </c>
      <c r="BF42" s="320"/>
      <c r="BG42" s="320"/>
    </row>
    <row r="43" spans="26:59" ht="14.25">
      <c r="Z43" s="292" t="s">
        <v>330</v>
      </c>
      <c r="AA43" s="39">
        <f t="shared" si="11"/>
        <v>0</v>
      </c>
      <c r="AB43" s="39">
        <f t="shared" si="11"/>
        <v>0.2430698789456065</v>
      </c>
      <c r="AC43" s="39">
        <f t="shared" si="11"/>
        <v>0.438716888221764</v>
      </c>
      <c r="AD43" s="39">
        <f t="shared" si="11"/>
        <v>0.43402481561072537</v>
      </c>
      <c r="AE43" s="39">
        <f t="shared" si="11"/>
        <v>0.5258220576007258</v>
      </c>
      <c r="AF43" s="39">
        <f t="shared" si="11"/>
        <v>0.5242853903221281</v>
      </c>
      <c r="AG43" s="39">
        <f t="shared" si="11"/>
        <v>0.46632614494130853</v>
      </c>
      <c r="AH43" s="39">
        <f t="shared" si="11"/>
        <v>0.4094176214593481</v>
      </c>
      <c r="AI43" s="39">
        <f t="shared" si="11"/>
        <v>0.3134531278684276</v>
      </c>
      <c r="AJ43" s="39">
        <f t="shared" si="11"/>
        <v>0.2628748528665379</v>
      </c>
      <c r="AK43" s="39">
        <f t="shared" si="11"/>
        <v>0.1878438063561656</v>
      </c>
      <c r="AL43" s="39">
        <f t="shared" si="11"/>
        <v>0.19693746422902092</v>
      </c>
      <c r="AM43" s="39">
        <f t="shared" si="11"/>
        <v>0.1636566849886072</v>
      </c>
      <c r="AN43" s="39">
        <f t="shared" si="12"/>
        <v>0.11761713983348265</v>
      </c>
      <c r="AO43" s="39">
        <v>-1</v>
      </c>
      <c r="AP43" s="39">
        <v>-1</v>
      </c>
      <c r="AQ43" s="39">
        <v>-1</v>
      </c>
      <c r="AR43" s="39">
        <v>-1</v>
      </c>
      <c r="AS43" s="39">
        <v>-1</v>
      </c>
      <c r="AT43" s="39">
        <v>-1</v>
      </c>
      <c r="AU43" s="39">
        <v>-1</v>
      </c>
      <c r="AV43" s="39">
        <v>-1</v>
      </c>
      <c r="AW43" s="39">
        <v>-1</v>
      </c>
      <c r="AX43" s="39">
        <v>-1</v>
      </c>
      <c r="AY43" s="39">
        <v>-1</v>
      </c>
      <c r="AZ43" s="39">
        <v>-1</v>
      </c>
      <c r="BA43" s="39">
        <v>-1</v>
      </c>
      <c r="BB43" s="39">
        <v>-1</v>
      </c>
      <c r="BC43" s="39">
        <v>-1</v>
      </c>
      <c r="BD43" s="39">
        <v>-1</v>
      </c>
      <c r="BE43" s="39">
        <v>-1</v>
      </c>
      <c r="BF43" s="320"/>
      <c r="BG43" s="320"/>
    </row>
    <row r="44" spans="26:59" ht="14.25">
      <c r="Z44" s="292" t="s">
        <v>331</v>
      </c>
      <c r="AA44" s="39">
        <f t="shared" si="11"/>
        <v>0</v>
      </c>
      <c r="AB44" s="39">
        <f t="shared" si="11"/>
        <v>-0.004155038056405047</v>
      </c>
      <c r="AC44" s="39">
        <f t="shared" si="11"/>
        <v>-0.010826928481664222</v>
      </c>
      <c r="AD44" s="39">
        <f t="shared" si="11"/>
        <v>-0.025687568525810334</v>
      </c>
      <c r="AE44" s="39">
        <f t="shared" si="11"/>
        <v>-0.046772543533066924</v>
      </c>
      <c r="AF44" s="39">
        <f t="shared" si="11"/>
        <v>-0.06640976081300076</v>
      </c>
      <c r="AG44" s="39">
        <f t="shared" si="11"/>
        <v>-0.07930328502937756</v>
      </c>
      <c r="AH44" s="39">
        <f t="shared" si="11"/>
        <v>-0.0890346176268475</v>
      </c>
      <c r="AI44" s="39">
        <f t="shared" si="11"/>
        <v>-0.09723934431723413</v>
      </c>
      <c r="AJ44" s="39">
        <f t="shared" si="11"/>
        <v>-0.10646406545692455</v>
      </c>
      <c r="AK44" s="39">
        <f t="shared" si="11"/>
        <v>-0.11407814161237573</v>
      </c>
      <c r="AL44" s="39">
        <f t="shared" si="11"/>
        <v>-0.12024958515730988</v>
      </c>
      <c r="AM44" s="39">
        <f t="shared" si="11"/>
        <v>-0.12478229732000123</v>
      </c>
      <c r="AN44" s="39">
        <f t="shared" si="12"/>
        <v>-0.12722233498580715</v>
      </c>
      <c r="AO44" s="39">
        <v>-1</v>
      </c>
      <c r="AP44" s="39">
        <v>-1</v>
      </c>
      <c r="AQ44" s="39">
        <v>-1</v>
      </c>
      <c r="AR44" s="39">
        <v>-1</v>
      </c>
      <c r="AS44" s="39">
        <v>-1</v>
      </c>
      <c r="AT44" s="39">
        <v>-1</v>
      </c>
      <c r="AU44" s="39">
        <v>-1</v>
      </c>
      <c r="AV44" s="39">
        <v>-1</v>
      </c>
      <c r="AW44" s="39">
        <v>-1</v>
      </c>
      <c r="AX44" s="39">
        <v>-1</v>
      </c>
      <c r="AY44" s="39">
        <v>-1</v>
      </c>
      <c r="AZ44" s="39">
        <v>-1</v>
      </c>
      <c r="BA44" s="39">
        <v>-1</v>
      </c>
      <c r="BB44" s="39">
        <v>-1</v>
      </c>
      <c r="BC44" s="39">
        <v>-1</v>
      </c>
      <c r="BD44" s="39">
        <v>-1</v>
      </c>
      <c r="BE44" s="39">
        <v>-1</v>
      </c>
      <c r="BF44" s="320"/>
      <c r="BG44" s="320"/>
    </row>
    <row r="45" spans="26:59" ht="14.25">
      <c r="Z45" s="509" t="s">
        <v>332</v>
      </c>
      <c r="AA45" s="39">
        <f t="shared" si="11"/>
        <v>0</v>
      </c>
      <c r="AB45" s="39">
        <f t="shared" si="11"/>
        <v>-0.02495579947991633</v>
      </c>
      <c r="AC45" s="39">
        <f t="shared" si="11"/>
        <v>-0.03281697096895253</v>
      </c>
      <c r="AD45" s="39">
        <f t="shared" si="11"/>
        <v>-0.03940443367226598</v>
      </c>
      <c r="AE45" s="39">
        <f t="shared" si="11"/>
        <v>-0.06201465229726777</v>
      </c>
      <c r="AF45" s="39">
        <f t="shared" si="11"/>
        <v>-0.09732715326516084</v>
      </c>
      <c r="AG45" s="39">
        <f t="shared" si="11"/>
        <v>-0.12910540394918335</v>
      </c>
      <c r="AH45" s="39">
        <f t="shared" si="11"/>
        <v>-0.14736501329892404</v>
      </c>
      <c r="AI45" s="39">
        <f t="shared" si="11"/>
        <v>-0.15957584597504015</v>
      </c>
      <c r="AJ45" s="39">
        <f t="shared" si="11"/>
        <v>-0.16362028951470953</v>
      </c>
      <c r="AK45" s="39">
        <f t="shared" si="11"/>
        <v>-0.16439752559565257</v>
      </c>
      <c r="AL45" s="39">
        <f t="shared" si="11"/>
        <v>-0.17196303029486493</v>
      </c>
      <c r="AM45" s="39">
        <f t="shared" si="11"/>
        <v>-0.18141713725630448</v>
      </c>
      <c r="AN45" s="39">
        <f t="shared" si="12"/>
        <v>-0.18905603702065787</v>
      </c>
      <c r="AO45" s="39">
        <v>-1</v>
      </c>
      <c r="AP45" s="39">
        <v>-1</v>
      </c>
      <c r="AQ45" s="39">
        <v>-1</v>
      </c>
      <c r="AR45" s="39">
        <v>-1</v>
      </c>
      <c r="AS45" s="39">
        <v>-1</v>
      </c>
      <c r="AT45" s="39">
        <v>-1</v>
      </c>
      <c r="AU45" s="39">
        <v>-1</v>
      </c>
      <c r="AV45" s="39">
        <v>-1</v>
      </c>
      <c r="AW45" s="39">
        <v>-1</v>
      </c>
      <c r="AX45" s="39">
        <v>-1</v>
      </c>
      <c r="AY45" s="39">
        <v>-1</v>
      </c>
      <c r="AZ45" s="39">
        <v>-1</v>
      </c>
      <c r="BA45" s="39">
        <v>-1</v>
      </c>
      <c r="BB45" s="39">
        <v>-1</v>
      </c>
      <c r="BC45" s="39">
        <v>-1</v>
      </c>
      <c r="BD45" s="39">
        <v>-1</v>
      </c>
      <c r="BE45" s="39">
        <v>-1</v>
      </c>
      <c r="BF45" s="320"/>
      <c r="BG45" s="320"/>
    </row>
    <row r="46" spans="26:59" ht="14.25">
      <c r="Z46" s="509" t="s">
        <v>333</v>
      </c>
      <c r="AA46" s="559">
        <f t="shared" si="11"/>
        <v>0</v>
      </c>
      <c r="AB46" s="559">
        <f t="shared" si="11"/>
        <v>0.043633959213286166</v>
      </c>
      <c r="AC46" s="559">
        <f t="shared" si="11"/>
        <v>0.044342098966628996</v>
      </c>
      <c r="AD46" s="559">
        <f t="shared" si="11"/>
        <v>0.11194933130417484</v>
      </c>
      <c r="AE46" s="559">
        <f t="shared" si="11"/>
        <v>0.078910826683807</v>
      </c>
      <c r="AF46" s="559">
        <f t="shared" si="11"/>
        <v>0.07925514708084935</v>
      </c>
      <c r="AG46" s="559">
        <f t="shared" si="11"/>
        <v>0.03218562050070495</v>
      </c>
      <c r="AH46" s="559">
        <f t="shared" si="11"/>
        <v>-0.003822419528381027</v>
      </c>
      <c r="AI46" s="559">
        <f t="shared" si="11"/>
        <v>-0.028067293162538753</v>
      </c>
      <c r="AJ46" s="559">
        <f t="shared" si="11"/>
        <v>-0.059318568924389914</v>
      </c>
      <c r="AK46" s="559">
        <f t="shared" si="11"/>
        <v>-0.14715424886038153</v>
      </c>
      <c r="AL46" s="559">
        <f t="shared" si="11"/>
        <v>-0.24830617488966455</v>
      </c>
      <c r="AM46" s="559">
        <f t="shared" si="11"/>
        <v>-0.3374322141503201</v>
      </c>
      <c r="AN46" s="559">
        <f t="shared" si="12"/>
        <v>-0.36348664714995516</v>
      </c>
      <c r="AO46" s="559">
        <v>-1</v>
      </c>
      <c r="AP46" s="559">
        <v>-1</v>
      </c>
      <c r="AQ46" s="559">
        <v>-1</v>
      </c>
      <c r="AR46" s="559">
        <v>-1</v>
      </c>
      <c r="AS46" s="559">
        <v>-1</v>
      </c>
      <c r="AT46" s="559">
        <v>-1</v>
      </c>
      <c r="AU46" s="559">
        <v>-1</v>
      </c>
      <c r="AV46" s="559">
        <v>-1</v>
      </c>
      <c r="AW46" s="559">
        <v>-1</v>
      </c>
      <c r="AX46" s="559">
        <v>-1</v>
      </c>
      <c r="AY46" s="559">
        <v>-1</v>
      </c>
      <c r="AZ46" s="559">
        <v>-1</v>
      </c>
      <c r="BA46" s="559">
        <v>-1</v>
      </c>
      <c r="BB46" s="559">
        <v>-1</v>
      </c>
      <c r="BC46" s="559">
        <v>-1</v>
      </c>
      <c r="BD46" s="559">
        <v>-1</v>
      </c>
      <c r="BE46" s="559">
        <v>-1</v>
      </c>
      <c r="BF46" s="560"/>
      <c r="BG46" s="560"/>
    </row>
    <row r="47" spans="26:59" ht="14.25">
      <c r="Z47" s="509" t="s">
        <v>125</v>
      </c>
      <c r="AA47" s="581">
        <f t="shared" si="11"/>
        <v>0</v>
      </c>
      <c r="AB47" s="581">
        <f t="shared" si="11"/>
        <v>0.5675213675213673</v>
      </c>
      <c r="AC47" s="581">
        <f t="shared" si="11"/>
        <v>0.5794871794871799</v>
      </c>
      <c r="AD47" s="581">
        <f t="shared" si="11"/>
        <v>0.5914529914529914</v>
      </c>
      <c r="AE47" s="581">
        <f t="shared" si="11"/>
        <v>0.6034188034188033</v>
      </c>
      <c r="AF47" s="581">
        <f t="shared" si="11"/>
        <v>0.6273504273504273</v>
      </c>
      <c r="AG47" s="581">
        <f t="shared" si="11"/>
        <v>-1</v>
      </c>
      <c r="AH47" s="581">
        <f t="shared" si="11"/>
        <v>-1</v>
      </c>
      <c r="AI47" s="581">
        <f t="shared" si="11"/>
        <v>-1</v>
      </c>
      <c r="AJ47" s="581">
        <f t="shared" si="11"/>
        <v>-1</v>
      </c>
      <c r="AK47" s="581">
        <f t="shared" si="11"/>
        <v>-1</v>
      </c>
      <c r="AL47" s="581">
        <f t="shared" si="11"/>
        <v>-1</v>
      </c>
      <c r="AM47" s="581">
        <f t="shared" si="11"/>
        <v>-1</v>
      </c>
      <c r="AN47" s="581">
        <f t="shared" si="12"/>
        <v>-1</v>
      </c>
      <c r="AO47" s="559">
        <v>-1</v>
      </c>
      <c r="AP47" s="559">
        <v>-1</v>
      </c>
      <c r="AQ47" s="559">
        <v>-1</v>
      </c>
      <c r="AR47" s="559">
        <v>-1</v>
      </c>
      <c r="AS47" s="559">
        <v>-1</v>
      </c>
      <c r="AT47" s="559">
        <v>-1</v>
      </c>
      <c r="AU47" s="559">
        <v>-1</v>
      </c>
      <c r="AV47" s="559">
        <v>-1</v>
      </c>
      <c r="AW47" s="559">
        <v>-1</v>
      </c>
      <c r="AX47" s="559">
        <v>-1</v>
      </c>
      <c r="AY47" s="559">
        <v>-1</v>
      </c>
      <c r="AZ47" s="559">
        <v>-1</v>
      </c>
      <c r="BA47" s="559">
        <v>-1</v>
      </c>
      <c r="BB47" s="559">
        <v>-1</v>
      </c>
      <c r="BC47" s="559">
        <v>-1</v>
      </c>
      <c r="BD47" s="559">
        <v>-1</v>
      </c>
      <c r="BE47" s="559">
        <v>-1</v>
      </c>
      <c r="BF47" s="560"/>
      <c r="BG47" s="560"/>
    </row>
    <row r="48" spans="26:59" ht="14.25">
      <c r="Z48" s="509" t="s">
        <v>127</v>
      </c>
      <c r="AA48" s="559">
        <f t="shared" si="11"/>
        <v>0</v>
      </c>
      <c r="AB48" s="559">
        <f t="shared" si="11"/>
        <v>0.030593647593943896</v>
      </c>
      <c r="AC48" s="559">
        <f t="shared" si="11"/>
        <v>0.015387643499316761</v>
      </c>
      <c r="AD48" s="559">
        <f t="shared" si="11"/>
        <v>0.030930714196647724</v>
      </c>
      <c r="AE48" s="559">
        <f t="shared" si="11"/>
        <v>0.012451847942699379</v>
      </c>
      <c r="AF48" s="559">
        <f t="shared" si="11"/>
        <v>-0.00411058928264052</v>
      </c>
      <c r="AG48" s="559">
        <f t="shared" si="11"/>
        <v>0.024599081017283364</v>
      </c>
      <c r="AH48" s="559">
        <f t="shared" si="11"/>
        <v>0.034066806161205276</v>
      </c>
      <c r="AI48" s="559">
        <f t="shared" si="11"/>
        <v>0.0090529557042065</v>
      </c>
      <c r="AJ48" s="559">
        <f t="shared" si="11"/>
        <v>-0.02848593968451496</v>
      </c>
      <c r="AK48" s="559">
        <f t="shared" si="11"/>
        <v>-0.041966181921703316</v>
      </c>
      <c r="AL48" s="559">
        <f t="shared" si="11"/>
        <v>-0.06908119131930746</v>
      </c>
      <c r="AM48" s="559">
        <f t="shared" si="11"/>
        <v>-0.08284271878412663</v>
      </c>
      <c r="AN48" s="559">
        <f t="shared" si="12"/>
        <v>-0.09199930243929455</v>
      </c>
      <c r="AO48" s="559">
        <v>-1</v>
      </c>
      <c r="AP48" s="559">
        <v>-1</v>
      </c>
      <c r="AQ48" s="559">
        <v>-1</v>
      </c>
      <c r="AR48" s="559">
        <v>-1</v>
      </c>
      <c r="AS48" s="559">
        <v>-1</v>
      </c>
      <c r="AT48" s="559">
        <v>-1</v>
      </c>
      <c r="AU48" s="559">
        <v>-1</v>
      </c>
      <c r="AV48" s="559">
        <v>-1</v>
      </c>
      <c r="AW48" s="559">
        <v>-1</v>
      </c>
      <c r="AX48" s="559">
        <v>-1</v>
      </c>
      <c r="AY48" s="559">
        <v>-1</v>
      </c>
      <c r="AZ48" s="559">
        <v>-1</v>
      </c>
      <c r="BA48" s="559">
        <v>-1</v>
      </c>
      <c r="BB48" s="559">
        <v>-1</v>
      </c>
      <c r="BC48" s="559">
        <v>-1</v>
      </c>
      <c r="BD48" s="559">
        <v>-1</v>
      </c>
      <c r="BE48" s="559">
        <v>-1</v>
      </c>
      <c r="BF48" s="560"/>
      <c r="BG48" s="560"/>
    </row>
    <row r="49" spans="26:59" ht="15" thickBot="1">
      <c r="Z49" s="510" t="s">
        <v>128</v>
      </c>
      <c r="AA49" s="45">
        <f t="shared" si="11"/>
        <v>0</v>
      </c>
      <c r="AB49" s="45">
        <f t="shared" si="11"/>
        <v>0.03152486631433993</v>
      </c>
      <c r="AC49" s="45">
        <f t="shared" si="11"/>
        <v>0.10993025428295367</v>
      </c>
      <c r="AD49" s="45">
        <f t="shared" si="11"/>
        <v>0.11290141928412689</v>
      </c>
      <c r="AE49" s="45">
        <f t="shared" si="11"/>
        <v>0.20406738941549252</v>
      </c>
      <c r="AF49" s="45">
        <f t="shared" si="11"/>
        <v>0.2924530126576308</v>
      </c>
      <c r="AG49" s="45">
        <f t="shared" si="11"/>
        <v>0.36625494691892735</v>
      </c>
      <c r="AH49" s="45">
        <f t="shared" si="11"/>
        <v>0.41621967949551153</v>
      </c>
      <c r="AI49" s="45">
        <f t="shared" si="11"/>
        <v>0.42839182678708765</v>
      </c>
      <c r="AJ49" s="45">
        <f t="shared" si="11"/>
        <v>0.4739250672686586</v>
      </c>
      <c r="AK49" s="45">
        <f t="shared" si="11"/>
        <v>0.4758433231083372</v>
      </c>
      <c r="AL49" s="45">
        <f t="shared" si="11"/>
        <v>0.44998694399236405</v>
      </c>
      <c r="AM49" s="45">
        <f t="shared" si="11"/>
        <v>0.4990731449830854</v>
      </c>
      <c r="AN49" s="45">
        <f t="shared" si="12"/>
        <v>0.5055169305332567</v>
      </c>
      <c r="AO49" s="45">
        <v>-1</v>
      </c>
      <c r="AP49" s="45">
        <v>-1</v>
      </c>
      <c r="AQ49" s="45">
        <v>-1</v>
      </c>
      <c r="AR49" s="45">
        <v>-1</v>
      </c>
      <c r="AS49" s="45">
        <v>-1</v>
      </c>
      <c r="AT49" s="45">
        <v>-1</v>
      </c>
      <c r="AU49" s="45">
        <v>-1</v>
      </c>
      <c r="AV49" s="45">
        <v>-1</v>
      </c>
      <c r="AW49" s="45">
        <v>-1</v>
      </c>
      <c r="AX49" s="45">
        <v>-1</v>
      </c>
      <c r="AY49" s="45">
        <v>-1</v>
      </c>
      <c r="AZ49" s="45">
        <v>-1</v>
      </c>
      <c r="BA49" s="45">
        <v>-1</v>
      </c>
      <c r="BB49" s="45">
        <v>-1</v>
      </c>
      <c r="BC49" s="45">
        <v>-1</v>
      </c>
      <c r="BD49" s="45">
        <v>-1</v>
      </c>
      <c r="BE49" s="45">
        <v>-1</v>
      </c>
      <c r="BF49" s="324"/>
      <c r="BG49" s="324"/>
    </row>
    <row r="50" spans="26:59" ht="15" thickTop="1">
      <c r="Z50" s="511" t="s">
        <v>216</v>
      </c>
      <c r="AA50" s="83">
        <f t="shared" si="11"/>
        <v>0</v>
      </c>
      <c r="AB50" s="83">
        <f t="shared" si="11"/>
        <v>-0.012332209618525214</v>
      </c>
      <c r="AC50" s="83">
        <f t="shared" si="11"/>
        <v>-0.007551117157924336</v>
      </c>
      <c r="AD50" s="83">
        <f t="shared" si="11"/>
        <v>-0.014518161096104043</v>
      </c>
      <c r="AE50" s="83">
        <f t="shared" si="11"/>
        <v>0.008344515650138051</v>
      </c>
      <c r="AF50" s="83">
        <f t="shared" si="11"/>
        <v>0.010456734459460604</v>
      </c>
      <c r="AG50" s="83">
        <f t="shared" si="11"/>
        <v>0.032781603050379804</v>
      </c>
      <c r="AH50" s="83">
        <f t="shared" si="11"/>
        <v>0.042050577770925246</v>
      </c>
      <c r="AI50" s="83">
        <f t="shared" si="11"/>
        <v>0.009399727823917514</v>
      </c>
      <c r="AJ50" s="83">
        <f t="shared" si="11"/>
        <v>-0.12682147182268733</v>
      </c>
      <c r="AK50" s="83">
        <f t="shared" si="11"/>
        <v>-0.06811017223158844</v>
      </c>
      <c r="AL50" s="83">
        <f t="shared" si="11"/>
        <v>-0.13830317386921376</v>
      </c>
      <c r="AM50" s="83">
        <f t="shared" si="11"/>
        <v>-0.1372501109948875</v>
      </c>
      <c r="AN50" s="83">
        <f t="shared" si="12"/>
        <v>-0.13892661133582895</v>
      </c>
      <c r="AO50" s="83">
        <v>-1</v>
      </c>
      <c r="AP50" s="83">
        <v>-1</v>
      </c>
      <c r="AQ50" s="83">
        <v>-1</v>
      </c>
      <c r="AR50" s="83">
        <v>-1</v>
      </c>
      <c r="AS50" s="83">
        <v>-1</v>
      </c>
      <c r="AT50" s="83">
        <v>-1</v>
      </c>
      <c r="AU50" s="83">
        <v>-1</v>
      </c>
      <c r="AV50" s="83">
        <v>-1</v>
      </c>
      <c r="AW50" s="83">
        <v>-1</v>
      </c>
      <c r="AX50" s="83">
        <v>-1</v>
      </c>
      <c r="AY50" s="83">
        <v>-1</v>
      </c>
      <c r="AZ50" s="83">
        <v>-1</v>
      </c>
      <c r="BA50" s="83">
        <v>-1</v>
      </c>
      <c r="BB50" s="83">
        <v>-1</v>
      </c>
      <c r="BC50" s="83">
        <v>-1</v>
      </c>
      <c r="BD50" s="83">
        <v>-1</v>
      </c>
      <c r="BE50" s="83">
        <v>-1</v>
      </c>
      <c r="BF50" s="326"/>
      <c r="BG50" s="320"/>
    </row>
    <row r="52" spans="26:57" ht="14.25">
      <c r="Z52" s="3" t="s">
        <v>334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79"/>
      <c r="AA53" s="79">
        <v>1990</v>
      </c>
      <c r="AB53" s="79">
        <f aca="true" t="shared" si="13" ref="AB53:AL53">AA53+1</f>
        <v>1991</v>
      </c>
      <c r="AC53" s="79">
        <f t="shared" si="13"/>
        <v>1992</v>
      </c>
      <c r="AD53" s="79">
        <f t="shared" si="13"/>
        <v>1993</v>
      </c>
      <c r="AE53" s="79">
        <f t="shared" si="13"/>
        <v>1994</v>
      </c>
      <c r="AF53" s="79">
        <f t="shared" si="13"/>
        <v>1995</v>
      </c>
      <c r="AG53" s="79">
        <f t="shared" si="13"/>
        <v>1996</v>
      </c>
      <c r="AH53" s="79">
        <f t="shared" si="13"/>
        <v>1997</v>
      </c>
      <c r="AI53" s="79">
        <f t="shared" si="13"/>
        <v>1998</v>
      </c>
      <c r="AJ53" s="79">
        <f t="shared" si="13"/>
        <v>1999</v>
      </c>
      <c r="AK53" s="79">
        <f t="shared" si="13"/>
        <v>2000</v>
      </c>
      <c r="AL53" s="79">
        <f t="shared" si="13"/>
        <v>2001</v>
      </c>
      <c r="AM53" s="79">
        <f>AL53+1</f>
        <v>2002</v>
      </c>
      <c r="AN53" s="79">
        <f>AM53+1</f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26:59" ht="27">
      <c r="Z54" s="292" t="s">
        <v>119</v>
      </c>
      <c r="AA54" s="561"/>
      <c r="AB54" s="39">
        <f aca="true" t="shared" si="14" ref="AB54:AN65">AB24/AA24-1</f>
        <v>0.059817024926998696</v>
      </c>
      <c r="AC54" s="39">
        <f t="shared" si="14"/>
        <v>-0.0012509661453842247</v>
      </c>
      <c r="AD54" s="39">
        <f t="shared" si="14"/>
        <v>0.085101745783279</v>
      </c>
      <c r="AE54" s="39">
        <f t="shared" si="14"/>
        <v>0.12561917064644113</v>
      </c>
      <c r="AF54" s="39">
        <f t="shared" si="14"/>
        <v>0.29515901357473506</v>
      </c>
      <c r="AG54" s="39">
        <f t="shared" si="14"/>
        <v>0.049296276235224035</v>
      </c>
      <c r="AH54" s="39">
        <f t="shared" si="14"/>
        <v>0.06518178696595234</v>
      </c>
      <c r="AI54" s="39">
        <f t="shared" si="14"/>
        <v>-0.009733102323935539</v>
      </c>
      <c r="AJ54" s="39">
        <f t="shared" si="14"/>
        <v>0.10369142668230835</v>
      </c>
      <c r="AK54" s="39">
        <f t="shared" si="14"/>
        <v>0.00885113321443809</v>
      </c>
      <c r="AL54" s="39">
        <f t="shared" si="14"/>
        <v>0.06967362597552507</v>
      </c>
      <c r="AM54" s="39">
        <f t="shared" si="14"/>
        <v>0.10189817367643239</v>
      </c>
      <c r="AN54" s="39">
        <f t="shared" si="14"/>
        <v>-0.004138689303317955</v>
      </c>
      <c r="AO54" s="39">
        <v>-1</v>
      </c>
      <c r="AP54" s="39" t="e">
        <v>#DIV/0!</v>
      </c>
      <c r="AQ54" s="39" t="e">
        <v>#DIV/0!</v>
      </c>
      <c r="AR54" s="39" t="e">
        <v>#DIV/0!</v>
      </c>
      <c r="AS54" s="39" t="e">
        <v>#DIV/0!</v>
      </c>
      <c r="AT54" s="39" t="e">
        <v>#DIV/0!</v>
      </c>
      <c r="AU54" s="39" t="e">
        <v>#DIV/0!</v>
      </c>
      <c r="AV54" s="39" t="e">
        <v>#DIV/0!</v>
      </c>
      <c r="AW54" s="39" t="e">
        <v>#DIV/0!</v>
      </c>
      <c r="AX54" s="39" t="e">
        <v>#DIV/0!</v>
      </c>
      <c r="AY54" s="39" t="e">
        <v>#DIV/0!</v>
      </c>
      <c r="AZ54" s="39" t="e">
        <v>#DIV/0!</v>
      </c>
      <c r="BA54" s="39" t="e">
        <v>#DIV/0!</v>
      </c>
      <c r="BB54" s="39" t="e">
        <v>#DIV/0!</v>
      </c>
      <c r="BC54" s="39" t="e">
        <v>#DIV/0!</v>
      </c>
      <c r="BD54" s="39" t="e">
        <v>#DIV/0!</v>
      </c>
      <c r="BE54" s="39" t="e">
        <v>#DIV/0!</v>
      </c>
      <c r="BF54" s="305"/>
      <c r="BG54" s="305"/>
    </row>
    <row r="55" spans="26:59" ht="27">
      <c r="Z55" s="292" t="s">
        <v>120</v>
      </c>
      <c r="AA55" s="561"/>
      <c r="AB55" s="39">
        <f t="shared" si="14"/>
        <v>0.04237356559711869</v>
      </c>
      <c r="AC55" s="39">
        <f t="shared" si="14"/>
        <v>0.04971529029945421</v>
      </c>
      <c r="AD55" s="39">
        <f t="shared" si="14"/>
        <v>-0.003273574494442766</v>
      </c>
      <c r="AE55" s="39">
        <f t="shared" si="14"/>
        <v>0.03766379474716075</v>
      </c>
      <c r="AF55" s="39">
        <f t="shared" si="14"/>
        <v>0.03152551519754554</v>
      </c>
      <c r="AG55" s="39">
        <f t="shared" si="14"/>
        <v>0.04330177568164495</v>
      </c>
      <c r="AH55" s="39">
        <f t="shared" si="14"/>
        <v>0.001256441397709862</v>
      </c>
      <c r="AI55" s="39">
        <f t="shared" si="14"/>
        <v>0.0001342308874479059</v>
      </c>
      <c r="AJ55" s="39">
        <f t="shared" si="14"/>
        <v>0.04431273449328654</v>
      </c>
      <c r="AK55" s="39">
        <f t="shared" si="14"/>
        <v>0.01660441160996773</v>
      </c>
      <c r="AL55" s="39">
        <f t="shared" si="14"/>
        <v>0.024621368486316575</v>
      </c>
      <c r="AM55" s="39">
        <f t="shared" si="14"/>
        <v>0.004594947938642457</v>
      </c>
      <c r="AN55" s="39">
        <f t="shared" si="14"/>
        <v>0.006465021000910731</v>
      </c>
      <c r="AO55" s="39">
        <v>-1</v>
      </c>
      <c r="AP55" s="39" t="e">
        <v>#DIV/0!</v>
      </c>
      <c r="AQ55" s="39" t="e">
        <v>#DIV/0!</v>
      </c>
      <c r="AR55" s="39" t="e">
        <v>#DIV/0!</v>
      </c>
      <c r="AS55" s="39" t="e">
        <v>#DIV/0!</v>
      </c>
      <c r="AT55" s="39" t="e">
        <v>#DIV/0!</v>
      </c>
      <c r="AU55" s="39" t="e">
        <v>#DIV/0!</v>
      </c>
      <c r="AV55" s="39" t="e">
        <v>#DIV/0!</v>
      </c>
      <c r="AW55" s="39" t="e">
        <v>#DIV/0!</v>
      </c>
      <c r="AX55" s="39" t="e">
        <v>#DIV/0!</v>
      </c>
      <c r="AY55" s="39" t="e">
        <v>#DIV/0!</v>
      </c>
      <c r="AZ55" s="39" t="e">
        <v>#DIV/0!</v>
      </c>
      <c r="BA55" s="39" t="e">
        <v>#DIV/0!</v>
      </c>
      <c r="BB55" s="39" t="e">
        <v>#DIV/0!</v>
      </c>
      <c r="BC55" s="39" t="e">
        <v>#DIV/0!</v>
      </c>
      <c r="BD55" s="39" t="e">
        <v>#DIV/0!</v>
      </c>
      <c r="BE55" s="39" t="e">
        <v>#DIV/0!</v>
      </c>
      <c r="BF55" s="557"/>
      <c r="BG55" s="557"/>
    </row>
    <row r="56" spans="26:59" ht="14.25">
      <c r="Z56" s="292" t="s">
        <v>121</v>
      </c>
      <c r="AA56" s="561"/>
      <c r="AB56" s="39">
        <f t="shared" si="14"/>
        <v>0.33333333333333304</v>
      </c>
      <c r="AC56" s="39">
        <f t="shared" si="14"/>
        <v>0.08333333333333348</v>
      </c>
      <c r="AD56" s="39">
        <f t="shared" si="14"/>
        <v>0.15384615384615374</v>
      </c>
      <c r="AE56" s="39">
        <f t="shared" si="14"/>
        <v>-0.33333333333333326</v>
      </c>
      <c r="AF56" s="39">
        <f t="shared" si="14"/>
        <v>0</v>
      </c>
      <c r="AG56" s="39">
        <f t="shared" si="14"/>
        <v>0</v>
      </c>
      <c r="AH56" s="39">
        <f t="shared" si="14"/>
        <v>0.4999999999999998</v>
      </c>
      <c r="AI56" s="39">
        <f t="shared" si="14"/>
        <v>-0.3999999999999999</v>
      </c>
      <c r="AJ56" s="39">
        <f t="shared" si="14"/>
        <v>0.2222222222222221</v>
      </c>
      <c r="AK56" s="39">
        <f t="shared" si="14"/>
        <v>-0.09090909090909072</v>
      </c>
      <c r="AL56" s="39">
        <f t="shared" si="14"/>
        <v>-0.09999999999999998</v>
      </c>
      <c r="AM56" s="39">
        <f t="shared" si="14"/>
        <v>-0.11111111111111116</v>
      </c>
      <c r="AN56" s="39">
        <f t="shared" si="14"/>
        <v>0</v>
      </c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557"/>
      <c r="BG56" s="557"/>
    </row>
    <row r="57" spans="26:59" ht="14.25">
      <c r="Z57" s="292" t="s">
        <v>218</v>
      </c>
      <c r="AA57" s="561"/>
      <c r="AB57" s="39">
        <f t="shared" si="14"/>
        <v>-0.08698151264017051</v>
      </c>
      <c r="AC57" s="39">
        <f t="shared" si="14"/>
        <v>-0.011331898722585998</v>
      </c>
      <c r="AD57" s="39">
        <f t="shared" si="14"/>
        <v>-0.02001759788825319</v>
      </c>
      <c r="AE57" s="39">
        <f t="shared" si="14"/>
        <v>0.13482190324295584</v>
      </c>
      <c r="AF57" s="39">
        <f t="shared" si="14"/>
        <v>-0.010358433013731627</v>
      </c>
      <c r="AG57" s="39">
        <f t="shared" si="14"/>
        <v>0.12093160253308355</v>
      </c>
      <c r="AH57" s="39">
        <f t="shared" si="14"/>
        <v>0.05578182773700702</v>
      </c>
      <c r="AI57" s="39">
        <f t="shared" si="14"/>
        <v>-0.11752679952356393</v>
      </c>
      <c r="AJ57" s="39">
        <f t="shared" si="14"/>
        <v>-0.7581681140410959</v>
      </c>
      <c r="AK57" s="39">
        <f t="shared" si="14"/>
        <v>1.2831635642074097</v>
      </c>
      <c r="AL57" s="39">
        <f t="shared" si="14"/>
        <v>-0.6852082605387007</v>
      </c>
      <c r="AM57" s="39">
        <f t="shared" si="14"/>
        <v>-0.1149543345786338</v>
      </c>
      <c r="AN57" s="39">
        <f t="shared" si="14"/>
        <v>0.02045975925885002</v>
      </c>
      <c r="AO57" s="39">
        <v>-1</v>
      </c>
      <c r="AP57" s="39" t="e">
        <v>#DIV/0!</v>
      </c>
      <c r="AQ57" s="39" t="e">
        <v>#DIV/0!</v>
      </c>
      <c r="AR57" s="39" t="e">
        <v>#DIV/0!</v>
      </c>
      <c r="AS57" s="39" t="e">
        <v>#DIV/0!</v>
      </c>
      <c r="AT57" s="39" t="e">
        <v>#DIV/0!</v>
      </c>
      <c r="AU57" s="39" t="e">
        <v>#DIV/0!</v>
      </c>
      <c r="AV57" s="39" t="e">
        <v>#DIV/0!</v>
      </c>
      <c r="AW57" s="39" t="e">
        <v>#DIV/0!</v>
      </c>
      <c r="AX57" s="39" t="e">
        <v>#DIV/0!</v>
      </c>
      <c r="AY57" s="39" t="e">
        <v>#DIV/0!</v>
      </c>
      <c r="AZ57" s="39" t="e">
        <v>#DIV/0!</v>
      </c>
      <c r="BA57" s="39" t="e">
        <v>#DIV/0!</v>
      </c>
      <c r="BB57" s="39" t="e">
        <v>#DIV/0!</v>
      </c>
      <c r="BC57" s="39" t="e">
        <v>#DIV/0!</v>
      </c>
      <c r="BD57" s="39" t="e">
        <v>#DIV/0!</v>
      </c>
      <c r="BE57" s="39" t="e">
        <v>#DIV/0!</v>
      </c>
      <c r="BF57" s="320"/>
      <c r="BG57" s="320"/>
    </row>
    <row r="58" spans="26:59" ht="14.25">
      <c r="Z58" s="292" t="s">
        <v>330</v>
      </c>
      <c r="AA58" s="561"/>
      <c r="AB58" s="39">
        <f t="shared" si="14"/>
        <v>0.2430698789456065</v>
      </c>
      <c r="AC58" s="39">
        <f t="shared" si="14"/>
        <v>0.15739019389811681</v>
      </c>
      <c r="AD58" s="39">
        <f t="shared" si="14"/>
        <v>-0.0032612897293768928</v>
      </c>
      <c r="AE58" s="39">
        <f t="shared" si="14"/>
        <v>0.06401370533529138</v>
      </c>
      <c r="AF58" s="39">
        <f t="shared" si="14"/>
        <v>-0.0010071077888428315</v>
      </c>
      <c r="AG58" s="39">
        <f t="shared" si="14"/>
        <v>-0.03802388040245597</v>
      </c>
      <c r="AH58" s="39">
        <f t="shared" si="14"/>
        <v>-0.038810276743881045</v>
      </c>
      <c r="AI58" s="39">
        <f t="shared" si="14"/>
        <v>-0.06808804724007655</v>
      </c>
      <c r="AJ58" s="39">
        <f t="shared" si="14"/>
        <v>-0.03850786444429288</v>
      </c>
      <c r="AK58" s="39">
        <f t="shared" si="14"/>
        <v>-0.059412891419971636</v>
      </c>
      <c r="AL58" s="39">
        <f t="shared" si="14"/>
        <v>0.007655600697831666</v>
      </c>
      <c r="AM58" s="39">
        <f t="shared" si="14"/>
        <v>-0.02780494406351519</v>
      </c>
      <c r="AN58" s="39">
        <f t="shared" si="14"/>
        <v>-0.039564543175872435</v>
      </c>
      <c r="AO58" s="39">
        <v>-1</v>
      </c>
      <c r="AP58" s="39" t="e">
        <v>#DIV/0!</v>
      </c>
      <c r="AQ58" s="39" t="e">
        <v>#DIV/0!</v>
      </c>
      <c r="AR58" s="39" t="e">
        <v>#DIV/0!</v>
      </c>
      <c r="AS58" s="39" t="e">
        <v>#DIV/0!</v>
      </c>
      <c r="AT58" s="39" t="e">
        <v>#DIV/0!</v>
      </c>
      <c r="AU58" s="39" t="e">
        <v>#DIV/0!</v>
      </c>
      <c r="AV58" s="39" t="e">
        <v>#DIV/0!</v>
      </c>
      <c r="AW58" s="39" t="e">
        <v>#DIV/0!</v>
      </c>
      <c r="AX58" s="39" t="e">
        <v>#DIV/0!</v>
      </c>
      <c r="AY58" s="39" t="e">
        <v>#DIV/0!</v>
      </c>
      <c r="AZ58" s="39" t="e">
        <v>#DIV/0!</v>
      </c>
      <c r="BA58" s="39" t="e">
        <v>#DIV/0!</v>
      </c>
      <c r="BB58" s="39" t="e">
        <v>#DIV/0!</v>
      </c>
      <c r="BC58" s="39" t="e">
        <v>#DIV/0!</v>
      </c>
      <c r="BD58" s="39" t="e">
        <v>#DIV/0!</v>
      </c>
      <c r="BE58" s="39" t="e">
        <v>#DIV/0!</v>
      </c>
      <c r="BF58" s="320"/>
      <c r="BG58" s="320"/>
    </row>
    <row r="59" spans="26:59" ht="14.25">
      <c r="Z59" s="292" t="s">
        <v>331</v>
      </c>
      <c r="AA59" s="561"/>
      <c r="AB59" s="39">
        <f t="shared" si="14"/>
        <v>-0.004155038056405047</v>
      </c>
      <c r="AC59" s="39">
        <f t="shared" si="14"/>
        <v>-0.006699728050275633</v>
      </c>
      <c r="AD59" s="39">
        <f t="shared" si="14"/>
        <v>-0.01502329619763676</v>
      </c>
      <c r="AE59" s="39">
        <f t="shared" si="14"/>
        <v>-0.02164087650544899</v>
      </c>
      <c r="AF59" s="39">
        <f t="shared" si="14"/>
        <v>-0.020600767578304646</v>
      </c>
      <c r="AG59" s="39">
        <f t="shared" si="14"/>
        <v>-0.013810688753135292</v>
      </c>
      <c r="AH59" s="39">
        <f t="shared" si="14"/>
        <v>-0.010569531137928023</v>
      </c>
      <c r="AI59" s="39">
        <f t="shared" si="14"/>
        <v>-0.00900662840668276</v>
      </c>
      <c r="AJ59" s="39">
        <f t="shared" si="14"/>
        <v>-0.010218346448332638</v>
      </c>
      <c r="AK59" s="39">
        <f t="shared" si="14"/>
        <v>-0.008521287013873446</v>
      </c>
      <c r="AL59" s="39">
        <f t="shared" si="14"/>
        <v>-0.006966126285862462</v>
      </c>
      <c r="AM59" s="39">
        <f t="shared" si="14"/>
        <v>-0.00515227056016998</v>
      </c>
      <c r="AN59" s="39">
        <f t="shared" si="14"/>
        <v>-0.002787920831964885</v>
      </c>
      <c r="AO59" s="39">
        <v>-1</v>
      </c>
      <c r="AP59" s="39" t="e">
        <v>#DIV/0!</v>
      </c>
      <c r="AQ59" s="39" t="e">
        <v>#DIV/0!</v>
      </c>
      <c r="AR59" s="39" t="e">
        <v>#DIV/0!</v>
      </c>
      <c r="AS59" s="39" t="e">
        <v>#DIV/0!</v>
      </c>
      <c r="AT59" s="39" t="e">
        <v>#DIV/0!</v>
      </c>
      <c r="AU59" s="39" t="e">
        <v>#DIV/0!</v>
      </c>
      <c r="AV59" s="39" t="e">
        <v>#DIV/0!</v>
      </c>
      <c r="AW59" s="39" t="e">
        <v>#DIV/0!</v>
      </c>
      <c r="AX59" s="39" t="e">
        <v>#DIV/0!</v>
      </c>
      <c r="AY59" s="39" t="e">
        <v>#DIV/0!</v>
      </c>
      <c r="AZ59" s="39" t="e">
        <v>#DIV/0!</v>
      </c>
      <c r="BA59" s="39" t="e">
        <v>#DIV/0!</v>
      </c>
      <c r="BB59" s="39" t="e">
        <v>#DIV/0!</v>
      </c>
      <c r="BC59" s="39" t="e">
        <v>#DIV/0!</v>
      </c>
      <c r="BD59" s="39" t="e">
        <v>#DIV/0!</v>
      </c>
      <c r="BE59" s="39" t="e">
        <v>#DIV/0!</v>
      </c>
      <c r="BF59" s="320"/>
      <c r="BG59" s="320"/>
    </row>
    <row r="60" spans="26:59" ht="14.25">
      <c r="Z60" s="509" t="s">
        <v>332</v>
      </c>
      <c r="AA60" s="561"/>
      <c r="AB60" s="39">
        <f t="shared" si="14"/>
        <v>-0.02495579947991633</v>
      </c>
      <c r="AC60" s="39">
        <f t="shared" si="14"/>
        <v>-0.008062374490144242</v>
      </c>
      <c r="AD60" s="39">
        <f t="shared" si="14"/>
        <v>-0.006810978383184563</v>
      </c>
      <c r="AE60" s="39">
        <f t="shared" si="14"/>
        <v>-0.023537708706525162</v>
      </c>
      <c r="AF60" s="39">
        <f t="shared" si="14"/>
        <v>-0.03764717759651437</v>
      </c>
      <c r="AG60" s="39">
        <f t="shared" si="14"/>
        <v>-0.03520461571318034</v>
      </c>
      <c r="AH60" s="39">
        <f t="shared" si="14"/>
        <v>-0.020966497475746415</v>
      </c>
      <c r="AI60" s="39">
        <f t="shared" si="14"/>
        <v>-0.014321289727226572</v>
      </c>
      <c r="AJ60" s="39">
        <f t="shared" si="14"/>
        <v>-0.004812383747301641</v>
      </c>
      <c r="AK60" s="39">
        <f t="shared" si="14"/>
        <v>-0.0009292861498183536</v>
      </c>
      <c r="AL60" s="39">
        <f t="shared" si="14"/>
        <v>-0.009053952005833144</v>
      </c>
      <c r="AM60" s="39">
        <f t="shared" si="14"/>
        <v>-0.011417493792343691</v>
      </c>
      <c r="AN60" s="39">
        <f t="shared" si="14"/>
        <v>-0.00933185888933663</v>
      </c>
      <c r="AO60" s="39">
        <v>-1</v>
      </c>
      <c r="AP60" s="39" t="e">
        <v>#DIV/0!</v>
      </c>
      <c r="AQ60" s="39" t="e">
        <v>#DIV/0!</v>
      </c>
      <c r="AR60" s="39" t="e">
        <v>#DIV/0!</v>
      </c>
      <c r="AS60" s="39" t="e">
        <v>#DIV/0!</v>
      </c>
      <c r="AT60" s="39" t="e">
        <v>#DIV/0!</v>
      </c>
      <c r="AU60" s="39" t="e">
        <v>#DIV/0!</v>
      </c>
      <c r="AV60" s="39" t="e">
        <v>#DIV/0!</v>
      </c>
      <c r="AW60" s="39" t="e">
        <v>#DIV/0!</v>
      </c>
      <c r="AX60" s="39" t="e">
        <v>#DIV/0!</v>
      </c>
      <c r="AY60" s="39" t="e">
        <v>#DIV/0!</v>
      </c>
      <c r="AZ60" s="39" t="e">
        <v>#DIV/0!</v>
      </c>
      <c r="BA60" s="39" t="e">
        <v>#DIV/0!</v>
      </c>
      <c r="BB60" s="39" t="e">
        <v>#DIV/0!</v>
      </c>
      <c r="BC60" s="39" t="e">
        <v>#DIV/0!</v>
      </c>
      <c r="BD60" s="39" t="e">
        <v>#DIV/0!</v>
      </c>
      <c r="BE60" s="39" t="e">
        <v>#DIV/0!</v>
      </c>
      <c r="BF60" s="320"/>
      <c r="BG60" s="320"/>
    </row>
    <row r="61" spans="26:59" ht="14.25">
      <c r="Z61" s="509" t="s">
        <v>333</v>
      </c>
      <c r="AA61" s="562"/>
      <c r="AB61" s="559">
        <f t="shared" si="14"/>
        <v>0.043633959213286166</v>
      </c>
      <c r="AC61" s="559">
        <f t="shared" si="14"/>
        <v>0.000678532685805644</v>
      </c>
      <c r="AD61" s="559">
        <f t="shared" si="14"/>
        <v>0.06473667240307823</v>
      </c>
      <c r="AE61" s="559">
        <f t="shared" si="14"/>
        <v>-0.029712239299265475</v>
      </c>
      <c r="AF61" s="559">
        <f t="shared" si="14"/>
        <v>0.0003191370301665053</v>
      </c>
      <c r="AG61" s="559">
        <f t="shared" si="14"/>
        <v>-0.0436129739176665</v>
      </c>
      <c r="AH61" s="559">
        <f t="shared" si="14"/>
        <v>-0.0348852370289936</v>
      </c>
      <c r="AI61" s="559">
        <f t="shared" si="14"/>
        <v>-0.024337903311053677</v>
      </c>
      <c r="AJ61" s="559">
        <f t="shared" si="14"/>
        <v>-0.03215374433024143</v>
      </c>
      <c r="AK61" s="559">
        <f t="shared" si="14"/>
        <v>-0.09337452301525395</v>
      </c>
      <c r="AL61" s="559">
        <f t="shared" si="14"/>
        <v>-0.11860518258327302</v>
      </c>
      <c r="AM61" s="559">
        <f t="shared" si="14"/>
        <v>-0.11856694345942431</v>
      </c>
      <c r="AN61" s="559">
        <f t="shared" si="14"/>
        <v>-0.03932342253286991</v>
      </c>
      <c r="AO61" s="559">
        <v>-1</v>
      </c>
      <c r="AP61" s="559" t="e">
        <v>#DIV/0!</v>
      </c>
      <c r="AQ61" s="559" t="e">
        <v>#DIV/0!</v>
      </c>
      <c r="AR61" s="559" t="e">
        <v>#DIV/0!</v>
      </c>
      <c r="AS61" s="559" t="e">
        <v>#DIV/0!</v>
      </c>
      <c r="AT61" s="559" t="e">
        <v>#DIV/0!</v>
      </c>
      <c r="AU61" s="559" t="e">
        <v>#DIV/0!</v>
      </c>
      <c r="AV61" s="559" t="e">
        <v>#DIV/0!</v>
      </c>
      <c r="AW61" s="559" t="e">
        <v>#DIV/0!</v>
      </c>
      <c r="AX61" s="559" t="e">
        <v>#DIV/0!</v>
      </c>
      <c r="AY61" s="559" t="e">
        <v>#DIV/0!</v>
      </c>
      <c r="AZ61" s="559" t="e">
        <v>#DIV/0!</v>
      </c>
      <c r="BA61" s="559" t="e">
        <v>#DIV/0!</v>
      </c>
      <c r="BB61" s="559" t="e">
        <v>#DIV/0!</v>
      </c>
      <c r="BC61" s="559" t="e">
        <v>#DIV/0!</v>
      </c>
      <c r="BD61" s="559" t="e">
        <v>#DIV/0!</v>
      </c>
      <c r="BE61" s="559" t="e">
        <v>#DIV/0!</v>
      </c>
      <c r="BF61" s="560"/>
      <c r="BG61" s="560"/>
    </row>
    <row r="62" spans="26:59" ht="14.25">
      <c r="Z62" s="509" t="s">
        <v>125</v>
      </c>
      <c r="AA62" s="562"/>
      <c r="AB62" s="559">
        <f t="shared" si="14"/>
        <v>0.5675213675213673</v>
      </c>
      <c r="AC62" s="559">
        <f t="shared" si="14"/>
        <v>0.007633587786259888</v>
      </c>
      <c r="AD62" s="559">
        <f t="shared" si="14"/>
        <v>0.007575757575757347</v>
      </c>
      <c r="AE62" s="559">
        <f t="shared" si="14"/>
        <v>0.007518796992481258</v>
      </c>
      <c r="AF62" s="559">
        <f t="shared" si="14"/>
        <v>0.014925373134328401</v>
      </c>
      <c r="AG62" s="559">
        <f t="shared" si="14"/>
        <v>-1</v>
      </c>
      <c r="AH62" s="559" t="e">
        <f t="shared" si="14"/>
        <v>#DIV/0!</v>
      </c>
      <c r="AI62" s="559" t="e">
        <f t="shared" si="14"/>
        <v>#DIV/0!</v>
      </c>
      <c r="AJ62" s="559" t="e">
        <f t="shared" si="14"/>
        <v>#DIV/0!</v>
      </c>
      <c r="AK62" s="559" t="e">
        <f t="shared" si="14"/>
        <v>#DIV/0!</v>
      </c>
      <c r="AL62" s="559" t="e">
        <f t="shared" si="14"/>
        <v>#DIV/0!</v>
      </c>
      <c r="AM62" s="559" t="e">
        <f t="shared" si="14"/>
        <v>#DIV/0!</v>
      </c>
      <c r="AN62" s="559" t="e">
        <f t="shared" si="14"/>
        <v>#DIV/0!</v>
      </c>
      <c r="AO62" s="559" t="e">
        <v>#DIV/0!</v>
      </c>
      <c r="AP62" s="559" t="e">
        <v>#DIV/0!</v>
      </c>
      <c r="AQ62" s="559" t="e">
        <v>#DIV/0!</v>
      </c>
      <c r="AR62" s="559" t="e">
        <v>#DIV/0!</v>
      </c>
      <c r="AS62" s="559" t="e">
        <v>#DIV/0!</v>
      </c>
      <c r="AT62" s="559" t="e">
        <v>#DIV/0!</v>
      </c>
      <c r="AU62" s="559" t="e">
        <v>#DIV/0!</v>
      </c>
      <c r="AV62" s="559" t="e">
        <v>#DIV/0!</v>
      </c>
      <c r="AW62" s="559" t="e">
        <v>#DIV/0!</v>
      </c>
      <c r="AX62" s="559" t="e">
        <v>#DIV/0!</v>
      </c>
      <c r="AY62" s="559" t="e">
        <v>#DIV/0!</v>
      </c>
      <c r="AZ62" s="559" t="e">
        <v>#DIV/0!</v>
      </c>
      <c r="BA62" s="559" t="e">
        <v>#DIV/0!</v>
      </c>
      <c r="BB62" s="559" t="e">
        <v>#DIV/0!</v>
      </c>
      <c r="BC62" s="559" t="e">
        <v>#DIV/0!</v>
      </c>
      <c r="BD62" s="559" t="e">
        <v>#DIV/0!</v>
      </c>
      <c r="BE62" s="559" t="e">
        <v>#DIV/0!</v>
      </c>
      <c r="BF62" s="560"/>
      <c r="BG62" s="560"/>
    </row>
    <row r="63" spans="26:59" ht="14.25">
      <c r="Z63" s="509" t="s">
        <v>127</v>
      </c>
      <c r="AA63" s="562"/>
      <c r="AB63" s="559">
        <f t="shared" si="14"/>
        <v>0.030593647593943896</v>
      </c>
      <c r="AC63" s="559">
        <f t="shared" si="14"/>
        <v>-0.014754606852203644</v>
      </c>
      <c r="AD63" s="559">
        <f t="shared" si="14"/>
        <v>0.015307523975538029</v>
      </c>
      <c r="AE63" s="559">
        <f t="shared" si="14"/>
        <v>-0.017924450207449483</v>
      </c>
      <c r="AF63" s="559">
        <f t="shared" si="14"/>
        <v>-0.01635874067393417</v>
      </c>
      <c r="AG63" s="559">
        <f t="shared" si="14"/>
        <v>0.028828171070966357</v>
      </c>
      <c r="AH63" s="559">
        <f t="shared" si="14"/>
        <v>0.009240419320424964</v>
      </c>
      <c r="AI63" s="559">
        <f t="shared" si="14"/>
        <v>-0.024189781847711034</v>
      </c>
      <c r="AJ63" s="559">
        <f t="shared" si="14"/>
        <v>-0.03720210636767174</v>
      </c>
      <c r="AK63" s="559">
        <f t="shared" si="14"/>
        <v>-0.013875498860830504</v>
      </c>
      <c r="AL63" s="559">
        <f t="shared" si="14"/>
        <v>-0.02830276853064928</v>
      </c>
      <c r="AM63" s="559">
        <f t="shared" si="14"/>
        <v>-0.014782736514178052</v>
      </c>
      <c r="AN63" s="559">
        <f t="shared" si="14"/>
        <v>-0.009983656939439145</v>
      </c>
      <c r="AO63" s="559">
        <v>-1</v>
      </c>
      <c r="AP63" s="559" t="e">
        <v>#DIV/0!</v>
      </c>
      <c r="AQ63" s="559" t="e">
        <v>#DIV/0!</v>
      </c>
      <c r="AR63" s="559" t="e">
        <v>#DIV/0!</v>
      </c>
      <c r="AS63" s="559" t="e">
        <v>#DIV/0!</v>
      </c>
      <c r="AT63" s="559" t="e">
        <v>#DIV/0!</v>
      </c>
      <c r="AU63" s="559" t="e">
        <v>#DIV/0!</v>
      </c>
      <c r="AV63" s="559" t="e">
        <v>#DIV/0!</v>
      </c>
      <c r="AW63" s="559" t="e">
        <v>#DIV/0!</v>
      </c>
      <c r="AX63" s="559" t="e">
        <v>#DIV/0!</v>
      </c>
      <c r="AY63" s="559" t="e">
        <v>#DIV/0!</v>
      </c>
      <c r="AZ63" s="559" t="e">
        <v>#DIV/0!</v>
      </c>
      <c r="BA63" s="559" t="e">
        <v>#DIV/0!</v>
      </c>
      <c r="BB63" s="559" t="e">
        <v>#DIV/0!</v>
      </c>
      <c r="BC63" s="559" t="e">
        <v>#DIV/0!</v>
      </c>
      <c r="BD63" s="559" t="e">
        <v>#DIV/0!</v>
      </c>
      <c r="BE63" s="559" t="e">
        <v>#DIV/0!</v>
      </c>
      <c r="BF63" s="560"/>
      <c r="BG63" s="560"/>
    </row>
    <row r="64" spans="26:59" ht="15" thickBot="1">
      <c r="Z64" s="510" t="s">
        <v>128</v>
      </c>
      <c r="AA64" s="563"/>
      <c r="AB64" s="45">
        <f t="shared" si="14"/>
        <v>0.03152486631433993</v>
      </c>
      <c r="AC64" s="45">
        <f t="shared" si="14"/>
        <v>0.07600920785240772</v>
      </c>
      <c r="AD64" s="45">
        <f t="shared" si="14"/>
        <v>0.002676893426148297</v>
      </c>
      <c r="AE64" s="45">
        <f t="shared" si="14"/>
        <v>0.08191738149638428</v>
      </c>
      <c r="AF64" s="45">
        <f t="shared" si="14"/>
        <v>0.0734058774609323</v>
      </c>
      <c r="AG64" s="45">
        <f t="shared" si="14"/>
        <v>0.057102218447028896</v>
      </c>
      <c r="AH64" s="45">
        <f t="shared" si="14"/>
        <v>0.03657057761383453</v>
      </c>
      <c r="AI64" s="45">
        <f t="shared" si="14"/>
        <v>0.008594815809869427</v>
      </c>
      <c r="AJ64" s="45">
        <f t="shared" si="14"/>
        <v>0.03187727598805279</v>
      </c>
      <c r="AK64" s="45">
        <f t="shared" si="14"/>
        <v>0.0013014608966746</v>
      </c>
      <c r="AL64" s="45">
        <f t="shared" si="14"/>
        <v>-0.017519731743282918</v>
      </c>
      <c r="AM64" s="45">
        <f t="shared" si="14"/>
        <v>0.03385285722336806</v>
      </c>
      <c r="AN64" s="45">
        <f t="shared" si="14"/>
        <v>0.004298513099068257</v>
      </c>
      <c r="AO64" s="45">
        <v>-1</v>
      </c>
      <c r="AP64" s="45" t="e">
        <v>#DIV/0!</v>
      </c>
      <c r="AQ64" s="45" t="e">
        <v>#DIV/0!</v>
      </c>
      <c r="AR64" s="45" t="e">
        <v>#DIV/0!</v>
      </c>
      <c r="AS64" s="45" t="e">
        <v>#DIV/0!</v>
      </c>
      <c r="AT64" s="45" t="e">
        <v>#DIV/0!</v>
      </c>
      <c r="AU64" s="45" t="e">
        <v>#DIV/0!</v>
      </c>
      <c r="AV64" s="45" t="e">
        <v>#DIV/0!</v>
      </c>
      <c r="AW64" s="45" t="e">
        <v>#DIV/0!</v>
      </c>
      <c r="AX64" s="45" t="e">
        <v>#DIV/0!</v>
      </c>
      <c r="AY64" s="45" t="e">
        <v>#DIV/0!</v>
      </c>
      <c r="AZ64" s="45" t="e">
        <v>#DIV/0!</v>
      </c>
      <c r="BA64" s="45" t="e">
        <v>#DIV/0!</v>
      </c>
      <c r="BB64" s="45" t="e">
        <v>#DIV/0!</v>
      </c>
      <c r="BC64" s="45" t="e">
        <v>#DIV/0!</v>
      </c>
      <c r="BD64" s="45" t="e">
        <v>#DIV/0!</v>
      </c>
      <c r="BE64" s="45" t="e">
        <v>#DIV/0!</v>
      </c>
      <c r="BF64" s="324"/>
      <c r="BG64" s="324"/>
    </row>
    <row r="65" spans="26:59" ht="15" thickTop="1">
      <c r="Z65" s="511" t="s">
        <v>216</v>
      </c>
      <c r="AA65" s="564"/>
      <c r="AB65" s="83">
        <f t="shared" si="14"/>
        <v>-0.012332209618525214</v>
      </c>
      <c r="AC65" s="83">
        <f t="shared" si="14"/>
        <v>0.00484079009881877</v>
      </c>
      <c r="AD65" s="83">
        <f t="shared" si="14"/>
        <v>-0.007020053182213437</v>
      </c>
      <c r="AE65" s="83">
        <f t="shared" si="14"/>
        <v>0.023199490689418623</v>
      </c>
      <c r="AF65" s="83">
        <f t="shared" si="14"/>
        <v>0.002094739225075859</v>
      </c>
      <c r="AG65" s="83">
        <f t="shared" si="14"/>
        <v>0.02209383918140917</v>
      </c>
      <c r="AH65" s="83">
        <f t="shared" si="14"/>
        <v>0.008974767456322752</v>
      </c>
      <c r="AI65" s="83">
        <f t="shared" si="14"/>
        <v>-0.031333267927217134</v>
      </c>
      <c r="AJ65" s="83">
        <f t="shared" si="14"/>
        <v>-0.1349526811744569</v>
      </c>
      <c r="AK65" s="83">
        <f t="shared" si="14"/>
        <v>0.06723859748779404</v>
      </c>
      <c r="AL65" s="83">
        <f t="shared" si="14"/>
        <v>-0.07532328344619432</v>
      </c>
      <c r="AM65" s="83">
        <f t="shared" si="14"/>
        <v>0.0012220804839850885</v>
      </c>
      <c r="AN65" s="83">
        <f t="shared" si="14"/>
        <v>-0.001943205513332158</v>
      </c>
      <c r="AO65" s="83">
        <v>-1</v>
      </c>
      <c r="AP65" s="83" t="e">
        <v>#DIV/0!</v>
      </c>
      <c r="AQ65" s="83" t="e">
        <v>#DIV/0!</v>
      </c>
      <c r="AR65" s="83" t="e">
        <v>#DIV/0!</v>
      </c>
      <c r="AS65" s="83" t="e">
        <v>#DIV/0!</v>
      </c>
      <c r="AT65" s="83" t="e">
        <v>#DIV/0!</v>
      </c>
      <c r="AU65" s="83" t="e">
        <v>#DIV/0!</v>
      </c>
      <c r="AV65" s="83" t="e">
        <v>#DIV/0!</v>
      </c>
      <c r="AW65" s="83" t="e">
        <v>#DIV/0!</v>
      </c>
      <c r="AX65" s="83" t="e">
        <v>#DIV/0!</v>
      </c>
      <c r="AY65" s="83" t="e">
        <v>#DIV/0!</v>
      </c>
      <c r="AZ65" s="83" t="e">
        <v>#DIV/0!</v>
      </c>
      <c r="BA65" s="83" t="e">
        <v>#DIV/0!</v>
      </c>
      <c r="BB65" s="83" t="e">
        <v>#DIV/0!</v>
      </c>
      <c r="BC65" s="83" t="e">
        <v>#DIV/0!</v>
      </c>
      <c r="BD65" s="83" t="e">
        <v>#DIV/0!</v>
      </c>
      <c r="BE65" s="83" t="e">
        <v>#DIV/0!</v>
      </c>
      <c r="BF65" s="326"/>
      <c r="BG65" s="320"/>
    </row>
    <row r="98" spans="26:60" ht="14.25"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634"/>
      <c r="BG98" s="11"/>
      <c r="BH98" s="625"/>
    </row>
    <row r="99" spans="26:60" ht="14.25">
      <c r="Z99" s="635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636"/>
      <c r="AO99" s="636"/>
      <c r="AP99" s="636"/>
      <c r="AQ99" s="636"/>
      <c r="AR99" s="636"/>
      <c r="AS99" s="636"/>
      <c r="AT99" s="636"/>
      <c r="AU99" s="636"/>
      <c r="AV99" s="636"/>
      <c r="AW99" s="636"/>
      <c r="AX99" s="636"/>
      <c r="AY99" s="636"/>
      <c r="AZ99" s="636"/>
      <c r="BA99" s="636"/>
      <c r="BB99" s="636"/>
      <c r="BC99" s="636"/>
      <c r="BD99" s="636"/>
      <c r="BE99" s="636"/>
      <c r="BF99" s="637"/>
      <c r="BG99" s="637"/>
      <c r="BH99" s="625"/>
    </row>
    <row r="100" spans="26:60" ht="14.25">
      <c r="Z100" s="635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636"/>
      <c r="AO100" s="636"/>
      <c r="AP100" s="636"/>
      <c r="AQ100" s="636"/>
      <c r="AR100" s="636"/>
      <c r="AS100" s="636"/>
      <c r="AT100" s="636"/>
      <c r="AU100" s="636"/>
      <c r="AV100" s="636"/>
      <c r="AW100" s="636"/>
      <c r="AX100" s="636"/>
      <c r="AY100" s="636"/>
      <c r="AZ100" s="636"/>
      <c r="BA100" s="636"/>
      <c r="BB100" s="636"/>
      <c r="BC100" s="636"/>
      <c r="BD100" s="636"/>
      <c r="BE100" s="636"/>
      <c r="BF100" s="638"/>
      <c r="BG100" s="638"/>
      <c r="BH100" s="625"/>
    </row>
    <row r="101" spans="26:60" ht="14.25">
      <c r="Z101" s="635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636"/>
      <c r="AO101" s="636"/>
      <c r="AP101" s="636"/>
      <c r="AQ101" s="636"/>
      <c r="AR101" s="636"/>
      <c r="AS101" s="636"/>
      <c r="AT101" s="636"/>
      <c r="AU101" s="636"/>
      <c r="AV101" s="636"/>
      <c r="AW101" s="636"/>
      <c r="AX101" s="636"/>
      <c r="AY101" s="636"/>
      <c r="AZ101" s="636"/>
      <c r="BA101" s="636"/>
      <c r="BB101" s="636"/>
      <c r="BC101" s="636"/>
      <c r="BD101" s="636"/>
      <c r="BE101" s="636"/>
      <c r="BF101" s="638"/>
      <c r="BG101" s="638"/>
      <c r="BH101" s="625"/>
    </row>
    <row r="102" spans="26:60" ht="14.25">
      <c r="Z102" s="635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636"/>
      <c r="AO102" s="636"/>
      <c r="AP102" s="636"/>
      <c r="AQ102" s="636"/>
      <c r="AR102" s="636"/>
      <c r="AS102" s="636"/>
      <c r="AT102" s="636"/>
      <c r="AU102" s="636"/>
      <c r="AV102" s="636"/>
      <c r="AW102" s="636"/>
      <c r="AX102" s="636"/>
      <c r="AY102" s="636"/>
      <c r="AZ102" s="636"/>
      <c r="BA102" s="636"/>
      <c r="BB102" s="636"/>
      <c r="BC102" s="636"/>
      <c r="BD102" s="636"/>
      <c r="BE102" s="636"/>
      <c r="BF102" s="639"/>
      <c r="BG102" s="639"/>
      <c r="BH102" s="625"/>
    </row>
    <row r="103" spans="26:60" ht="14.25">
      <c r="Z103" s="635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636"/>
      <c r="AO103" s="636"/>
      <c r="AP103" s="636"/>
      <c r="AQ103" s="636"/>
      <c r="AR103" s="636"/>
      <c r="AS103" s="636"/>
      <c r="AT103" s="636"/>
      <c r="AU103" s="636"/>
      <c r="AV103" s="636"/>
      <c r="AW103" s="636"/>
      <c r="AX103" s="636"/>
      <c r="AY103" s="636"/>
      <c r="AZ103" s="636"/>
      <c r="BA103" s="636"/>
      <c r="BB103" s="636"/>
      <c r="BC103" s="636"/>
      <c r="BD103" s="636"/>
      <c r="BE103" s="636"/>
      <c r="BF103" s="639"/>
      <c r="BG103" s="639"/>
      <c r="BH103" s="625"/>
    </row>
    <row r="104" spans="26:60" ht="14.25">
      <c r="Z104" s="635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636"/>
      <c r="AO104" s="636"/>
      <c r="AP104" s="636"/>
      <c r="AQ104" s="636"/>
      <c r="AR104" s="636"/>
      <c r="AS104" s="636"/>
      <c r="AT104" s="636"/>
      <c r="AU104" s="636"/>
      <c r="AV104" s="636"/>
      <c r="AW104" s="636"/>
      <c r="AX104" s="636"/>
      <c r="AY104" s="636"/>
      <c r="AZ104" s="636"/>
      <c r="BA104" s="636"/>
      <c r="BB104" s="636"/>
      <c r="BC104" s="636"/>
      <c r="BD104" s="636"/>
      <c r="BE104" s="636"/>
      <c r="BF104" s="639"/>
      <c r="BG104" s="639"/>
      <c r="BH104" s="625"/>
    </row>
    <row r="105" spans="26:60" ht="14.25">
      <c r="Z105" s="635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636"/>
      <c r="AO105" s="636"/>
      <c r="AP105" s="636"/>
      <c r="AQ105" s="636"/>
      <c r="AR105" s="636"/>
      <c r="AS105" s="636"/>
      <c r="AT105" s="636"/>
      <c r="AU105" s="636"/>
      <c r="AV105" s="636"/>
      <c r="AW105" s="636"/>
      <c r="AX105" s="636"/>
      <c r="AY105" s="636"/>
      <c r="AZ105" s="636"/>
      <c r="BA105" s="636"/>
      <c r="BB105" s="636"/>
      <c r="BC105" s="636"/>
      <c r="BD105" s="636"/>
      <c r="BE105" s="636"/>
      <c r="BF105" s="639"/>
      <c r="BG105" s="639"/>
      <c r="BH105" s="625"/>
    </row>
    <row r="106" spans="26:60" ht="14.25">
      <c r="Z106" s="635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636"/>
      <c r="AO106" s="636"/>
      <c r="AP106" s="636"/>
      <c r="AQ106" s="636"/>
      <c r="AR106" s="636"/>
      <c r="AS106" s="636"/>
      <c r="AT106" s="636"/>
      <c r="AU106" s="636"/>
      <c r="AV106" s="636"/>
      <c r="AW106" s="636"/>
      <c r="AX106" s="636"/>
      <c r="AY106" s="636"/>
      <c r="AZ106" s="636"/>
      <c r="BA106" s="636"/>
      <c r="BB106" s="636"/>
      <c r="BC106" s="636"/>
      <c r="BD106" s="636"/>
      <c r="BE106" s="636"/>
      <c r="BF106" s="639"/>
      <c r="BG106" s="639"/>
      <c r="BH106" s="625"/>
    </row>
    <row r="107" spans="26:60" ht="14.25">
      <c r="Z107" s="635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636"/>
      <c r="AO107" s="636"/>
      <c r="AP107" s="636"/>
      <c r="AQ107" s="636"/>
      <c r="AR107" s="636"/>
      <c r="AS107" s="636"/>
      <c r="AT107" s="636"/>
      <c r="AU107" s="636"/>
      <c r="AV107" s="636"/>
      <c r="AW107" s="636"/>
      <c r="AX107" s="636"/>
      <c r="AY107" s="636"/>
      <c r="AZ107" s="636"/>
      <c r="BA107" s="636"/>
      <c r="BB107" s="636"/>
      <c r="BC107" s="636"/>
      <c r="BD107" s="636"/>
      <c r="BE107" s="636"/>
      <c r="BF107" s="639"/>
      <c r="BG107" s="639"/>
      <c r="BH107" s="625"/>
    </row>
    <row r="108" spans="26:60" ht="14.25">
      <c r="Z108" s="635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636"/>
      <c r="AO108" s="636"/>
      <c r="AP108" s="636"/>
      <c r="AQ108" s="636"/>
      <c r="AR108" s="636"/>
      <c r="AS108" s="636"/>
      <c r="AT108" s="636"/>
      <c r="AU108" s="636"/>
      <c r="AV108" s="636"/>
      <c r="AW108" s="636"/>
      <c r="AX108" s="636"/>
      <c r="AY108" s="636"/>
      <c r="AZ108" s="636"/>
      <c r="BA108" s="636"/>
      <c r="BB108" s="636"/>
      <c r="BC108" s="636"/>
      <c r="BD108" s="636"/>
      <c r="BE108" s="636"/>
      <c r="BF108" s="639"/>
      <c r="BG108" s="639"/>
      <c r="BH108" s="625"/>
    </row>
    <row r="109" spans="26:60" ht="14.25">
      <c r="Z109" s="635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636"/>
      <c r="AO109" s="636"/>
      <c r="AP109" s="636"/>
      <c r="AQ109" s="636"/>
      <c r="AR109" s="636"/>
      <c r="AS109" s="636"/>
      <c r="AT109" s="636"/>
      <c r="AU109" s="636"/>
      <c r="AV109" s="636"/>
      <c r="AW109" s="636"/>
      <c r="AX109" s="636"/>
      <c r="AY109" s="636"/>
      <c r="AZ109" s="636"/>
      <c r="BA109" s="636"/>
      <c r="BB109" s="636"/>
      <c r="BC109" s="636"/>
      <c r="BD109" s="636"/>
      <c r="BE109" s="636"/>
      <c r="BF109" s="639"/>
      <c r="BG109" s="639"/>
      <c r="BH109" s="625"/>
    </row>
    <row r="110" spans="26:60" ht="14.25">
      <c r="Z110" s="635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636"/>
      <c r="AO110" s="636"/>
      <c r="AP110" s="636"/>
      <c r="AQ110" s="636"/>
      <c r="AR110" s="636"/>
      <c r="AS110" s="636"/>
      <c r="AT110" s="636"/>
      <c r="AU110" s="636"/>
      <c r="AV110" s="636"/>
      <c r="AW110" s="636"/>
      <c r="AX110" s="636"/>
      <c r="AY110" s="636"/>
      <c r="AZ110" s="636"/>
      <c r="BA110" s="636"/>
      <c r="BB110" s="636"/>
      <c r="BC110" s="636"/>
      <c r="BD110" s="636"/>
      <c r="BE110" s="636"/>
      <c r="BF110" s="639"/>
      <c r="BG110" s="639"/>
      <c r="BH110" s="625"/>
    </row>
    <row r="111" spans="26:60" ht="14.25">
      <c r="Z111" s="625"/>
      <c r="AA111" s="625"/>
      <c r="AB111" s="625"/>
      <c r="AC111" s="625"/>
      <c r="AD111" s="625"/>
      <c r="AE111" s="625"/>
      <c r="AF111" s="625"/>
      <c r="AG111" s="625"/>
      <c r="AH111" s="625"/>
      <c r="AI111" s="625"/>
      <c r="AJ111" s="625"/>
      <c r="AK111" s="625"/>
      <c r="AL111" s="625"/>
      <c r="AM111" s="625"/>
      <c r="AN111" s="625"/>
      <c r="AO111" s="625"/>
      <c r="AP111" s="625"/>
      <c r="AQ111" s="625"/>
      <c r="AR111" s="625"/>
      <c r="AS111" s="625"/>
      <c r="AT111" s="625"/>
      <c r="AU111" s="625"/>
      <c r="AV111" s="625"/>
      <c r="AW111" s="625"/>
      <c r="AX111" s="625"/>
      <c r="AY111" s="625"/>
      <c r="AZ111" s="625"/>
      <c r="BA111" s="625"/>
      <c r="BB111" s="625"/>
      <c r="BC111" s="625"/>
      <c r="BD111" s="625"/>
      <c r="BE111" s="625"/>
      <c r="BF111" s="625"/>
      <c r="BG111" s="625"/>
      <c r="BH111" s="625"/>
    </row>
    <row r="112" spans="26:60" ht="14.25">
      <c r="Z112" s="625"/>
      <c r="AA112" s="625"/>
      <c r="AB112" s="625"/>
      <c r="AC112" s="625"/>
      <c r="AD112" s="625"/>
      <c r="AE112" s="625"/>
      <c r="AF112" s="625"/>
      <c r="AG112" s="625"/>
      <c r="AH112" s="625"/>
      <c r="AI112" s="625"/>
      <c r="AJ112" s="625"/>
      <c r="AK112" s="625"/>
      <c r="AL112" s="625"/>
      <c r="AM112" s="625"/>
      <c r="AN112" s="625"/>
      <c r="AO112" s="625"/>
      <c r="AP112" s="625"/>
      <c r="AQ112" s="625"/>
      <c r="AR112" s="625"/>
      <c r="AS112" s="625"/>
      <c r="AT112" s="625"/>
      <c r="AU112" s="625"/>
      <c r="AV112" s="625"/>
      <c r="AW112" s="625"/>
      <c r="AX112" s="625"/>
      <c r="AY112" s="625"/>
      <c r="AZ112" s="625"/>
      <c r="BA112" s="625"/>
      <c r="BB112" s="625"/>
      <c r="BC112" s="625"/>
      <c r="BD112" s="625"/>
      <c r="BE112" s="625"/>
      <c r="BF112" s="625"/>
      <c r="BG112" s="625"/>
      <c r="BH112" s="625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Z2:BH58"/>
  <sheetViews>
    <sheetView zoomScale="85" zoomScaleNormal="85" workbookViewId="0" topLeftCell="Z1">
      <pane xSplit="1" topLeftCell="AA26" activePane="topRight" state="frozen"/>
      <selection pane="topLeft" activeCell="Z1" sqref="Z1"/>
      <selection pane="topRight" activeCell="A1" sqref="A1"/>
    </sheetView>
  </sheetViews>
  <sheetFormatPr defaultColWidth="9.00390625" defaultRowHeight="13.5"/>
  <cols>
    <col min="1" max="1" width="1.625" style="1" customWidth="1"/>
    <col min="2" max="25" width="1.625" style="1" hidden="1" customWidth="1"/>
    <col min="26" max="26" width="27.625" style="1" customWidth="1"/>
    <col min="27" max="31" width="9.625" style="1" hidden="1" customWidth="1"/>
    <col min="32" max="40" width="9.625" style="1" customWidth="1"/>
    <col min="41" max="57" width="9.625" style="1" hidden="1" customWidth="1"/>
    <col min="58" max="58" width="3.50390625" style="1" customWidth="1"/>
    <col min="59" max="16384" width="9.625" style="1" customWidth="1"/>
  </cols>
  <sheetData>
    <row r="2" ht="18.75">
      <c r="AA2" s="596" t="s">
        <v>16</v>
      </c>
    </row>
    <row r="4" ht="14.25">
      <c r="Z4" s="3" t="s">
        <v>229</v>
      </c>
    </row>
    <row r="5" spans="26:60" ht="14.25">
      <c r="Z5" s="79"/>
      <c r="AA5" s="79">
        <v>1990</v>
      </c>
      <c r="AB5" s="79">
        <v>1991</v>
      </c>
      <c r="AC5" s="79">
        <v>1992</v>
      </c>
      <c r="AD5" s="79">
        <v>1993</v>
      </c>
      <c r="AE5" s="79">
        <v>1994</v>
      </c>
      <c r="AF5" s="79">
        <v>1995</v>
      </c>
      <c r="AG5" s="79">
        <v>1996</v>
      </c>
      <c r="AH5" s="79">
        <v>1997</v>
      </c>
      <c r="AI5" s="79">
        <v>1998</v>
      </c>
      <c r="AJ5" s="79">
        <v>1999</v>
      </c>
      <c r="AK5" s="79">
        <v>2000</v>
      </c>
      <c r="AL5" s="79">
        <v>2001</v>
      </c>
      <c r="AM5" s="79">
        <v>2002</v>
      </c>
      <c r="AN5" s="79">
        <v>2003</v>
      </c>
      <c r="AO5" s="79">
        <v>2004</v>
      </c>
      <c r="AP5" s="79">
        <v>2005</v>
      </c>
      <c r="AQ5" s="79">
        <v>2006</v>
      </c>
      <c r="AR5" s="79">
        <v>2007</v>
      </c>
      <c r="AS5" s="79">
        <v>2008</v>
      </c>
      <c r="AT5" s="79">
        <v>2009</v>
      </c>
      <c r="AU5" s="79">
        <v>2010</v>
      </c>
      <c r="AV5" s="79">
        <v>2011</v>
      </c>
      <c r="AW5" s="79">
        <v>2012</v>
      </c>
      <c r="AX5" s="79">
        <v>2013</v>
      </c>
      <c r="AY5" s="79">
        <v>2014</v>
      </c>
      <c r="AZ5" s="79">
        <v>2015</v>
      </c>
      <c r="BA5" s="79">
        <v>2016</v>
      </c>
      <c r="BB5" s="79">
        <v>2017</v>
      </c>
      <c r="BC5" s="79">
        <v>2018</v>
      </c>
      <c r="BD5" s="79">
        <v>2019</v>
      </c>
      <c r="BE5" s="79">
        <v>2020</v>
      </c>
      <c r="BG5" s="632" t="s">
        <v>345</v>
      </c>
      <c r="BH5" s="632" t="s">
        <v>344</v>
      </c>
    </row>
    <row r="6" spans="26:60" ht="14.25">
      <c r="Z6" s="67" t="s">
        <v>343</v>
      </c>
      <c r="AA6" s="84" t="s">
        <v>230</v>
      </c>
      <c r="AB6" s="84" t="s">
        <v>230</v>
      </c>
      <c r="AC6" s="84" t="s">
        <v>230</v>
      </c>
      <c r="AD6" s="84" t="s">
        <v>230</v>
      </c>
      <c r="AE6" s="84" t="s">
        <v>230</v>
      </c>
      <c r="AF6" s="80">
        <v>191.95600000000002</v>
      </c>
      <c r="AG6" s="80">
        <v>209.178</v>
      </c>
      <c r="AH6" s="80">
        <v>251.71900000000002</v>
      </c>
      <c r="AI6" s="80">
        <v>460.791</v>
      </c>
      <c r="AJ6" s="80">
        <v>678.43</v>
      </c>
      <c r="AK6" s="80">
        <v>1045.99</v>
      </c>
      <c r="AL6" s="80">
        <v>1163.459</v>
      </c>
      <c r="AM6" s="80">
        <v>1138.4</v>
      </c>
      <c r="AN6" s="80">
        <v>756</v>
      </c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G6" s="643">
        <f aca="true" t="shared" si="0" ref="BG6:BG14">AN6/AM6-1</f>
        <v>-0.3359100491918483</v>
      </c>
      <c r="BH6" s="214">
        <f aca="true" t="shared" si="1" ref="BH6:BH14">AN6/AF6-1</f>
        <v>2.9384025505845086</v>
      </c>
    </row>
    <row r="7" spans="26:60" ht="14.25">
      <c r="Z7" s="85" t="s">
        <v>231</v>
      </c>
      <c r="AA7" s="84" t="s">
        <v>230</v>
      </c>
      <c r="AB7" s="84" t="s">
        <v>230</v>
      </c>
      <c r="AC7" s="84" t="s">
        <v>230</v>
      </c>
      <c r="AD7" s="84" t="s">
        <v>230</v>
      </c>
      <c r="AE7" s="84" t="s">
        <v>230</v>
      </c>
      <c r="AF7" s="80">
        <v>16965</v>
      </c>
      <c r="AG7" s="80">
        <v>15596.1</v>
      </c>
      <c r="AH7" s="80">
        <v>14695.2</v>
      </c>
      <c r="AI7" s="80">
        <v>13782.6</v>
      </c>
      <c r="AJ7" s="80">
        <v>14098.5</v>
      </c>
      <c r="AK7" s="80">
        <v>12402</v>
      </c>
      <c r="AL7" s="80">
        <v>9336.6</v>
      </c>
      <c r="AM7" s="80">
        <v>6095.7</v>
      </c>
      <c r="AN7" s="80">
        <v>5022.81</v>
      </c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G7" s="643">
        <f t="shared" si="0"/>
        <v>-0.17600767754318614</v>
      </c>
      <c r="BH7" s="214">
        <f t="shared" si="1"/>
        <v>-0.7039310344827586</v>
      </c>
    </row>
    <row r="8" spans="26:60" ht="14.25">
      <c r="Z8" s="85" t="s">
        <v>232</v>
      </c>
      <c r="AA8" s="84" t="s">
        <v>233</v>
      </c>
      <c r="AB8" s="84" t="s">
        <v>233</v>
      </c>
      <c r="AC8" s="84" t="s">
        <v>233</v>
      </c>
      <c r="AD8" s="84" t="s">
        <v>233</v>
      </c>
      <c r="AE8" s="84" t="s">
        <v>233</v>
      </c>
      <c r="AF8" s="80">
        <v>5962.7</v>
      </c>
      <c r="AG8" s="80">
        <v>5664.68</v>
      </c>
      <c r="AH8" s="80">
        <v>4378.49</v>
      </c>
      <c r="AI8" s="80">
        <v>3760.19</v>
      </c>
      <c r="AJ8" s="80">
        <v>2961.8</v>
      </c>
      <c r="AK8" s="80">
        <v>2495.54</v>
      </c>
      <c r="AL8" s="80">
        <v>2285.22</v>
      </c>
      <c r="AM8" s="80">
        <v>2268.82</v>
      </c>
      <c r="AN8" s="80">
        <v>2268.4</v>
      </c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643">
        <f t="shared" si="0"/>
        <v>-0.0001851182553045394</v>
      </c>
      <c r="BH8" s="214">
        <f t="shared" si="1"/>
        <v>-0.6195683163667466</v>
      </c>
    </row>
    <row r="9" spans="26:60" ht="14.25">
      <c r="Z9" s="67" t="s">
        <v>158</v>
      </c>
      <c r="AA9" s="84" t="s">
        <v>234</v>
      </c>
      <c r="AB9" s="84" t="s">
        <v>234</v>
      </c>
      <c r="AC9" s="84" t="s">
        <v>234</v>
      </c>
      <c r="AD9" s="84" t="s">
        <v>234</v>
      </c>
      <c r="AE9" s="84" t="s">
        <v>234</v>
      </c>
      <c r="AF9" s="80">
        <v>456.96</v>
      </c>
      <c r="AG9" s="80">
        <v>416.52</v>
      </c>
      <c r="AH9" s="80">
        <v>413.78</v>
      </c>
      <c r="AI9" s="80">
        <v>406.16</v>
      </c>
      <c r="AJ9" s="80">
        <v>403</v>
      </c>
      <c r="AK9" s="80">
        <v>437.71</v>
      </c>
      <c r="AL9" s="80">
        <v>413.01</v>
      </c>
      <c r="AM9" s="80">
        <v>446.68</v>
      </c>
      <c r="AN9" s="80">
        <v>653.12</v>
      </c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G9" s="643">
        <f t="shared" si="0"/>
        <v>0.46216530849825377</v>
      </c>
      <c r="BH9" s="214">
        <f t="shared" si="1"/>
        <v>0.4292717086834734</v>
      </c>
    </row>
    <row r="10" spans="26:60" ht="14.25">
      <c r="Z10" s="77" t="s">
        <v>235</v>
      </c>
      <c r="AA10" s="86" t="s">
        <v>234</v>
      </c>
      <c r="AB10" s="86" t="s">
        <v>234</v>
      </c>
      <c r="AC10" s="86" t="s">
        <v>234</v>
      </c>
      <c r="AD10" s="86" t="s">
        <v>234</v>
      </c>
      <c r="AE10" s="86" t="s">
        <v>234</v>
      </c>
      <c r="AF10" s="87">
        <v>1365</v>
      </c>
      <c r="AG10" s="87">
        <v>2083.25</v>
      </c>
      <c r="AH10" s="87">
        <v>2648.88</v>
      </c>
      <c r="AI10" s="87">
        <v>2862.34</v>
      </c>
      <c r="AJ10" s="87">
        <v>2828.67</v>
      </c>
      <c r="AK10" s="87">
        <v>2849.5379999999996</v>
      </c>
      <c r="AL10" s="87">
        <v>2702.7720000000004</v>
      </c>
      <c r="AM10" s="87">
        <v>2692.328</v>
      </c>
      <c r="AN10" s="87">
        <v>2624.0580000000004</v>
      </c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G10" s="643">
        <f t="shared" si="0"/>
        <v>-0.02535723730540984</v>
      </c>
      <c r="BH10" s="214">
        <f t="shared" si="1"/>
        <v>0.9223868131868136</v>
      </c>
    </row>
    <row r="11" spans="26:60" ht="14.25">
      <c r="Z11" s="77" t="s">
        <v>159</v>
      </c>
      <c r="AA11" s="86" t="s">
        <v>236</v>
      </c>
      <c r="AB11" s="86" t="s">
        <v>236</v>
      </c>
      <c r="AC11" s="86" t="s">
        <v>236</v>
      </c>
      <c r="AD11" s="86" t="s">
        <v>236</v>
      </c>
      <c r="AE11" s="86" t="s">
        <v>236</v>
      </c>
      <c r="AF11" s="87">
        <v>809.1310000000001</v>
      </c>
      <c r="AG11" s="87">
        <v>1149.3310000000001</v>
      </c>
      <c r="AH11" s="87">
        <v>1485.8069999999998</v>
      </c>
      <c r="AI11" s="87">
        <v>1798.412</v>
      </c>
      <c r="AJ11" s="87">
        <v>2117.1874999999995</v>
      </c>
      <c r="AK11" s="87">
        <v>2449.2347499999996</v>
      </c>
      <c r="AL11" s="87">
        <v>2817.9072499999997</v>
      </c>
      <c r="AM11" s="87">
        <v>3161.549</v>
      </c>
      <c r="AN11" s="87">
        <v>3447.955</v>
      </c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G11" s="643">
        <f t="shared" si="0"/>
        <v>0.0905904036280949</v>
      </c>
      <c r="BH11" s="214">
        <f t="shared" si="1"/>
        <v>3.261306265610883</v>
      </c>
    </row>
    <row r="12" spans="26:60" ht="14.25">
      <c r="Z12" s="77" t="s">
        <v>160</v>
      </c>
      <c r="AA12" s="86" t="s">
        <v>230</v>
      </c>
      <c r="AB12" s="86" t="s">
        <v>230</v>
      </c>
      <c r="AC12" s="86" t="s">
        <v>230</v>
      </c>
      <c r="AD12" s="86" t="s">
        <v>230</v>
      </c>
      <c r="AE12" s="86" t="s">
        <v>230</v>
      </c>
      <c r="AF12" s="87">
        <v>8880</v>
      </c>
      <c r="AG12" s="87">
        <v>10730</v>
      </c>
      <c r="AH12" s="87">
        <v>11100</v>
      </c>
      <c r="AI12" s="87">
        <v>10774</v>
      </c>
      <c r="AJ12" s="87">
        <v>8909.6</v>
      </c>
      <c r="AK12" s="87">
        <v>7211.3</v>
      </c>
      <c r="AL12" s="87">
        <v>6497.2</v>
      </c>
      <c r="AM12" s="87">
        <v>5002</v>
      </c>
      <c r="AN12" s="87">
        <v>4288</v>
      </c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G12" s="643">
        <f t="shared" si="0"/>
        <v>-0.14274290283886448</v>
      </c>
      <c r="BH12" s="214">
        <f t="shared" si="1"/>
        <v>-0.5171171171171172</v>
      </c>
    </row>
    <row r="13" spans="26:60" ht="14.25">
      <c r="Z13" s="77" t="s">
        <v>161</v>
      </c>
      <c r="AA13" s="86" t="s">
        <v>234</v>
      </c>
      <c r="AB13" s="86" t="s">
        <v>234</v>
      </c>
      <c r="AC13" s="86" t="s">
        <v>234</v>
      </c>
      <c r="AD13" s="86" t="s">
        <v>234</v>
      </c>
      <c r="AE13" s="86" t="s">
        <v>234</v>
      </c>
      <c r="AF13" s="87">
        <v>4102.18</v>
      </c>
      <c r="AG13" s="87">
        <v>5001.01</v>
      </c>
      <c r="AH13" s="87">
        <v>6239.06</v>
      </c>
      <c r="AI13" s="87">
        <v>6361.94</v>
      </c>
      <c r="AJ13" s="87">
        <v>6836.22</v>
      </c>
      <c r="AK13" s="87">
        <v>7372.99</v>
      </c>
      <c r="AL13" s="87">
        <v>5696.89</v>
      </c>
      <c r="AM13" s="87">
        <v>5683.22</v>
      </c>
      <c r="AN13" s="87">
        <v>5536.91</v>
      </c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G13" s="643">
        <f t="shared" si="0"/>
        <v>-0.025744208388906342</v>
      </c>
      <c r="BH13" s="214">
        <f t="shared" si="1"/>
        <v>0.34974818267360264</v>
      </c>
    </row>
    <row r="14" spans="26:60" ht="14.25">
      <c r="Z14" s="77" t="s">
        <v>162</v>
      </c>
      <c r="AA14" s="86" t="s">
        <v>237</v>
      </c>
      <c r="AB14" s="86" t="s">
        <v>237</v>
      </c>
      <c r="AC14" s="86" t="s">
        <v>237</v>
      </c>
      <c r="AD14" s="86" t="s">
        <v>237</v>
      </c>
      <c r="AE14" s="86" t="s">
        <v>237</v>
      </c>
      <c r="AF14" s="87">
        <v>10990</v>
      </c>
      <c r="AG14" s="87">
        <v>11778</v>
      </c>
      <c r="AH14" s="87">
        <v>10304.5</v>
      </c>
      <c r="AI14" s="87">
        <v>9083.6</v>
      </c>
      <c r="AJ14" s="87">
        <v>4972.5</v>
      </c>
      <c r="AK14" s="87">
        <v>2790.5</v>
      </c>
      <c r="AL14" s="87">
        <v>2023.5</v>
      </c>
      <c r="AM14" s="87">
        <v>1542.8</v>
      </c>
      <c r="AN14" s="87">
        <v>1204.3</v>
      </c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G14" s="643">
        <f t="shared" si="0"/>
        <v>-0.21940627430645576</v>
      </c>
      <c r="BH14" s="214">
        <f t="shared" si="1"/>
        <v>-0.8904185623293903</v>
      </c>
    </row>
    <row r="15" spans="26:60" ht="15" thickBot="1">
      <c r="Z15" s="68" t="s">
        <v>163</v>
      </c>
      <c r="AA15" s="88" t="s">
        <v>238</v>
      </c>
      <c r="AB15" s="88" t="s">
        <v>238</v>
      </c>
      <c r="AC15" s="88" t="s">
        <v>238</v>
      </c>
      <c r="AD15" s="88" t="s">
        <v>238</v>
      </c>
      <c r="AE15" s="88" t="s">
        <v>238</v>
      </c>
      <c r="AF15" s="81">
        <v>0</v>
      </c>
      <c r="AG15" s="81">
        <v>0</v>
      </c>
      <c r="AH15" s="81">
        <v>0</v>
      </c>
      <c r="AI15" s="81">
        <v>0</v>
      </c>
      <c r="AJ15" s="81">
        <v>0</v>
      </c>
      <c r="AK15" s="81">
        <v>0</v>
      </c>
      <c r="AL15" s="81">
        <v>0</v>
      </c>
      <c r="AM15" s="81">
        <v>0</v>
      </c>
      <c r="AN15" s="81">
        <v>0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G15" s="654"/>
      <c r="BH15" s="655"/>
    </row>
    <row r="16" spans="26:60" ht="15" thickTop="1">
      <c r="Z16" s="69" t="s">
        <v>155</v>
      </c>
      <c r="AA16" s="101" t="s">
        <v>154</v>
      </c>
      <c r="AB16" s="101" t="s">
        <v>154</v>
      </c>
      <c r="AC16" s="101" t="s">
        <v>154</v>
      </c>
      <c r="AD16" s="101" t="s">
        <v>154</v>
      </c>
      <c r="AE16" s="101" t="s">
        <v>154</v>
      </c>
      <c r="AF16" s="82">
        <v>49722.927</v>
      </c>
      <c r="AG16" s="82">
        <v>52628.069</v>
      </c>
      <c r="AH16" s="82">
        <v>51517.436</v>
      </c>
      <c r="AI16" s="82">
        <v>49290.033</v>
      </c>
      <c r="AJ16" s="82">
        <v>43805.9075</v>
      </c>
      <c r="AK16" s="82">
        <v>39054.802749999995</v>
      </c>
      <c r="AL16" s="82">
        <v>32936.55825</v>
      </c>
      <c r="AM16" s="82">
        <v>28031.497</v>
      </c>
      <c r="AN16" s="82">
        <v>25801.553</v>
      </c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G16" s="656">
        <f>AN16/AM16-1</f>
        <v>-0.07955137037454685</v>
      </c>
      <c r="BH16" s="657">
        <f>AN16/AF16-1</f>
        <v>-0.4810934400543234</v>
      </c>
    </row>
    <row r="17" ht="14.25"/>
    <row r="18" ht="14.25">
      <c r="Z18" s="3" t="s">
        <v>226</v>
      </c>
    </row>
    <row r="19" spans="26:40" ht="14.25">
      <c r="Z19" s="79"/>
      <c r="AA19" s="79">
        <v>1990</v>
      </c>
      <c r="AB19" s="79">
        <v>1991</v>
      </c>
      <c r="AC19" s="79">
        <v>1992</v>
      </c>
      <c r="AD19" s="79">
        <v>1993</v>
      </c>
      <c r="AE19" s="79">
        <v>1994</v>
      </c>
      <c r="AF19" s="79">
        <v>1995</v>
      </c>
      <c r="AG19" s="79">
        <v>1996</v>
      </c>
      <c r="AH19" s="79">
        <v>1997</v>
      </c>
      <c r="AI19" s="79">
        <v>1998</v>
      </c>
      <c r="AJ19" s="79">
        <v>1999</v>
      </c>
      <c r="AK19" s="79">
        <v>2000</v>
      </c>
      <c r="AL19" s="79">
        <v>2001</v>
      </c>
      <c r="AM19" s="79">
        <v>2002</v>
      </c>
      <c r="AN19" s="79">
        <v>2003</v>
      </c>
    </row>
    <row r="20" spans="26:40" ht="14.25">
      <c r="Z20" s="67" t="s">
        <v>343</v>
      </c>
      <c r="AA20" s="89" t="s">
        <v>154</v>
      </c>
      <c r="AB20" s="89" t="s">
        <v>154</v>
      </c>
      <c r="AC20" s="89" t="s">
        <v>154</v>
      </c>
      <c r="AD20" s="89" t="s">
        <v>154</v>
      </c>
      <c r="AE20" s="89" t="s">
        <v>154</v>
      </c>
      <c r="AF20" s="39">
        <f aca="true" t="shared" si="2" ref="AF20:AM30">AF6/AF$16</f>
        <v>0.003860512877691211</v>
      </c>
      <c r="AG20" s="39">
        <f t="shared" si="2"/>
        <v>0.003974647065238133</v>
      </c>
      <c r="AH20" s="39">
        <f t="shared" si="2"/>
        <v>0.004886093321880383</v>
      </c>
      <c r="AI20" s="39">
        <f t="shared" si="2"/>
        <v>0.009348563430663558</v>
      </c>
      <c r="AJ20" s="39">
        <f t="shared" si="2"/>
        <v>0.015487180581751444</v>
      </c>
      <c r="AK20" s="39">
        <f t="shared" si="2"/>
        <v>0.026782621504854488</v>
      </c>
      <c r="AL20" s="39">
        <f t="shared" si="2"/>
        <v>0.03532424338842387</v>
      </c>
      <c r="AM20" s="39">
        <f t="shared" si="2"/>
        <v>0.040611459316639426</v>
      </c>
      <c r="AN20" s="39">
        <f aca="true" t="shared" si="3" ref="AN20:AN30">AN6/AN$16</f>
        <v>0.02930056186927973</v>
      </c>
    </row>
    <row r="21" spans="26:40" ht="14.25">
      <c r="Z21" s="85" t="s">
        <v>231</v>
      </c>
      <c r="AA21" s="89" t="s">
        <v>154</v>
      </c>
      <c r="AB21" s="89" t="s">
        <v>154</v>
      </c>
      <c r="AC21" s="89" t="s">
        <v>154</v>
      </c>
      <c r="AD21" s="89" t="s">
        <v>154</v>
      </c>
      <c r="AE21" s="89" t="s">
        <v>154</v>
      </c>
      <c r="AF21" s="39">
        <f t="shared" si="2"/>
        <v>0.34119069458642287</v>
      </c>
      <c r="AG21" s="39">
        <f t="shared" si="2"/>
        <v>0.2963456629959195</v>
      </c>
      <c r="AH21" s="39">
        <f t="shared" si="2"/>
        <v>0.2852471151708715</v>
      </c>
      <c r="AI21" s="39">
        <f t="shared" si="2"/>
        <v>0.27962245430024363</v>
      </c>
      <c r="AJ21" s="39">
        <f t="shared" si="2"/>
        <v>0.32184015363681256</v>
      </c>
      <c r="AK21" s="39">
        <f t="shared" si="2"/>
        <v>0.3175537738441145</v>
      </c>
      <c r="AL21" s="39">
        <f t="shared" si="2"/>
        <v>0.28347224166933105</v>
      </c>
      <c r="AM21" s="39">
        <f t="shared" si="2"/>
        <v>0.2174589534051642</v>
      </c>
      <c r="AN21" s="39">
        <f t="shared" si="3"/>
        <v>0.19467084016221817</v>
      </c>
    </row>
    <row r="22" spans="26:40" ht="14.25">
      <c r="Z22" s="85" t="s">
        <v>232</v>
      </c>
      <c r="AA22" s="89" t="s">
        <v>154</v>
      </c>
      <c r="AB22" s="89" t="s">
        <v>154</v>
      </c>
      <c r="AC22" s="89" t="s">
        <v>154</v>
      </c>
      <c r="AD22" s="89" t="s">
        <v>154</v>
      </c>
      <c r="AE22" s="89" t="s">
        <v>154</v>
      </c>
      <c r="AF22" s="39">
        <f t="shared" si="2"/>
        <v>0.11991852370235564</v>
      </c>
      <c r="AG22" s="39">
        <f t="shared" si="2"/>
        <v>0.10763609814374911</v>
      </c>
      <c r="AH22" s="39">
        <f t="shared" si="2"/>
        <v>0.08499044867062094</v>
      </c>
      <c r="AI22" s="39">
        <f t="shared" si="2"/>
        <v>0.07628702541140518</v>
      </c>
      <c r="AJ22" s="39">
        <f t="shared" si="2"/>
        <v>0.06761188545175101</v>
      </c>
      <c r="AK22" s="39">
        <f t="shared" si="2"/>
        <v>0.06389841515714735</v>
      </c>
      <c r="AL22" s="39">
        <f t="shared" si="2"/>
        <v>0.06938247714452678</v>
      </c>
      <c r="AM22" s="39">
        <f t="shared" si="2"/>
        <v>0.08093823886751393</v>
      </c>
      <c r="AN22" s="39">
        <f t="shared" si="3"/>
        <v>0.08791718855062718</v>
      </c>
    </row>
    <row r="23" spans="26:40" ht="14.25">
      <c r="Z23" s="67" t="s">
        <v>158</v>
      </c>
      <c r="AA23" s="89" t="s">
        <v>154</v>
      </c>
      <c r="AB23" s="89" t="s">
        <v>154</v>
      </c>
      <c r="AC23" s="89" t="s">
        <v>154</v>
      </c>
      <c r="AD23" s="89" t="s">
        <v>154</v>
      </c>
      <c r="AE23" s="89" t="s">
        <v>154</v>
      </c>
      <c r="AF23" s="39">
        <f t="shared" si="2"/>
        <v>0.009190126719611658</v>
      </c>
      <c r="AG23" s="39">
        <f t="shared" si="2"/>
        <v>0.007914407803942036</v>
      </c>
      <c r="AH23" s="39">
        <f t="shared" si="2"/>
        <v>0.008031843820798844</v>
      </c>
      <c r="AI23" s="39">
        <f t="shared" si="2"/>
        <v>0.008240205479270018</v>
      </c>
      <c r="AJ23" s="39">
        <f t="shared" si="2"/>
        <v>0.009199672441439547</v>
      </c>
      <c r="AK23" s="39">
        <f t="shared" si="2"/>
        <v>0.011207584450032846</v>
      </c>
      <c r="AL23" s="39">
        <f t="shared" si="2"/>
        <v>0.012539561567578178</v>
      </c>
      <c r="AM23" s="39">
        <f t="shared" si="2"/>
        <v>0.015934932051613226</v>
      </c>
      <c r="AN23" s="39">
        <f t="shared" si="3"/>
        <v>0.02531320498421161</v>
      </c>
    </row>
    <row r="24" spans="26:40" ht="14.25">
      <c r="Z24" s="67" t="s">
        <v>239</v>
      </c>
      <c r="AA24" s="89" t="s">
        <v>154</v>
      </c>
      <c r="AB24" s="89" t="s">
        <v>154</v>
      </c>
      <c r="AC24" s="89" t="s">
        <v>154</v>
      </c>
      <c r="AD24" s="89" t="s">
        <v>154</v>
      </c>
      <c r="AE24" s="89" t="s">
        <v>154</v>
      </c>
      <c r="AF24" s="39">
        <f t="shared" si="2"/>
        <v>0.02745212485178115</v>
      </c>
      <c r="AG24" s="39">
        <f t="shared" si="2"/>
        <v>0.039584389843374264</v>
      </c>
      <c r="AH24" s="39">
        <f t="shared" si="2"/>
        <v>0.051417155155004224</v>
      </c>
      <c r="AI24" s="39">
        <f t="shared" si="2"/>
        <v>0.05807137520074292</v>
      </c>
      <c r="AJ24" s="39">
        <f t="shared" si="2"/>
        <v>0.06457279763009133</v>
      </c>
      <c r="AK24" s="39">
        <f t="shared" si="2"/>
        <v>0.07296255004130062</v>
      </c>
      <c r="AL24" s="39">
        <f t="shared" si="2"/>
        <v>0.08205994018819499</v>
      </c>
      <c r="AM24" s="39">
        <f t="shared" si="2"/>
        <v>0.09604652937372557</v>
      </c>
      <c r="AN24" s="39">
        <f t="shared" si="3"/>
        <v>0.1017015526158445</v>
      </c>
    </row>
    <row r="25" spans="26:40" ht="14.25">
      <c r="Z25" s="67" t="s">
        <v>159</v>
      </c>
      <c r="AA25" s="89" t="s">
        <v>154</v>
      </c>
      <c r="AB25" s="89" t="s">
        <v>154</v>
      </c>
      <c r="AC25" s="89" t="s">
        <v>154</v>
      </c>
      <c r="AD25" s="89" t="s">
        <v>154</v>
      </c>
      <c r="AE25" s="89" t="s">
        <v>154</v>
      </c>
      <c r="AF25" s="39">
        <f t="shared" si="2"/>
        <v>0.016272795042817974</v>
      </c>
      <c r="AG25" s="39">
        <f t="shared" si="2"/>
        <v>0.021838745404092256</v>
      </c>
      <c r="AH25" s="39">
        <f t="shared" si="2"/>
        <v>0.028840856909105487</v>
      </c>
      <c r="AI25" s="39">
        <f t="shared" si="2"/>
        <v>0.03648632168698284</v>
      </c>
      <c r="AJ25" s="39">
        <f t="shared" si="2"/>
        <v>0.048331095526328256</v>
      </c>
      <c r="AK25" s="39">
        <f t="shared" si="2"/>
        <v>0.062712767125677</v>
      </c>
      <c r="AL25" s="39">
        <f t="shared" si="2"/>
        <v>0.08555560749884969</v>
      </c>
      <c r="AM25" s="39">
        <f t="shared" si="2"/>
        <v>0.11278559257823441</v>
      </c>
      <c r="AN25" s="39">
        <f t="shared" si="3"/>
        <v>0.1336336227513127</v>
      </c>
    </row>
    <row r="26" spans="26:40" ht="14.25">
      <c r="Z26" s="67" t="s">
        <v>160</v>
      </c>
      <c r="AA26" s="89" t="s">
        <v>154</v>
      </c>
      <c r="AB26" s="89" t="s">
        <v>154</v>
      </c>
      <c r="AC26" s="89" t="s">
        <v>154</v>
      </c>
      <c r="AD26" s="89" t="s">
        <v>154</v>
      </c>
      <c r="AE26" s="89" t="s">
        <v>154</v>
      </c>
      <c r="AF26" s="39">
        <f t="shared" si="2"/>
        <v>0.17858964738741143</v>
      </c>
      <c r="AG26" s="39">
        <f t="shared" si="2"/>
        <v>0.20388359679318652</v>
      </c>
      <c r="AH26" s="39">
        <f t="shared" si="2"/>
        <v>0.21546103342565417</v>
      </c>
      <c r="AI26" s="39">
        <f t="shared" si="2"/>
        <v>0.21858374491248564</v>
      </c>
      <c r="AJ26" s="39">
        <f t="shared" si="2"/>
        <v>0.20338809326116575</v>
      </c>
      <c r="AK26" s="39">
        <f t="shared" si="2"/>
        <v>0.18464566435430277</v>
      </c>
      <c r="AL26" s="39">
        <f t="shared" si="2"/>
        <v>0.19726408420345498</v>
      </c>
      <c r="AM26" s="39">
        <f t="shared" si="2"/>
        <v>0.17844212886668165</v>
      </c>
      <c r="AN26" s="39">
        <f t="shared" si="3"/>
        <v>0.1661915466871316</v>
      </c>
    </row>
    <row r="27" spans="26:40" ht="14.25">
      <c r="Z27" s="67" t="s">
        <v>161</v>
      </c>
      <c r="AA27" s="89" t="s">
        <v>154</v>
      </c>
      <c r="AB27" s="89" t="s">
        <v>154</v>
      </c>
      <c r="AC27" s="89" t="s">
        <v>154</v>
      </c>
      <c r="AD27" s="89" t="s">
        <v>154</v>
      </c>
      <c r="AE27" s="89" t="s">
        <v>154</v>
      </c>
      <c r="AF27" s="39">
        <f t="shared" si="2"/>
        <v>0.0825007747432085</v>
      </c>
      <c r="AG27" s="39">
        <f t="shared" si="2"/>
        <v>0.0950255271573806</v>
      </c>
      <c r="AH27" s="39">
        <f t="shared" si="2"/>
        <v>0.12110579416258216</v>
      </c>
      <c r="AI27" s="39">
        <f t="shared" si="2"/>
        <v>0.12907153054655085</v>
      </c>
      <c r="AJ27" s="39">
        <f t="shared" si="2"/>
        <v>0.1560570340883818</v>
      </c>
      <c r="AK27" s="39">
        <f t="shared" si="2"/>
        <v>0.18878574415537153</v>
      </c>
      <c r="AL27" s="39">
        <f t="shared" si="2"/>
        <v>0.1729655526469588</v>
      </c>
      <c r="AM27" s="39">
        <f t="shared" si="2"/>
        <v>0.2027440774925435</v>
      </c>
      <c r="AN27" s="39">
        <f t="shared" si="3"/>
        <v>0.21459599738046775</v>
      </c>
    </row>
    <row r="28" spans="26:40" ht="14.25">
      <c r="Z28" s="67" t="s">
        <v>162</v>
      </c>
      <c r="AA28" s="89" t="s">
        <v>154</v>
      </c>
      <c r="AB28" s="89" t="s">
        <v>154</v>
      </c>
      <c r="AC28" s="89" t="s">
        <v>154</v>
      </c>
      <c r="AD28" s="89" t="s">
        <v>154</v>
      </c>
      <c r="AE28" s="89" t="s">
        <v>154</v>
      </c>
      <c r="AF28" s="39">
        <f t="shared" si="2"/>
        <v>0.2210248000886995</v>
      </c>
      <c r="AG28" s="39">
        <f t="shared" si="2"/>
        <v>0.22379692479311752</v>
      </c>
      <c r="AH28" s="39">
        <f t="shared" si="2"/>
        <v>0.2000196593634823</v>
      </c>
      <c r="AI28" s="39">
        <f t="shared" si="2"/>
        <v>0.18428877903165533</v>
      </c>
      <c r="AJ28" s="39">
        <f t="shared" si="2"/>
        <v>0.11351208738227829</v>
      </c>
      <c r="AK28" s="39">
        <f t="shared" si="2"/>
        <v>0.07145087936719896</v>
      </c>
      <c r="AL28" s="39">
        <f t="shared" si="2"/>
        <v>0.06143629169268164</v>
      </c>
      <c r="AM28" s="39">
        <f t="shared" si="2"/>
        <v>0.05503808804788413</v>
      </c>
      <c r="AN28" s="39">
        <f t="shared" si="3"/>
        <v>0.04667548499890685</v>
      </c>
    </row>
    <row r="29" spans="26:40" ht="15" thickBot="1">
      <c r="Z29" s="68" t="s">
        <v>163</v>
      </c>
      <c r="AA29" s="90" t="s">
        <v>154</v>
      </c>
      <c r="AB29" s="90" t="s">
        <v>154</v>
      </c>
      <c r="AC29" s="90" t="s">
        <v>154</v>
      </c>
      <c r="AD29" s="90" t="s">
        <v>154</v>
      </c>
      <c r="AE29" s="90" t="s">
        <v>154</v>
      </c>
      <c r="AF29" s="45">
        <f t="shared" si="2"/>
        <v>0</v>
      </c>
      <c r="AG29" s="45">
        <f t="shared" si="2"/>
        <v>0</v>
      </c>
      <c r="AH29" s="45">
        <f t="shared" si="2"/>
        <v>0</v>
      </c>
      <c r="AI29" s="45">
        <f t="shared" si="2"/>
        <v>0</v>
      </c>
      <c r="AJ29" s="45">
        <f t="shared" si="2"/>
        <v>0</v>
      </c>
      <c r="AK29" s="45">
        <f t="shared" si="2"/>
        <v>0</v>
      </c>
      <c r="AL29" s="45">
        <f t="shared" si="2"/>
        <v>0</v>
      </c>
      <c r="AM29" s="45">
        <f t="shared" si="2"/>
        <v>0</v>
      </c>
      <c r="AN29" s="45">
        <f t="shared" si="3"/>
        <v>0</v>
      </c>
    </row>
    <row r="30" spans="26:40" ht="15" thickTop="1">
      <c r="Z30" s="69" t="s">
        <v>155</v>
      </c>
      <c r="AA30" s="91" t="s">
        <v>154</v>
      </c>
      <c r="AB30" s="91" t="s">
        <v>154</v>
      </c>
      <c r="AC30" s="91" t="s">
        <v>154</v>
      </c>
      <c r="AD30" s="91" t="s">
        <v>154</v>
      </c>
      <c r="AE30" s="91" t="s">
        <v>154</v>
      </c>
      <c r="AF30" s="83">
        <f t="shared" si="2"/>
        <v>1</v>
      </c>
      <c r="AG30" s="83">
        <f t="shared" si="2"/>
        <v>1</v>
      </c>
      <c r="AH30" s="83">
        <f t="shared" si="2"/>
        <v>1</v>
      </c>
      <c r="AI30" s="83">
        <f t="shared" si="2"/>
        <v>1</v>
      </c>
      <c r="AJ30" s="83">
        <f t="shared" si="2"/>
        <v>1</v>
      </c>
      <c r="AK30" s="83">
        <f t="shared" si="2"/>
        <v>1</v>
      </c>
      <c r="AL30" s="83">
        <f t="shared" si="2"/>
        <v>1</v>
      </c>
      <c r="AM30" s="83">
        <f t="shared" si="2"/>
        <v>1</v>
      </c>
      <c r="AN30" s="83">
        <f t="shared" si="3"/>
        <v>1</v>
      </c>
    </row>
    <row r="31" ht="14.25"/>
    <row r="32" ht="14.25">
      <c r="Z32" s="3" t="s">
        <v>240</v>
      </c>
    </row>
    <row r="33" spans="26:40" ht="14.25">
      <c r="Z33" s="79"/>
      <c r="AA33" s="79">
        <v>1990</v>
      </c>
      <c r="AB33" s="79">
        <v>1991</v>
      </c>
      <c r="AC33" s="79">
        <v>1992</v>
      </c>
      <c r="AD33" s="79">
        <v>1993</v>
      </c>
      <c r="AE33" s="79">
        <v>1994</v>
      </c>
      <c r="AF33" s="79">
        <f aca="true" t="shared" si="4" ref="AF33:AK33">AE33+1</f>
        <v>1995</v>
      </c>
      <c r="AG33" s="79">
        <f t="shared" si="4"/>
        <v>1996</v>
      </c>
      <c r="AH33" s="79">
        <f t="shared" si="4"/>
        <v>1997</v>
      </c>
      <c r="AI33" s="79">
        <f t="shared" si="4"/>
        <v>1998</v>
      </c>
      <c r="AJ33" s="79">
        <f t="shared" si="4"/>
        <v>1999</v>
      </c>
      <c r="AK33" s="79">
        <f t="shared" si="4"/>
        <v>2000</v>
      </c>
      <c r="AL33" s="79">
        <f>AK33+1</f>
        <v>2001</v>
      </c>
      <c r="AM33" s="79">
        <f>AL33+1</f>
        <v>2002</v>
      </c>
      <c r="AN33" s="79">
        <f>AM33+1</f>
        <v>2003</v>
      </c>
    </row>
    <row r="34" spans="26:40" ht="14.25">
      <c r="Z34" s="67" t="s">
        <v>343</v>
      </c>
      <c r="AA34" s="98" t="s">
        <v>154</v>
      </c>
      <c r="AB34" s="98" t="s">
        <v>154</v>
      </c>
      <c r="AC34" s="98" t="s">
        <v>154</v>
      </c>
      <c r="AD34" s="98" t="s">
        <v>154</v>
      </c>
      <c r="AE34" s="98" t="s">
        <v>154</v>
      </c>
      <c r="AF34" s="92">
        <f aca="true" t="shared" si="5" ref="AF34:AM44">AF6/$AF6-1</f>
        <v>0</v>
      </c>
      <c r="AG34" s="92">
        <f t="shared" si="5"/>
        <v>0.08971847715101355</v>
      </c>
      <c r="AH34" s="92">
        <f t="shared" si="5"/>
        <v>0.31133697305632535</v>
      </c>
      <c r="AI34" s="92">
        <f t="shared" si="5"/>
        <v>1.4005032403259077</v>
      </c>
      <c r="AJ34" s="92">
        <f t="shared" si="5"/>
        <v>2.534299526974931</v>
      </c>
      <c r="AK34" s="92">
        <f t="shared" si="5"/>
        <v>4.4491133384734</v>
      </c>
      <c r="AL34" s="92">
        <f t="shared" si="5"/>
        <v>5.061071287169976</v>
      </c>
      <c r="AM34" s="92">
        <f t="shared" si="5"/>
        <v>4.93052574548334</v>
      </c>
      <c r="AN34" s="92">
        <f aca="true" t="shared" si="6" ref="AN34:AN44">AN6/$AF6-1</f>
        <v>2.9384025505845086</v>
      </c>
    </row>
    <row r="35" spans="26:40" ht="14.25">
      <c r="Z35" s="85" t="s">
        <v>231</v>
      </c>
      <c r="AA35" s="98" t="s">
        <v>154</v>
      </c>
      <c r="AB35" s="98" t="s">
        <v>154</v>
      </c>
      <c r="AC35" s="98" t="s">
        <v>154</v>
      </c>
      <c r="AD35" s="98" t="s">
        <v>154</v>
      </c>
      <c r="AE35" s="98" t="s">
        <v>154</v>
      </c>
      <c r="AF35" s="92">
        <f t="shared" si="5"/>
        <v>0</v>
      </c>
      <c r="AG35" s="92">
        <f t="shared" si="5"/>
        <v>-0.08068965517241378</v>
      </c>
      <c r="AH35" s="92">
        <f t="shared" si="5"/>
        <v>-0.13379310344827577</v>
      </c>
      <c r="AI35" s="92">
        <f t="shared" si="5"/>
        <v>-0.1875862068965517</v>
      </c>
      <c r="AJ35" s="92">
        <f t="shared" si="5"/>
        <v>-0.16896551724137931</v>
      </c>
      <c r="AK35" s="92">
        <f t="shared" si="5"/>
        <v>-0.2689655172413793</v>
      </c>
      <c r="AL35" s="92">
        <f t="shared" si="5"/>
        <v>-0.44965517241379305</v>
      </c>
      <c r="AM35" s="92">
        <f t="shared" si="5"/>
        <v>-0.6406896551724138</v>
      </c>
      <c r="AN35" s="92">
        <f t="shared" si="6"/>
        <v>-0.7039310344827586</v>
      </c>
    </row>
    <row r="36" spans="26:40" ht="14.25">
      <c r="Z36" s="85" t="s">
        <v>232</v>
      </c>
      <c r="AA36" s="98" t="s">
        <v>154</v>
      </c>
      <c r="AB36" s="98" t="s">
        <v>154</v>
      </c>
      <c r="AC36" s="98" t="s">
        <v>154</v>
      </c>
      <c r="AD36" s="98" t="s">
        <v>154</v>
      </c>
      <c r="AE36" s="98" t="s">
        <v>154</v>
      </c>
      <c r="AF36" s="92">
        <f t="shared" si="5"/>
        <v>0</v>
      </c>
      <c r="AG36" s="92">
        <f t="shared" si="5"/>
        <v>-0.04998071343518873</v>
      </c>
      <c r="AH36" s="92">
        <f t="shared" si="5"/>
        <v>-0.2656866855619099</v>
      </c>
      <c r="AI36" s="92">
        <f t="shared" si="5"/>
        <v>-0.3693813205427071</v>
      </c>
      <c r="AJ36" s="92">
        <f t="shared" si="5"/>
        <v>-0.5032787160179113</v>
      </c>
      <c r="AK36" s="92">
        <f t="shared" si="5"/>
        <v>-0.5814748352256528</v>
      </c>
      <c r="AL36" s="92">
        <f t="shared" si="5"/>
        <v>-0.6167474466265283</v>
      </c>
      <c r="AM36" s="92">
        <f t="shared" si="5"/>
        <v>-0.6194978784778707</v>
      </c>
      <c r="AN36" s="92">
        <f t="shared" si="6"/>
        <v>-0.6195683163667466</v>
      </c>
    </row>
    <row r="37" spans="26:40" ht="14.25">
      <c r="Z37" s="67" t="s">
        <v>158</v>
      </c>
      <c r="AA37" s="98" t="s">
        <v>154</v>
      </c>
      <c r="AB37" s="98" t="s">
        <v>154</v>
      </c>
      <c r="AC37" s="98" t="s">
        <v>154</v>
      </c>
      <c r="AD37" s="98" t="s">
        <v>154</v>
      </c>
      <c r="AE37" s="98" t="s">
        <v>154</v>
      </c>
      <c r="AF37" s="92">
        <f t="shared" si="5"/>
        <v>0</v>
      </c>
      <c r="AG37" s="92">
        <f t="shared" si="5"/>
        <v>-0.08849789915966388</v>
      </c>
      <c r="AH37" s="92">
        <f t="shared" si="5"/>
        <v>-0.09449404761904767</v>
      </c>
      <c r="AI37" s="92">
        <f t="shared" si="5"/>
        <v>-0.11116946778711478</v>
      </c>
      <c r="AJ37" s="92">
        <f t="shared" si="5"/>
        <v>-0.11808473389355734</v>
      </c>
      <c r="AK37" s="92">
        <f t="shared" si="5"/>
        <v>-0.04212622549019607</v>
      </c>
      <c r="AL37" s="92">
        <f t="shared" si="5"/>
        <v>-0.09617909663865543</v>
      </c>
      <c r="AM37" s="92">
        <f t="shared" si="5"/>
        <v>-0.022496498599439696</v>
      </c>
      <c r="AN37" s="92">
        <f t="shared" si="6"/>
        <v>0.4292717086834734</v>
      </c>
    </row>
    <row r="38" spans="26:40" ht="14.25">
      <c r="Z38" s="67" t="s">
        <v>239</v>
      </c>
      <c r="AA38" s="98" t="s">
        <v>154</v>
      </c>
      <c r="AB38" s="98" t="s">
        <v>154</v>
      </c>
      <c r="AC38" s="98" t="s">
        <v>154</v>
      </c>
      <c r="AD38" s="98" t="s">
        <v>154</v>
      </c>
      <c r="AE38" s="98" t="s">
        <v>154</v>
      </c>
      <c r="AF38" s="92">
        <f t="shared" si="5"/>
        <v>0</v>
      </c>
      <c r="AG38" s="92">
        <f t="shared" si="5"/>
        <v>0.5261904761904761</v>
      </c>
      <c r="AH38" s="92">
        <f t="shared" si="5"/>
        <v>0.9405714285714286</v>
      </c>
      <c r="AI38" s="92">
        <f t="shared" si="5"/>
        <v>1.0969523809523811</v>
      </c>
      <c r="AJ38" s="92">
        <f t="shared" si="5"/>
        <v>1.0722857142857145</v>
      </c>
      <c r="AK38" s="92">
        <f t="shared" si="5"/>
        <v>1.0875736263736262</v>
      </c>
      <c r="AL38" s="92">
        <f t="shared" si="5"/>
        <v>0.9800527472527476</v>
      </c>
      <c r="AM38" s="92">
        <f t="shared" si="5"/>
        <v>0.9724014652014652</v>
      </c>
      <c r="AN38" s="92">
        <f t="shared" si="6"/>
        <v>0.9223868131868136</v>
      </c>
    </row>
    <row r="39" spans="26:40" ht="14.25">
      <c r="Z39" s="67" t="s">
        <v>159</v>
      </c>
      <c r="AA39" s="98" t="s">
        <v>154</v>
      </c>
      <c r="AB39" s="98" t="s">
        <v>154</v>
      </c>
      <c r="AC39" s="98" t="s">
        <v>154</v>
      </c>
      <c r="AD39" s="98" t="s">
        <v>154</v>
      </c>
      <c r="AE39" s="98" t="s">
        <v>154</v>
      </c>
      <c r="AF39" s="92">
        <f t="shared" si="5"/>
        <v>0</v>
      </c>
      <c r="AG39" s="92">
        <f t="shared" si="5"/>
        <v>0.42045107652530933</v>
      </c>
      <c r="AH39" s="92">
        <f t="shared" si="5"/>
        <v>0.836299684476308</v>
      </c>
      <c r="AI39" s="92">
        <f t="shared" si="5"/>
        <v>1.22264627112297</v>
      </c>
      <c r="AJ39" s="92">
        <f t="shared" si="5"/>
        <v>1.6166189405671014</v>
      </c>
      <c r="AK39" s="92">
        <f t="shared" si="5"/>
        <v>2.0269940837762976</v>
      </c>
      <c r="AL39" s="92">
        <f t="shared" si="5"/>
        <v>2.4826341470046254</v>
      </c>
      <c r="AM39" s="92">
        <f t="shared" si="5"/>
        <v>2.9073388610744115</v>
      </c>
      <c r="AN39" s="92">
        <f t="shared" si="6"/>
        <v>3.261306265610883</v>
      </c>
    </row>
    <row r="40" spans="26:40" ht="14.25">
      <c r="Z40" s="67" t="s">
        <v>160</v>
      </c>
      <c r="AA40" s="98" t="s">
        <v>154</v>
      </c>
      <c r="AB40" s="98" t="s">
        <v>154</v>
      </c>
      <c r="AC40" s="98" t="s">
        <v>154</v>
      </c>
      <c r="AD40" s="98" t="s">
        <v>154</v>
      </c>
      <c r="AE40" s="98" t="s">
        <v>154</v>
      </c>
      <c r="AF40" s="92">
        <f t="shared" si="5"/>
        <v>0</v>
      </c>
      <c r="AG40" s="92">
        <f t="shared" si="5"/>
        <v>0.20833333333333326</v>
      </c>
      <c r="AH40" s="92">
        <f t="shared" si="5"/>
        <v>0.25</v>
      </c>
      <c r="AI40" s="92">
        <f t="shared" si="5"/>
        <v>0.21328828828828827</v>
      </c>
      <c r="AJ40" s="92">
        <f t="shared" si="5"/>
        <v>0.0033333333333334103</v>
      </c>
      <c r="AK40" s="92">
        <f t="shared" si="5"/>
        <v>-0.18791666666666662</v>
      </c>
      <c r="AL40" s="92">
        <f t="shared" si="5"/>
        <v>-0.2683333333333333</v>
      </c>
      <c r="AM40" s="92">
        <f t="shared" si="5"/>
        <v>-0.43671171171171175</v>
      </c>
      <c r="AN40" s="92">
        <f t="shared" si="6"/>
        <v>-0.5171171171171172</v>
      </c>
    </row>
    <row r="41" spans="26:40" ht="14.25">
      <c r="Z41" s="67" t="s">
        <v>161</v>
      </c>
      <c r="AA41" s="98" t="s">
        <v>154</v>
      </c>
      <c r="AB41" s="98" t="s">
        <v>154</v>
      </c>
      <c r="AC41" s="98" t="s">
        <v>154</v>
      </c>
      <c r="AD41" s="98" t="s">
        <v>154</v>
      </c>
      <c r="AE41" s="98" t="s">
        <v>154</v>
      </c>
      <c r="AF41" s="92">
        <f t="shared" si="5"/>
        <v>0</v>
      </c>
      <c r="AG41" s="92">
        <f t="shared" si="5"/>
        <v>0.21911032670433772</v>
      </c>
      <c r="AH41" s="92">
        <f t="shared" si="5"/>
        <v>0.5209132705049511</v>
      </c>
      <c r="AI41" s="92">
        <f t="shared" si="5"/>
        <v>0.550868075023524</v>
      </c>
      <c r="AJ41" s="92">
        <f t="shared" si="5"/>
        <v>0.6664846496253212</v>
      </c>
      <c r="AK41" s="92">
        <f t="shared" si="5"/>
        <v>0.7973345879507967</v>
      </c>
      <c r="AL41" s="92">
        <f t="shared" si="5"/>
        <v>0.3887469589340302</v>
      </c>
      <c r="AM41" s="92">
        <f t="shared" si="5"/>
        <v>0.38541458444046817</v>
      </c>
      <c r="AN41" s="92">
        <f t="shared" si="6"/>
        <v>0.34974818267360264</v>
      </c>
    </row>
    <row r="42" spans="26:40" ht="14.25">
      <c r="Z42" s="67" t="s">
        <v>162</v>
      </c>
      <c r="AA42" s="98" t="s">
        <v>154</v>
      </c>
      <c r="AB42" s="98" t="s">
        <v>154</v>
      </c>
      <c r="AC42" s="98" t="s">
        <v>154</v>
      </c>
      <c r="AD42" s="98" t="s">
        <v>154</v>
      </c>
      <c r="AE42" s="98" t="s">
        <v>154</v>
      </c>
      <c r="AF42" s="92">
        <f t="shared" si="5"/>
        <v>0</v>
      </c>
      <c r="AG42" s="92">
        <f t="shared" si="5"/>
        <v>0.07170154686078245</v>
      </c>
      <c r="AH42" s="92">
        <f t="shared" si="5"/>
        <v>-0.06237488626023657</v>
      </c>
      <c r="AI42" s="92">
        <f t="shared" si="5"/>
        <v>-0.173466787989081</v>
      </c>
      <c r="AJ42" s="92">
        <f t="shared" si="5"/>
        <v>-0.5475432211101001</v>
      </c>
      <c r="AK42" s="92">
        <f t="shared" si="5"/>
        <v>-0.7460873521383076</v>
      </c>
      <c r="AL42" s="92">
        <f t="shared" si="5"/>
        <v>-0.8158780709736124</v>
      </c>
      <c r="AM42" s="92">
        <f t="shared" si="5"/>
        <v>-0.8596178343949045</v>
      </c>
      <c r="AN42" s="92">
        <f t="shared" si="6"/>
        <v>-0.8904185623293903</v>
      </c>
    </row>
    <row r="43" spans="26:40" ht="15" thickBot="1">
      <c r="Z43" s="68" t="s">
        <v>163</v>
      </c>
      <c r="AA43" s="99" t="s">
        <v>154</v>
      </c>
      <c r="AB43" s="99" t="s">
        <v>154</v>
      </c>
      <c r="AC43" s="99" t="s">
        <v>154</v>
      </c>
      <c r="AD43" s="99" t="s">
        <v>154</v>
      </c>
      <c r="AE43" s="99" t="s">
        <v>154</v>
      </c>
      <c r="AF43" s="93" t="e">
        <f t="shared" si="5"/>
        <v>#DIV/0!</v>
      </c>
      <c r="AG43" s="93" t="e">
        <f t="shared" si="5"/>
        <v>#DIV/0!</v>
      </c>
      <c r="AH43" s="93" t="e">
        <f t="shared" si="5"/>
        <v>#DIV/0!</v>
      </c>
      <c r="AI43" s="93" t="e">
        <f t="shared" si="5"/>
        <v>#DIV/0!</v>
      </c>
      <c r="AJ43" s="93" t="e">
        <f t="shared" si="5"/>
        <v>#DIV/0!</v>
      </c>
      <c r="AK43" s="93" t="e">
        <f t="shared" si="5"/>
        <v>#DIV/0!</v>
      </c>
      <c r="AL43" s="93" t="e">
        <f t="shared" si="5"/>
        <v>#DIV/0!</v>
      </c>
      <c r="AM43" s="93" t="e">
        <f t="shared" si="5"/>
        <v>#DIV/0!</v>
      </c>
      <c r="AN43" s="93" t="e">
        <f t="shared" si="6"/>
        <v>#DIV/0!</v>
      </c>
    </row>
    <row r="44" spans="26:40" ht="15" thickTop="1">
      <c r="Z44" s="69" t="s">
        <v>155</v>
      </c>
      <c r="AA44" s="100" t="s">
        <v>154</v>
      </c>
      <c r="AB44" s="100" t="s">
        <v>154</v>
      </c>
      <c r="AC44" s="100" t="s">
        <v>154</v>
      </c>
      <c r="AD44" s="100" t="s">
        <v>154</v>
      </c>
      <c r="AE44" s="100" t="s">
        <v>154</v>
      </c>
      <c r="AF44" s="94">
        <f t="shared" si="5"/>
        <v>0</v>
      </c>
      <c r="AG44" s="94">
        <f t="shared" si="5"/>
        <v>0.05842660871513061</v>
      </c>
      <c r="AH44" s="94">
        <f t="shared" si="5"/>
        <v>0.036090172245893726</v>
      </c>
      <c r="AI44" s="94">
        <f t="shared" si="5"/>
        <v>-0.008706124641455593</v>
      </c>
      <c r="AJ44" s="94">
        <f t="shared" si="5"/>
        <v>-0.11899982275781962</v>
      </c>
      <c r="AK44" s="94">
        <f t="shared" si="5"/>
        <v>-0.21455141307349035</v>
      </c>
      <c r="AL44" s="94">
        <f t="shared" si="5"/>
        <v>-0.337598161709185</v>
      </c>
      <c r="AM44" s="94">
        <f t="shared" si="5"/>
        <v>-0.43624603998071154</v>
      </c>
      <c r="AN44" s="94">
        <f t="shared" si="6"/>
        <v>-0.4810934400543234</v>
      </c>
    </row>
    <row r="46" ht="14.25">
      <c r="Z46" s="3" t="s">
        <v>156</v>
      </c>
    </row>
    <row r="47" spans="26:40" ht="14.25">
      <c r="Z47" s="79"/>
      <c r="AA47" s="79">
        <v>1990</v>
      </c>
      <c r="AB47" s="79">
        <v>1991</v>
      </c>
      <c r="AC47" s="79">
        <v>1992</v>
      </c>
      <c r="AD47" s="79">
        <v>1993</v>
      </c>
      <c r="AE47" s="79">
        <v>1994</v>
      </c>
      <c r="AF47" s="79">
        <f aca="true" t="shared" si="7" ref="AF47:AK47">AE47+1</f>
        <v>1995</v>
      </c>
      <c r="AG47" s="79">
        <f t="shared" si="7"/>
        <v>1996</v>
      </c>
      <c r="AH47" s="79">
        <f t="shared" si="7"/>
        <v>1997</v>
      </c>
      <c r="AI47" s="79">
        <f t="shared" si="7"/>
        <v>1998</v>
      </c>
      <c r="AJ47" s="79">
        <f t="shared" si="7"/>
        <v>1999</v>
      </c>
      <c r="AK47" s="79">
        <f t="shared" si="7"/>
        <v>2000</v>
      </c>
      <c r="AL47" s="79">
        <f>AK47+1</f>
        <v>2001</v>
      </c>
      <c r="AM47" s="79">
        <f>AL47+1</f>
        <v>2002</v>
      </c>
      <c r="AN47" s="79">
        <f>AM47+1</f>
        <v>2003</v>
      </c>
    </row>
    <row r="48" spans="26:40" ht="14.25">
      <c r="Z48" s="67" t="s">
        <v>343</v>
      </c>
      <c r="AA48" s="98" t="s">
        <v>154</v>
      </c>
      <c r="AB48" s="98" t="s">
        <v>154</v>
      </c>
      <c r="AC48" s="98" t="s">
        <v>154</v>
      </c>
      <c r="AD48" s="98" t="s">
        <v>154</v>
      </c>
      <c r="AE48" s="98" t="s">
        <v>154</v>
      </c>
      <c r="AF48" s="76"/>
      <c r="AG48" s="92">
        <f aca="true" t="shared" si="8" ref="AG48:AN58">AG6/AF6-1</f>
        <v>0.08971847715101355</v>
      </c>
      <c r="AH48" s="92">
        <f t="shared" si="8"/>
        <v>0.203372247559495</v>
      </c>
      <c r="AI48" s="92">
        <f t="shared" si="8"/>
        <v>0.8305769528720517</v>
      </c>
      <c r="AJ48" s="92">
        <f t="shared" si="8"/>
        <v>0.4723160825623762</v>
      </c>
      <c r="AK48" s="92">
        <f t="shared" si="8"/>
        <v>0.5417802868387307</v>
      </c>
      <c r="AL48" s="92">
        <f t="shared" si="8"/>
        <v>0.11230413292670116</v>
      </c>
      <c r="AM48" s="92">
        <f t="shared" si="8"/>
        <v>-0.0215383610423745</v>
      </c>
      <c r="AN48" s="92">
        <f t="shared" si="8"/>
        <v>-0.3359100491918483</v>
      </c>
    </row>
    <row r="49" spans="26:40" ht="14.25">
      <c r="Z49" s="85" t="s">
        <v>231</v>
      </c>
      <c r="AA49" s="98" t="s">
        <v>154</v>
      </c>
      <c r="AB49" s="98" t="s">
        <v>154</v>
      </c>
      <c r="AC49" s="98" t="s">
        <v>154</v>
      </c>
      <c r="AD49" s="98" t="s">
        <v>154</v>
      </c>
      <c r="AE49" s="98" t="s">
        <v>154</v>
      </c>
      <c r="AF49" s="76"/>
      <c r="AG49" s="92">
        <f t="shared" si="8"/>
        <v>-0.08068965517241378</v>
      </c>
      <c r="AH49" s="92">
        <f t="shared" si="8"/>
        <v>-0.057764441110277565</v>
      </c>
      <c r="AI49" s="92">
        <f t="shared" si="8"/>
        <v>-0.06210191082802552</v>
      </c>
      <c r="AJ49" s="92">
        <f t="shared" si="8"/>
        <v>0.022920203735144362</v>
      </c>
      <c r="AK49" s="92">
        <f t="shared" si="8"/>
        <v>-0.1203319502074689</v>
      </c>
      <c r="AL49" s="92">
        <f t="shared" si="8"/>
        <v>-0.24716981132075466</v>
      </c>
      <c r="AM49" s="92">
        <f t="shared" si="8"/>
        <v>-0.3471177944862156</v>
      </c>
      <c r="AN49" s="92">
        <f t="shared" si="8"/>
        <v>-0.17600767754318614</v>
      </c>
    </row>
    <row r="50" spans="26:40" ht="14.25">
      <c r="Z50" s="85" t="s">
        <v>232</v>
      </c>
      <c r="AA50" s="98" t="s">
        <v>154</v>
      </c>
      <c r="AB50" s="98" t="s">
        <v>154</v>
      </c>
      <c r="AC50" s="98" t="s">
        <v>154</v>
      </c>
      <c r="AD50" s="98" t="s">
        <v>154</v>
      </c>
      <c r="AE50" s="98" t="s">
        <v>154</v>
      </c>
      <c r="AF50" s="76"/>
      <c r="AG50" s="92">
        <f t="shared" si="8"/>
        <v>-0.04998071343518873</v>
      </c>
      <c r="AH50" s="92">
        <f t="shared" si="8"/>
        <v>-0.22705430845166896</v>
      </c>
      <c r="AI50" s="92">
        <f t="shared" si="8"/>
        <v>-0.14121306660515376</v>
      </c>
      <c r="AJ50" s="92">
        <f t="shared" si="8"/>
        <v>-0.2123270366657004</v>
      </c>
      <c r="AK50" s="92">
        <f t="shared" si="8"/>
        <v>-0.15742453913160925</v>
      </c>
      <c r="AL50" s="92">
        <f t="shared" si="8"/>
        <v>-0.08427835258100458</v>
      </c>
      <c r="AM50" s="92">
        <f t="shared" si="8"/>
        <v>-0.007176551929354513</v>
      </c>
      <c r="AN50" s="92">
        <f t="shared" si="8"/>
        <v>-0.0001851182553045394</v>
      </c>
    </row>
    <row r="51" spans="26:40" ht="14.25">
      <c r="Z51" s="67" t="s">
        <v>158</v>
      </c>
      <c r="AA51" s="98" t="s">
        <v>154</v>
      </c>
      <c r="AB51" s="98" t="s">
        <v>154</v>
      </c>
      <c r="AC51" s="98" t="s">
        <v>154</v>
      </c>
      <c r="AD51" s="98" t="s">
        <v>154</v>
      </c>
      <c r="AE51" s="98" t="s">
        <v>154</v>
      </c>
      <c r="AF51" s="76"/>
      <c r="AG51" s="92">
        <f t="shared" si="8"/>
        <v>-0.08849789915966388</v>
      </c>
      <c r="AH51" s="92">
        <f t="shared" si="8"/>
        <v>-0.006578315567079662</v>
      </c>
      <c r="AI51" s="92">
        <f t="shared" si="8"/>
        <v>-0.018415583160133253</v>
      </c>
      <c r="AJ51" s="92">
        <f t="shared" si="8"/>
        <v>-0.007780185148709928</v>
      </c>
      <c r="AK51" s="92">
        <f t="shared" si="8"/>
        <v>0.08612903225806456</v>
      </c>
      <c r="AL51" s="92">
        <f t="shared" si="8"/>
        <v>-0.056430056430056386</v>
      </c>
      <c r="AM51" s="92">
        <f t="shared" si="8"/>
        <v>0.08152344979540449</v>
      </c>
      <c r="AN51" s="92">
        <f t="shared" si="8"/>
        <v>0.46216530849825377</v>
      </c>
    </row>
    <row r="52" spans="26:40" ht="14.25">
      <c r="Z52" s="67" t="s">
        <v>239</v>
      </c>
      <c r="AA52" s="98" t="s">
        <v>154</v>
      </c>
      <c r="AB52" s="98" t="s">
        <v>154</v>
      </c>
      <c r="AC52" s="98" t="s">
        <v>154</v>
      </c>
      <c r="AD52" s="98" t="s">
        <v>154</v>
      </c>
      <c r="AE52" s="98" t="s">
        <v>154</v>
      </c>
      <c r="AF52" s="76"/>
      <c r="AG52" s="92">
        <f t="shared" si="8"/>
        <v>0.5261904761904761</v>
      </c>
      <c r="AH52" s="92">
        <f t="shared" si="8"/>
        <v>0.27151326053042135</v>
      </c>
      <c r="AI52" s="92">
        <f t="shared" si="8"/>
        <v>0.08058500196309382</v>
      </c>
      <c r="AJ52" s="92">
        <f t="shared" si="8"/>
        <v>-0.011763102915796186</v>
      </c>
      <c r="AK52" s="92">
        <f t="shared" si="8"/>
        <v>0.007377318669197663</v>
      </c>
      <c r="AL52" s="92">
        <f t="shared" si="8"/>
        <v>-0.05150519136786358</v>
      </c>
      <c r="AM52" s="92">
        <f t="shared" si="8"/>
        <v>-0.0038641809224012613</v>
      </c>
      <c r="AN52" s="92">
        <f t="shared" si="8"/>
        <v>-0.02535723730540984</v>
      </c>
    </row>
    <row r="53" spans="26:40" ht="14.25">
      <c r="Z53" s="67" t="s">
        <v>159</v>
      </c>
      <c r="AA53" s="98" t="s">
        <v>154</v>
      </c>
      <c r="AB53" s="98" t="s">
        <v>154</v>
      </c>
      <c r="AC53" s="98" t="s">
        <v>154</v>
      </c>
      <c r="AD53" s="98" t="s">
        <v>154</v>
      </c>
      <c r="AE53" s="98" t="s">
        <v>154</v>
      </c>
      <c r="AF53" s="76"/>
      <c r="AG53" s="92">
        <f t="shared" si="8"/>
        <v>0.42045107652530933</v>
      </c>
      <c r="AH53" s="92">
        <f t="shared" si="8"/>
        <v>0.2927581349498096</v>
      </c>
      <c r="AI53" s="92">
        <f t="shared" si="8"/>
        <v>0.21039408213852817</v>
      </c>
      <c r="AJ53" s="92">
        <f t="shared" si="8"/>
        <v>0.17725387730953734</v>
      </c>
      <c r="AK53" s="92">
        <f t="shared" si="8"/>
        <v>0.15683412546125464</v>
      </c>
      <c r="AL53" s="92">
        <f t="shared" si="8"/>
        <v>0.15052558763507662</v>
      </c>
      <c r="AM53" s="92">
        <f t="shared" si="8"/>
        <v>0.12194927636457886</v>
      </c>
      <c r="AN53" s="92">
        <f t="shared" si="8"/>
        <v>0.0905904036280949</v>
      </c>
    </row>
    <row r="54" spans="26:40" ht="14.25">
      <c r="Z54" s="67" t="s">
        <v>160</v>
      </c>
      <c r="AA54" s="98" t="s">
        <v>154</v>
      </c>
      <c r="AB54" s="98" t="s">
        <v>154</v>
      </c>
      <c r="AC54" s="98" t="s">
        <v>154</v>
      </c>
      <c r="AD54" s="98" t="s">
        <v>154</v>
      </c>
      <c r="AE54" s="98" t="s">
        <v>154</v>
      </c>
      <c r="AF54" s="76"/>
      <c r="AG54" s="92">
        <f t="shared" si="8"/>
        <v>0.20833333333333326</v>
      </c>
      <c r="AH54" s="92">
        <f t="shared" si="8"/>
        <v>0.034482758620689724</v>
      </c>
      <c r="AI54" s="92">
        <f t="shared" si="8"/>
        <v>-0.029369369369369402</v>
      </c>
      <c r="AJ54" s="92">
        <f t="shared" si="8"/>
        <v>-0.17304622238722844</v>
      </c>
      <c r="AK54" s="92">
        <f t="shared" si="8"/>
        <v>-0.1906146179401993</v>
      </c>
      <c r="AL54" s="92">
        <f t="shared" si="8"/>
        <v>-0.09902514109799898</v>
      </c>
      <c r="AM54" s="92">
        <f t="shared" si="8"/>
        <v>-0.23012990211167883</v>
      </c>
      <c r="AN54" s="92">
        <f t="shared" si="8"/>
        <v>-0.14274290283886448</v>
      </c>
    </row>
    <row r="55" spans="26:40" ht="14.25">
      <c r="Z55" s="67" t="s">
        <v>161</v>
      </c>
      <c r="AA55" s="98" t="s">
        <v>154</v>
      </c>
      <c r="AB55" s="98" t="s">
        <v>154</v>
      </c>
      <c r="AC55" s="98" t="s">
        <v>154</v>
      </c>
      <c r="AD55" s="98" t="s">
        <v>154</v>
      </c>
      <c r="AE55" s="98" t="s">
        <v>154</v>
      </c>
      <c r="AF55" s="76"/>
      <c r="AG55" s="92">
        <f t="shared" si="8"/>
        <v>0.21911032670433772</v>
      </c>
      <c r="AH55" s="92">
        <f t="shared" si="8"/>
        <v>0.24755999288143804</v>
      </c>
      <c r="AI55" s="92">
        <f t="shared" si="8"/>
        <v>0.01969527460867493</v>
      </c>
      <c r="AJ55" s="92">
        <f t="shared" si="8"/>
        <v>0.07454958707564052</v>
      </c>
      <c r="AK55" s="92">
        <f t="shared" si="8"/>
        <v>0.07851853802247444</v>
      </c>
      <c r="AL55" s="92">
        <f t="shared" si="8"/>
        <v>-0.22732975360064223</v>
      </c>
      <c r="AM55" s="92">
        <f t="shared" si="8"/>
        <v>-0.002399554844836449</v>
      </c>
      <c r="AN55" s="92">
        <f t="shared" si="8"/>
        <v>-0.025744208388906342</v>
      </c>
    </row>
    <row r="56" spans="26:40" ht="14.25">
      <c r="Z56" s="67" t="s">
        <v>162</v>
      </c>
      <c r="AA56" s="98" t="s">
        <v>154</v>
      </c>
      <c r="AB56" s="98" t="s">
        <v>154</v>
      </c>
      <c r="AC56" s="98" t="s">
        <v>154</v>
      </c>
      <c r="AD56" s="98" t="s">
        <v>154</v>
      </c>
      <c r="AE56" s="98" t="s">
        <v>154</v>
      </c>
      <c r="AF56" s="76"/>
      <c r="AG56" s="92">
        <f t="shared" si="8"/>
        <v>0.07170154686078245</v>
      </c>
      <c r="AH56" s="92">
        <f t="shared" si="8"/>
        <v>-0.12510613007301752</v>
      </c>
      <c r="AI56" s="92">
        <f t="shared" si="8"/>
        <v>-0.11848221650735113</v>
      </c>
      <c r="AJ56" s="92">
        <f t="shared" si="8"/>
        <v>-0.4525848782421067</v>
      </c>
      <c r="AK56" s="92">
        <f t="shared" si="8"/>
        <v>-0.43881347410759175</v>
      </c>
      <c r="AL56" s="92">
        <f t="shared" si="8"/>
        <v>-0.27486113599713313</v>
      </c>
      <c r="AM56" s="92">
        <f t="shared" si="8"/>
        <v>-0.23755868544600944</v>
      </c>
      <c r="AN56" s="92">
        <f t="shared" si="8"/>
        <v>-0.21940627430645576</v>
      </c>
    </row>
    <row r="57" spans="26:40" ht="15" thickBot="1">
      <c r="Z57" s="68" t="s">
        <v>163</v>
      </c>
      <c r="AA57" s="99" t="s">
        <v>154</v>
      </c>
      <c r="AB57" s="99" t="s">
        <v>154</v>
      </c>
      <c r="AC57" s="99" t="s">
        <v>154</v>
      </c>
      <c r="AD57" s="99" t="s">
        <v>154</v>
      </c>
      <c r="AE57" s="99" t="s">
        <v>154</v>
      </c>
      <c r="AF57" s="96"/>
      <c r="AG57" s="93" t="e">
        <f t="shared" si="8"/>
        <v>#DIV/0!</v>
      </c>
      <c r="AH57" s="93" t="e">
        <f t="shared" si="8"/>
        <v>#DIV/0!</v>
      </c>
      <c r="AI57" s="93" t="e">
        <f t="shared" si="8"/>
        <v>#DIV/0!</v>
      </c>
      <c r="AJ57" s="93" t="e">
        <f t="shared" si="8"/>
        <v>#DIV/0!</v>
      </c>
      <c r="AK57" s="93" t="e">
        <f t="shared" si="8"/>
        <v>#DIV/0!</v>
      </c>
      <c r="AL57" s="93" t="e">
        <f t="shared" si="8"/>
        <v>#DIV/0!</v>
      </c>
      <c r="AM57" s="93" t="e">
        <f t="shared" si="8"/>
        <v>#DIV/0!</v>
      </c>
      <c r="AN57" s="93" t="e">
        <f t="shared" si="8"/>
        <v>#DIV/0!</v>
      </c>
    </row>
    <row r="58" spans="26:40" ht="15" thickTop="1">
      <c r="Z58" s="69" t="s">
        <v>155</v>
      </c>
      <c r="AA58" s="100" t="s">
        <v>154</v>
      </c>
      <c r="AB58" s="100" t="s">
        <v>154</v>
      </c>
      <c r="AC58" s="100" t="s">
        <v>154</v>
      </c>
      <c r="AD58" s="100" t="s">
        <v>154</v>
      </c>
      <c r="AE58" s="100" t="s">
        <v>154</v>
      </c>
      <c r="AF58" s="97"/>
      <c r="AG58" s="94">
        <f t="shared" si="8"/>
        <v>0.05842660871513061</v>
      </c>
      <c r="AH58" s="94">
        <f t="shared" si="8"/>
        <v>-0.021103434366934515</v>
      </c>
      <c r="AI58" s="94">
        <f t="shared" si="8"/>
        <v>-0.043235905606793024</v>
      </c>
      <c r="AJ58" s="94">
        <f t="shared" si="8"/>
        <v>-0.11126236210878582</v>
      </c>
      <c r="AK58" s="94">
        <f t="shared" si="8"/>
        <v>-0.10845808296518011</v>
      </c>
      <c r="AL58" s="94">
        <f t="shared" si="8"/>
        <v>-0.15665792858216376</v>
      </c>
      <c r="AM58" s="94">
        <f t="shared" si="8"/>
        <v>-0.14892452370915232</v>
      </c>
      <c r="AN58" s="94">
        <f t="shared" si="8"/>
        <v>-0.07955137037454685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C3:N59"/>
  <sheetViews>
    <sheetView workbookViewId="0" topLeftCell="A1">
      <selection activeCell="A1" sqref="A1"/>
    </sheetView>
  </sheetViews>
  <sheetFormatPr defaultColWidth="9.00390625" defaultRowHeight="13.5"/>
  <cols>
    <col min="1" max="1" width="7.875" style="710" customWidth="1"/>
    <col min="2" max="2" width="1.625" style="710" customWidth="1"/>
    <col min="3" max="3" width="2.00390625" style="710" customWidth="1"/>
    <col min="4" max="4" width="13.125" style="710" customWidth="1"/>
    <col min="5" max="5" width="11.625" style="710" customWidth="1"/>
    <col min="6" max="6" width="2.375" style="710" customWidth="1"/>
    <col min="7" max="7" width="13.25390625" style="710" customWidth="1"/>
    <col min="8" max="16384" width="8.00390625" style="710" customWidth="1"/>
  </cols>
  <sheetData>
    <row r="3" spans="3:7" ht="14.25">
      <c r="C3" s="710" t="s">
        <v>376</v>
      </c>
      <c r="G3" s="711"/>
    </row>
    <row r="5" spans="4:5" ht="14.25">
      <c r="D5" s="712" t="s">
        <v>377</v>
      </c>
      <c r="E5" s="710" t="s">
        <v>378</v>
      </c>
    </row>
    <row r="6" spans="3:5" ht="14.25">
      <c r="C6" s="713" t="s">
        <v>200</v>
      </c>
      <c r="D6" s="714"/>
      <c r="E6" s="715">
        <f>SUM(E7:E16)</f>
        <v>5589.39862383703</v>
      </c>
    </row>
    <row r="7" spans="3:5" ht="14.25">
      <c r="C7" s="716"/>
      <c r="D7" s="717" t="s">
        <v>379</v>
      </c>
      <c r="E7" s="718">
        <v>0</v>
      </c>
    </row>
    <row r="8" spans="3:5" ht="14.25">
      <c r="C8" s="716"/>
      <c r="D8" s="719" t="s">
        <v>362</v>
      </c>
      <c r="E8" s="720">
        <v>600.5120230508476</v>
      </c>
    </row>
    <row r="9" spans="3:5" ht="14.25">
      <c r="C9" s="716"/>
      <c r="D9" s="721" t="s">
        <v>363</v>
      </c>
      <c r="E9" s="720">
        <v>334.24634407694697</v>
      </c>
    </row>
    <row r="10" spans="3:5" ht="14.25">
      <c r="C10" s="716"/>
      <c r="D10" s="722" t="s">
        <v>364</v>
      </c>
      <c r="E10" s="718">
        <v>403.59054167318163</v>
      </c>
    </row>
    <row r="11" spans="3:5" ht="14.25">
      <c r="C11" s="716"/>
      <c r="D11" s="719" t="s">
        <v>380</v>
      </c>
      <c r="E11" s="720">
        <v>2105.721076242517</v>
      </c>
    </row>
    <row r="12" spans="3:5" ht="14.25">
      <c r="C12" s="716"/>
      <c r="D12" s="719" t="s">
        <v>381</v>
      </c>
      <c r="E12" s="720">
        <v>1.5076822504332115</v>
      </c>
    </row>
    <row r="13" spans="3:5" ht="14.25">
      <c r="C13" s="716"/>
      <c r="D13" s="719" t="s">
        <v>365</v>
      </c>
      <c r="E13" s="720">
        <v>1527.09033353624</v>
      </c>
    </row>
    <row r="14" spans="3:5" ht="14.25">
      <c r="C14" s="716"/>
      <c r="D14" s="723" t="s">
        <v>366</v>
      </c>
      <c r="E14" s="720">
        <v>157.74583908151664</v>
      </c>
    </row>
    <row r="15" spans="3:5" ht="14.25">
      <c r="C15" s="716"/>
      <c r="D15" s="722" t="s">
        <v>367</v>
      </c>
      <c r="E15" s="718">
        <v>267.633410781542</v>
      </c>
    </row>
    <row r="16" spans="3:5" ht="14.25">
      <c r="C16" s="724"/>
      <c r="D16" s="725" t="s">
        <v>368</v>
      </c>
      <c r="E16" s="726">
        <v>191.35137314380515</v>
      </c>
    </row>
    <row r="17" ht="14.25">
      <c r="N17" s="727"/>
    </row>
    <row r="18" ht="14.25"/>
    <row r="19" spans="4:5" ht="14.25">
      <c r="D19" s="712" t="s">
        <v>382</v>
      </c>
      <c r="E19" s="710" t="s">
        <v>383</v>
      </c>
    </row>
    <row r="20" spans="3:5" ht="14.25">
      <c r="C20" s="713" t="s">
        <v>200</v>
      </c>
      <c r="D20" s="728"/>
      <c r="E20" s="592">
        <f>SUM(E21:E30)</f>
        <v>1</v>
      </c>
    </row>
    <row r="21" spans="3:5" ht="14.25">
      <c r="C21" s="716"/>
      <c r="D21" s="713" t="s">
        <v>379</v>
      </c>
      <c r="E21" s="729">
        <f aca="true" t="shared" si="0" ref="E21:E30">+E7/$E$6</f>
        <v>0</v>
      </c>
    </row>
    <row r="22" spans="3:5" ht="14.25">
      <c r="C22" s="716"/>
      <c r="D22" s="725" t="s">
        <v>362</v>
      </c>
      <c r="E22" s="730">
        <f t="shared" si="0"/>
        <v>0.10743768041339052</v>
      </c>
    </row>
    <row r="23" spans="3:5" ht="14.25">
      <c r="C23" s="716"/>
      <c r="D23" s="731" t="s">
        <v>363</v>
      </c>
      <c r="E23" s="730">
        <f t="shared" si="0"/>
        <v>0.05980005481296168</v>
      </c>
    </row>
    <row r="24" spans="3:5" ht="14.25">
      <c r="C24" s="716"/>
      <c r="D24" s="732" t="s">
        <v>364</v>
      </c>
      <c r="E24" s="729">
        <f t="shared" si="0"/>
        <v>0.07220643379271514</v>
      </c>
    </row>
    <row r="25" spans="3:5" ht="14.25">
      <c r="C25" s="716"/>
      <c r="D25" s="725" t="s">
        <v>380</v>
      </c>
      <c r="E25" s="730">
        <f t="shared" si="0"/>
        <v>0.37673481852990015</v>
      </c>
    </row>
    <row r="26" spans="3:5" ht="14.25">
      <c r="C26" s="716"/>
      <c r="D26" s="725" t="s">
        <v>381</v>
      </c>
      <c r="E26" s="730">
        <f t="shared" si="0"/>
        <v>0.0002697396181412827</v>
      </c>
    </row>
    <row r="27" spans="3:5" ht="14.25">
      <c r="C27" s="716"/>
      <c r="D27" s="725" t="s">
        <v>365</v>
      </c>
      <c r="E27" s="730">
        <f t="shared" si="0"/>
        <v>0.2732119206928057</v>
      </c>
    </row>
    <row r="28" spans="3:5" ht="14.25">
      <c r="C28" s="716"/>
      <c r="D28" s="733" t="s">
        <v>366</v>
      </c>
      <c r="E28" s="730">
        <f t="shared" si="0"/>
        <v>0.028222327605832258</v>
      </c>
    </row>
    <row r="29" spans="3:5" ht="14.25">
      <c r="C29" s="716"/>
      <c r="D29" s="732" t="s">
        <v>367</v>
      </c>
      <c r="E29" s="729">
        <f t="shared" si="0"/>
        <v>0.04788232666751832</v>
      </c>
    </row>
    <row r="30" spans="3:5" ht="14.25">
      <c r="C30" s="724"/>
      <c r="D30" s="725" t="s">
        <v>368</v>
      </c>
      <c r="E30" s="730">
        <f t="shared" si="0"/>
        <v>0.034234697866735005</v>
      </c>
    </row>
    <row r="31" ht="14.25"/>
    <row r="35" spans="4:5" ht="14.25">
      <c r="D35" s="712" t="s">
        <v>369</v>
      </c>
      <c r="E35" s="710" t="s">
        <v>384</v>
      </c>
    </row>
    <row r="36" spans="3:5" ht="14.25">
      <c r="C36" s="713" t="s">
        <v>200</v>
      </c>
      <c r="D36" s="728"/>
      <c r="E36" s="715">
        <f>SUM(E37:E44)</f>
        <v>5589.39862383703</v>
      </c>
    </row>
    <row r="37" spans="3:5" ht="14.25">
      <c r="C37" s="716"/>
      <c r="D37" s="713" t="s">
        <v>370</v>
      </c>
      <c r="E37" s="718">
        <v>673.1929151468897</v>
      </c>
    </row>
    <row r="38" spans="3:5" ht="14.25">
      <c r="C38" s="716"/>
      <c r="D38" s="725" t="s">
        <v>371</v>
      </c>
      <c r="E38" s="720">
        <v>67.65188989630215</v>
      </c>
    </row>
    <row r="39" spans="3:5" ht="14.25">
      <c r="C39" s="716"/>
      <c r="D39" s="732" t="s">
        <v>372</v>
      </c>
      <c r="E39" s="718">
        <v>756.892216944941</v>
      </c>
    </row>
    <row r="40" spans="3:5" ht="14.25">
      <c r="C40" s="716"/>
      <c r="D40" s="725" t="s">
        <v>373</v>
      </c>
      <c r="E40" s="720">
        <v>184.85927615381377</v>
      </c>
    </row>
    <row r="41" spans="3:5" ht="14.25">
      <c r="C41" s="716"/>
      <c r="D41" s="732" t="s">
        <v>418</v>
      </c>
      <c r="E41" s="718">
        <v>1762.9813691519796</v>
      </c>
    </row>
    <row r="42" spans="3:5" ht="14.25">
      <c r="C42" s="716"/>
      <c r="D42" s="725" t="s">
        <v>374</v>
      </c>
      <c r="E42" s="720">
        <v>1684.8361726177566</v>
      </c>
    </row>
    <row r="43" spans="3:5" ht="14.25">
      <c r="C43" s="716"/>
      <c r="D43" s="732" t="s">
        <v>367</v>
      </c>
      <c r="E43" s="718">
        <v>267.633410781542</v>
      </c>
    </row>
    <row r="44" spans="3:5" ht="14.25">
      <c r="C44" s="724"/>
      <c r="D44" s="725" t="s">
        <v>368</v>
      </c>
      <c r="E44" s="720">
        <v>191.35137314380515</v>
      </c>
    </row>
    <row r="45" ht="14.25"/>
    <row r="46" ht="14.25"/>
    <row r="47" ht="14.25"/>
    <row r="48" ht="14.25"/>
    <row r="49" ht="14.25"/>
    <row r="50" spans="4:5" ht="14.25">
      <c r="D50" s="712" t="s">
        <v>385</v>
      </c>
      <c r="E50" s="710" t="s">
        <v>386</v>
      </c>
    </row>
    <row r="51" spans="3:7" ht="14.25">
      <c r="C51" s="713" t="s">
        <v>200</v>
      </c>
      <c r="D51" s="728"/>
      <c r="E51" s="730">
        <f>SUM(E52:E59)</f>
        <v>1</v>
      </c>
      <c r="G51" s="734"/>
    </row>
    <row r="52" spans="3:7" ht="14.25">
      <c r="C52" s="716"/>
      <c r="D52" s="713" t="s">
        <v>370</v>
      </c>
      <c r="E52" s="729">
        <f aca="true" t="shared" si="1" ref="E52:E59">+E37/$E$36</f>
        <v>0.12044102781933165</v>
      </c>
      <c r="G52" s="734"/>
    </row>
    <row r="53" spans="3:7" ht="14.25">
      <c r="C53" s="716"/>
      <c r="D53" s="725" t="s">
        <v>371</v>
      </c>
      <c r="E53" s="730">
        <f t="shared" si="1"/>
        <v>0.012103607999577645</v>
      </c>
      <c r="G53" s="734"/>
    </row>
    <row r="54" spans="3:7" ht="14.25">
      <c r="C54" s="716"/>
      <c r="D54" s="732" t="s">
        <v>372</v>
      </c>
      <c r="E54" s="729">
        <f t="shared" si="1"/>
        <v>0.13541568026961492</v>
      </c>
      <c r="G54" s="734"/>
    </row>
    <row r="55" spans="3:7" ht="14.25">
      <c r="C55" s="716"/>
      <c r="D55" s="725" t="s">
        <v>373</v>
      </c>
      <c r="E55" s="730">
        <f t="shared" si="1"/>
        <v>0.033073195990253226</v>
      </c>
      <c r="G55" s="734"/>
    </row>
    <row r="56" spans="3:7" ht="14.25">
      <c r="C56" s="716"/>
      <c r="D56" s="732" t="s">
        <v>418</v>
      </c>
      <c r="E56" s="729">
        <f t="shared" si="1"/>
        <v>0.31541521508833126</v>
      </c>
      <c r="G56" s="734"/>
    </row>
    <row r="57" spans="3:7" ht="14.25">
      <c r="C57" s="716"/>
      <c r="D57" s="725" t="s">
        <v>374</v>
      </c>
      <c r="E57" s="730">
        <f t="shared" si="1"/>
        <v>0.30143424829863796</v>
      </c>
      <c r="G57" s="734"/>
    </row>
    <row r="58" spans="3:7" ht="14.25">
      <c r="C58" s="716"/>
      <c r="D58" s="732" t="s">
        <v>367</v>
      </c>
      <c r="E58" s="729">
        <f t="shared" si="1"/>
        <v>0.04788232666751832</v>
      </c>
      <c r="G58" s="734"/>
    </row>
    <row r="59" spans="3:7" ht="14.25">
      <c r="C59" s="724"/>
      <c r="D59" s="725" t="s">
        <v>368</v>
      </c>
      <c r="E59" s="730">
        <f t="shared" si="1"/>
        <v>0.034234697866735005</v>
      </c>
      <c r="G59" s="734"/>
    </row>
  </sheetData>
  <printOptions/>
  <pageMargins left="0.75" right="0.75" top="1" bottom="1" header="0.512" footer="0.512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4:I42"/>
  <sheetViews>
    <sheetView workbookViewId="0" topLeftCell="A1">
      <selection activeCell="A1" sqref="A1"/>
    </sheetView>
  </sheetViews>
  <sheetFormatPr defaultColWidth="9.00390625" defaultRowHeight="13.5"/>
  <cols>
    <col min="1" max="1" width="8.00390625" style="710" customWidth="1"/>
    <col min="2" max="2" width="4.125" style="710" customWidth="1"/>
    <col min="3" max="4" width="9.75390625" style="710" customWidth="1"/>
    <col min="5" max="9" width="8.00390625" style="710" customWidth="1"/>
    <col min="10" max="10" width="3.25390625" style="710" customWidth="1"/>
    <col min="11" max="11" width="14.75390625" style="710" customWidth="1"/>
    <col min="12" max="12" width="9.625" style="710" customWidth="1"/>
    <col min="13" max="13" width="9.125" style="710" customWidth="1"/>
    <col min="14" max="14" width="9.625" style="710" customWidth="1"/>
    <col min="15" max="15" width="4.625" style="710" customWidth="1"/>
    <col min="16" max="16" width="8.00390625" style="710" customWidth="1"/>
    <col min="17" max="17" width="11.25390625" style="710" customWidth="1"/>
    <col min="18" max="18" width="8.00390625" style="710" customWidth="1"/>
    <col min="19" max="19" width="9.375" style="710" customWidth="1"/>
    <col min="20" max="16384" width="8.00390625" style="710" customWidth="1"/>
  </cols>
  <sheetData>
    <row r="2" ht="18" customHeight="1"/>
    <row r="4" spans="2:4" ht="14.25">
      <c r="B4" s="712" t="s">
        <v>377</v>
      </c>
      <c r="D4" s="710" t="s">
        <v>387</v>
      </c>
    </row>
    <row r="5" spans="2:4" ht="14.25">
      <c r="B5" s="713" t="s">
        <v>200</v>
      </c>
      <c r="C5" s="728"/>
      <c r="D5" s="715">
        <f>SUM(D6:D15)</f>
        <v>2157.5016057524626</v>
      </c>
    </row>
    <row r="6" spans="2:5" ht="14.25">
      <c r="B6" s="716"/>
      <c r="C6" s="713" t="s">
        <v>379</v>
      </c>
      <c r="D6" s="718">
        <v>0</v>
      </c>
      <c r="E6" s="735"/>
    </row>
    <row r="7" spans="2:4" ht="14.25">
      <c r="B7" s="716"/>
      <c r="C7" s="725" t="s">
        <v>362</v>
      </c>
      <c r="D7" s="720">
        <v>231.79696801020995</v>
      </c>
    </row>
    <row r="8" spans="2:4" ht="14.25">
      <c r="B8" s="716"/>
      <c r="C8" s="731" t="s">
        <v>363</v>
      </c>
      <c r="D8" s="720">
        <v>129.01871428305012</v>
      </c>
    </row>
    <row r="9" spans="2:4" ht="14.25">
      <c r="B9" s="716"/>
      <c r="C9" s="732" t="s">
        <v>364</v>
      </c>
      <c r="D9" s="718">
        <v>155.78549685344183</v>
      </c>
    </row>
    <row r="10" spans="2:4" ht="14.25">
      <c r="B10" s="716"/>
      <c r="C10" s="725" t="s">
        <v>380</v>
      </c>
      <c r="D10" s="720">
        <v>812.8059759211222</v>
      </c>
    </row>
    <row r="11" spans="2:4" ht="14.25">
      <c r="B11" s="716"/>
      <c r="C11" s="725" t="s">
        <v>381</v>
      </c>
      <c r="D11" s="720">
        <v>0.5819636592748735</v>
      </c>
    </row>
    <row r="12" spans="2:4" ht="14.25">
      <c r="B12" s="716"/>
      <c r="C12" s="725" t="s">
        <v>365</v>
      </c>
      <c r="D12" s="720">
        <v>589.4551576054428</v>
      </c>
    </row>
    <row r="13" spans="2:4" ht="14.25">
      <c r="B13" s="716"/>
      <c r="C13" s="733" t="s">
        <v>366</v>
      </c>
      <c r="D13" s="720">
        <v>60.88971712765516</v>
      </c>
    </row>
    <row r="14" spans="2:4" ht="14.25">
      <c r="B14" s="716"/>
      <c r="C14" s="732" t="s">
        <v>367</v>
      </c>
      <c r="D14" s="718">
        <v>103.30619667233475</v>
      </c>
    </row>
    <row r="15" spans="2:4" ht="14.25">
      <c r="B15" s="724"/>
      <c r="C15" s="725" t="s">
        <v>368</v>
      </c>
      <c r="D15" s="726">
        <v>73.8614156199312</v>
      </c>
    </row>
    <row r="16" ht="14.25"/>
    <row r="17" ht="14.25"/>
    <row r="18" spans="2:4" ht="14.25">
      <c r="B18" s="712" t="s">
        <v>382</v>
      </c>
      <c r="D18" s="710" t="s">
        <v>383</v>
      </c>
    </row>
    <row r="19" spans="2:4" ht="14.25">
      <c r="B19" s="713" t="s">
        <v>200</v>
      </c>
      <c r="C19" s="728"/>
      <c r="D19" s="592">
        <f>SUM(D20:D29)</f>
        <v>1</v>
      </c>
    </row>
    <row r="20" spans="2:4" ht="14.25">
      <c r="B20" s="716"/>
      <c r="C20" s="713" t="s">
        <v>379</v>
      </c>
      <c r="D20" s="729">
        <f aca="true" t="shared" si="0" ref="D20:D29">+D6/$D$5</f>
        <v>0</v>
      </c>
    </row>
    <row r="21" spans="2:4" ht="14.25">
      <c r="B21" s="716"/>
      <c r="C21" s="725" t="s">
        <v>362</v>
      </c>
      <c r="D21" s="730">
        <f t="shared" si="0"/>
        <v>0.10743768041339052</v>
      </c>
    </row>
    <row r="22" spans="2:4" ht="14.25">
      <c r="B22" s="716"/>
      <c r="C22" s="731" t="s">
        <v>363</v>
      </c>
      <c r="D22" s="730">
        <f t="shared" si="0"/>
        <v>0.05980005481296168</v>
      </c>
    </row>
    <row r="23" spans="2:4" ht="14.25">
      <c r="B23" s="716"/>
      <c r="C23" s="732" t="s">
        <v>364</v>
      </c>
      <c r="D23" s="729">
        <f t="shared" si="0"/>
        <v>0.07220643379271516</v>
      </c>
    </row>
    <row r="24" spans="2:4" ht="14.25">
      <c r="B24" s="716"/>
      <c r="C24" s="725" t="s">
        <v>380</v>
      </c>
      <c r="D24" s="730">
        <f t="shared" si="0"/>
        <v>0.37673481852990015</v>
      </c>
    </row>
    <row r="25" spans="2:4" ht="14.25">
      <c r="B25" s="716"/>
      <c r="C25" s="725" t="s">
        <v>381</v>
      </c>
      <c r="D25" s="730">
        <f t="shared" si="0"/>
        <v>0.0002697396181412827</v>
      </c>
    </row>
    <row r="26" spans="2:4" ht="14.25">
      <c r="B26" s="716"/>
      <c r="C26" s="725" t="s">
        <v>365</v>
      </c>
      <c r="D26" s="730">
        <f t="shared" si="0"/>
        <v>0.2732119206928057</v>
      </c>
    </row>
    <row r="27" spans="2:4" ht="14.25">
      <c r="B27" s="716"/>
      <c r="C27" s="733" t="s">
        <v>366</v>
      </c>
      <c r="D27" s="730">
        <f t="shared" si="0"/>
        <v>0.02822232760583226</v>
      </c>
    </row>
    <row r="28" spans="2:4" ht="14.25">
      <c r="B28" s="716"/>
      <c r="C28" s="732" t="s">
        <v>367</v>
      </c>
      <c r="D28" s="729">
        <f t="shared" si="0"/>
        <v>0.04788232666751833</v>
      </c>
    </row>
    <row r="29" spans="2:4" ht="14.25">
      <c r="B29" s="724"/>
      <c r="C29" s="725" t="s">
        <v>368</v>
      </c>
      <c r="D29" s="730">
        <f t="shared" si="0"/>
        <v>0.03423469786673501</v>
      </c>
    </row>
    <row r="30" ht="14.25"/>
    <row r="42" ht="14.25">
      <c r="I42" s="712" t="s">
        <v>375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U1:CA37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0" customWidth="1"/>
    <col min="2" max="19" width="1.625" style="20" hidden="1" customWidth="1"/>
    <col min="20" max="20" width="1.625" style="20" customWidth="1"/>
    <col min="21" max="21" width="15.625" style="1" hidden="1" customWidth="1"/>
    <col min="22" max="22" width="15.625" style="38" hidden="1" customWidth="1"/>
    <col min="23" max="23" width="10.875" style="38" hidden="1" customWidth="1"/>
    <col min="24" max="24" width="26.625" style="1" customWidth="1"/>
    <col min="25" max="25" width="11.875" style="38" customWidth="1"/>
    <col min="26" max="26" width="10.875" style="38" customWidth="1"/>
    <col min="27" max="40" width="8.625" style="20" customWidth="1"/>
    <col min="41" max="57" width="8.625" style="20" hidden="1" customWidth="1"/>
    <col min="58" max="59" width="8.625" style="20" customWidth="1"/>
    <col min="60" max="60" width="10.375" style="20" bestFit="1" customWidth="1"/>
    <col min="61" max="61" width="7.50390625" style="20" customWidth="1"/>
    <col min="62" max="66" width="9.00390625" style="20" customWidth="1"/>
    <col min="67" max="78" width="13.75390625" style="20" bestFit="1" customWidth="1"/>
    <col min="79" max="79" width="13.375" style="20" bestFit="1" customWidth="1"/>
    <col min="80" max="16384" width="9.00390625" style="20" customWidth="1"/>
  </cols>
  <sheetData>
    <row r="1" spans="22:26" s="1" customFormat="1" ht="14.25">
      <c r="V1" s="2"/>
      <c r="W1" s="2"/>
      <c r="Y1" s="2"/>
      <c r="Z1" s="2"/>
    </row>
    <row r="2" spans="22:26" s="1" customFormat="1" ht="14.25">
      <c r="V2" s="2"/>
      <c r="W2" s="2"/>
      <c r="Y2" s="2"/>
      <c r="Z2" s="2"/>
    </row>
    <row r="3" spans="21:26" s="1" customFormat="1" ht="18.75">
      <c r="U3" s="1" t="s">
        <v>167</v>
      </c>
      <c r="V3" s="2"/>
      <c r="W3" s="2"/>
      <c r="X3" s="595" t="s">
        <v>168</v>
      </c>
      <c r="Y3" s="2"/>
      <c r="Z3" s="2"/>
    </row>
    <row r="4" spans="22:61" s="1" customFormat="1" ht="18.75" customHeight="1" thickBot="1">
      <c r="V4" s="2"/>
      <c r="W4" s="2"/>
      <c r="Y4" s="2"/>
      <c r="Z4" s="2"/>
      <c r="AL4" s="257"/>
      <c r="AM4" s="4"/>
      <c r="AN4" s="694" t="s">
        <v>348</v>
      </c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21:61" s="1" customFormat="1" ht="39.75" customHeight="1">
      <c r="U5" s="5" t="s">
        <v>169</v>
      </c>
      <c r="V5" s="6" t="s">
        <v>165</v>
      </c>
      <c r="W5" s="7" t="s">
        <v>170</v>
      </c>
      <c r="X5" s="256"/>
      <c r="Y5" s="249" t="s">
        <v>165</v>
      </c>
      <c r="Z5" s="232" t="s">
        <v>171</v>
      </c>
      <c r="AA5" s="247">
        <v>1990</v>
      </c>
      <c r="AB5" s="247">
        <v>1991</v>
      </c>
      <c r="AC5" s="247">
        <v>1992</v>
      </c>
      <c r="AD5" s="247">
        <v>1993</v>
      </c>
      <c r="AE5" s="247">
        <v>1994</v>
      </c>
      <c r="AF5" s="247">
        <v>1995</v>
      </c>
      <c r="AG5" s="247">
        <v>1996</v>
      </c>
      <c r="AH5" s="247">
        <v>1997</v>
      </c>
      <c r="AI5" s="247">
        <v>1998</v>
      </c>
      <c r="AJ5" s="248">
        <v>1999</v>
      </c>
      <c r="AK5" s="248">
        <v>2000</v>
      </c>
      <c r="AL5" s="248">
        <v>2001</v>
      </c>
      <c r="AM5" s="248">
        <v>2002</v>
      </c>
      <c r="AN5" s="640">
        <v>2003</v>
      </c>
      <c r="AO5" s="102">
        <v>2004</v>
      </c>
      <c r="AP5" s="8">
        <v>2005</v>
      </c>
      <c r="AQ5" s="8">
        <v>2006</v>
      </c>
      <c r="AR5" s="8">
        <v>2007</v>
      </c>
      <c r="AS5" s="8">
        <v>2008</v>
      </c>
      <c r="AT5" s="8">
        <v>2009</v>
      </c>
      <c r="AU5" s="8">
        <v>2010</v>
      </c>
      <c r="AV5" s="8">
        <v>2011</v>
      </c>
      <c r="AW5" s="8">
        <v>2012</v>
      </c>
      <c r="AX5" s="8">
        <v>2013</v>
      </c>
      <c r="AY5" s="8">
        <v>2014</v>
      </c>
      <c r="AZ5" s="8">
        <v>2015</v>
      </c>
      <c r="BA5" s="8">
        <v>2016</v>
      </c>
      <c r="BB5" s="8">
        <v>2017</v>
      </c>
      <c r="BC5" s="8">
        <v>2018</v>
      </c>
      <c r="BD5" s="9">
        <v>2019</v>
      </c>
      <c r="BE5" s="10">
        <v>2020</v>
      </c>
      <c r="BF5" s="11"/>
      <c r="BG5" s="11"/>
      <c r="BH5" s="11"/>
      <c r="BI5" s="11"/>
    </row>
    <row r="6" spans="21:61" ht="39.75" customHeight="1">
      <c r="U6" s="12" t="s">
        <v>191</v>
      </c>
      <c r="V6" s="13">
        <v>1</v>
      </c>
      <c r="W6" s="14">
        <v>1122.2771115303285</v>
      </c>
      <c r="X6" s="250" t="s">
        <v>282</v>
      </c>
      <c r="Y6" s="251">
        <v>1</v>
      </c>
      <c r="Z6" s="239">
        <v>1122.2771115303285</v>
      </c>
      <c r="AA6" s="240">
        <v>1122.2771115303285</v>
      </c>
      <c r="AB6" s="240">
        <v>1131.3700408874163</v>
      </c>
      <c r="AC6" s="240">
        <v>1148.914624753321</v>
      </c>
      <c r="AD6" s="240">
        <v>1138.718701110215</v>
      </c>
      <c r="AE6" s="240">
        <v>1198.1643181482525</v>
      </c>
      <c r="AF6" s="240">
        <v>1213.0822071258042</v>
      </c>
      <c r="AG6" s="240">
        <v>1234.7593972428037</v>
      </c>
      <c r="AH6" s="240">
        <v>1242.0275930062212</v>
      </c>
      <c r="AI6" s="240">
        <v>1195.175226627015</v>
      </c>
      <c r="AJ6" s="241">
        <v>1228.371312091265</v>
      </c>
      <c r="AK6" s="241">
        <v>1238.9577850277926</v>
      </c>
      <c r="AL6" s="241">
        <v>1213.6058659606124</v>
      </c>
      <c r="AM6" s="241">
        <v>1247.763219945875</v>
      </c>
      <c r="AN6" s="641">
        <v>1259.425986580686</v>
      </c>
      <c r="AO6" s="103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7"/>
      <c r="BE6" s="18"/>
      <c r="BF6" s="19"/>
      <c r="BG6" s="19"/>
      <c r="BH6" s="19"/>
      <c r="BI6" s="19"/>
    </row>
    <row r="7" spans="21:61" ht="39.75" customHeight="1">
      <c r="U7" s="12" t="s">
        <v>172</v>
      </c>
      <c r="V7" s="13">
        <v>21</v>
      </c>
      <c r="W7" s="14">
        <v>24.76871879419637</v>
      </c>
      <c r="X7" s="250" t="s">
        <v>283</v>
      </c>
      <c r="Y7" s="251">
        <v>21</v>
      </c>
      <c r="Z7" s="240">
        <v>24.76871879419637</v>
      </c>
      <c r="AA7" s="240">
        <v>24.76871879419637</v>
      </c>
      <c r="AB7" s="240">
        <v>24.64593589989162</v>
      </c>
      <c r="AC7" s="240">
        <v>24.48608569601999</v>
      </c>
      <c r="AD7" s="240">
        <v>24.432555946273606</v>
      </c>
      <c r="AE7" s="240">
        <v>24.005486366216267</v>
      </c>
      <c r="AF7" s="240">
        <v>23.37156385905309</v>
      </c>
      <c r="AG7" s="240">
        <v>22.918121097775558</v>
      </c>
      <c r="AH7" s="240">
        <v>22.087433378093202</v>
      </c>
      <c r="AI7" s="240">
        <v>21.54540410448548</v>
      </c>
      <c r="AJ7" s="240">
        <v>21.121095972052114</v>
      </c>
      <c r="AK7" s="241">
        <v>20.720270480259867</v>
      </c>
      <c r="AL7" s="241">
        <v>20.174277323957902</v>
      </c>
      <c r="AM7" s="241">
        <v>19.51134002544161</v>
      </c>
      <c r="AN7" s="641">
        <v>19.285166718516457</v>
      </c>
      <c r="AO7" s="103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7"/>
      <c r="BE7" s="18"/>
      <c r="BF7" s="19"/>
      <c r="BG7" s="19"/>
      <c r="BH7" s="19"/>
      <c r="BI7" s="19"/>
    </row>
    <row r="8" spans="21:61" ht="39.75" customHeight="1">
      <c r="U8" s="12" t="s">
        <v>174</v>
      </c>
      <c r="V8" s="13">
        <v>310</v>
      </c>
      <c r="W8" s="14">
        <v>40.20242593357173</v>
      </c>
      <c r="X8" s="250" t="s">
        <v>284</v>
      </c>
      <c r="Y8" s="251">
        <v>310</v>
      </c>
      <c r="Z8" s="240">
        <v>40.20242593357173</v>
      </c>
      <c r="AA8" s="240">
        <v>40.20242593357173</v>
      </c>
      <c r="AB8" s="240">
        <v>39.7066411897857</v>
      </c>
      <c r="AC8" s="240">
        <v>39.89885270531455</v>
      </c>
      <c r="AD8" s="240">
        <v>39.61876063741394</v>
      </c>
      <c r="AE8" s="240">
        <v>40.53789570594794</v>
      </c>
      <c r="AF8" s="240">
        <v>40.62281202618524</v>
      </c>
      <c r="AG8" s="240">
        <v>41.520325902188375</v>
      </c>
      <c r="AH8" s="240">
        <v>41.89296117187127</v>
      </c>
      <c r="AI8" s="240">
        <v>40.58031779520851</v>
      </c>
      <c r="AJ8" s="240">
        <v>35.103895105833594</v>
      </c>
      <c r="AK8" s="241">
        <v>37.46423177910848</v>
      </c>
      <c r="AL8" s="241">
        <v>34.642302829716776</v>
      </c>
      <c r="AM8" s="241">
        <v>34.68463851192527</v>
      </c>
      <c r="AN8" s="641">
        <v>34.61723913114097</v>
      </c>
      <c r="AO8" s="103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7"/>
      <c r="BE8" s="18"/>
      <c r="BF8" s="19"/>
      <c r="BG8" s="19"/>
      <c r="BH8" s="19"/>
      <c r="BI8" s="19"/>
    </row>
    <row r="9" spans="21:61" ht="39.75" customHeight="1">
      <c r="U9" s="21" t="s">
        <v>176</v>
      </c>
      <c r="V9" s="22" t="s">
        <v>177</v>
      </c>
      <c r="W9" s="14">
        <v>20.232671000000003</v>
      </c>
      <c r="X9" s="233" t="s">
        <v>346</v>
      </c>
      <c r="Y9" s="237" t="s">
        <v>279</v>
      </c>
      <c r="Z9" s="239">
        <v>20.232671000000003</v>
      </c>
      <c r="AA9" s="242"/>
      <c r="AB9" s="242"/>
      <c r="AC9" s="242"/>
      <c r="AD9" s="242"/>
      <c r="AE9" s="242"/>
      <c r="AF9" s="240">
        <v>20.232671000000003</v>
      </c>
      <c r="AG9" s="240">
        <v>19.865631</v>
      </c>
      <c r="AH9" s="240">
        <v>19.787757000000003</v>
      </c>
      <c r="AI9" s="240">
        <v>19.269772</v>
      </c>
      <c r="AJ9" s="241">
        <v>19.7638075</v>
      </c>
      <c r="AK9" s="241">
        <v>18.54897275</v>
      </c>
      <c r="AL9" s="241">
        <v>15.76595925</v>
      </c>
      <c r="AM9" s="241">
        <v>12.903147</v>
      </c>
      <c r="AN9" s="641">
        <v>12.300833</v>
      </c>
      <c r="AO9" s="103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7"/>
      <c r="BE9" s="18"/>
      <c r="BF9" s="19"/>
      <c r="BG9" s="19"/>
      <c r="BH9" s="19"/>
      <c r="BI9" s="19"/>
    </row>
    <row r="10" spans="21:61" ht="39.75" customHeight="1">
      <c r="U10" s="21" t="s">
        <v>179</v>
      </c>
      <c r="V10" s="22" t="s">
        <v>180</v>
      </c>
      <c r="W10" s="14">
        <v>12.573056000000001</v>
      </c>
      <c r="X10" s="233" t="s">
        <v>286</v>
      </c>
      <c r="Y10" s="237" t="s">
        <v>280</v>
      </c>
      <c r="Z10" s="239">
        <v>12.573056000000001</v>
      </c>
      <c r="AA10" s="242"/>
      <c r="AB10" s="242"/>
      <c r="AC10" s="242"/>
      <c r="AD10" s="242"/>
      <c r="AE10" s="242"/>
      <c r="AF10" s="240">
        <v>12.573056000000001</v>
      </c>
      <c r="AG10" s="240">
        <v>15.262778</v>
      </c>
      <c r="AH10" s="240">
        <v>16.946319</v>
      </c>
      <c r="AI10" s="240">
        <v>16.627491000000003</v>
      </c>
      <c r="AJ10" s="241">
        <v>14.927729999999999</v>
      </c>
      <c r="AK10" s="241">
        <v>13.685789999999997</v>
      </c>
      <c r="AL10" s="241">
        <v>11.499958999999999</v>
      </c>
      <c r="AM10" s="241">
        <v>9.8452</v>
      </c>
      <c r="AN10" s="641">
        <v>9.0269</v>
      </c>
      <c r="AO10" s="103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7"/>
      <c r="BE10" s="18"/>
      <c r="BF10" s="19"/>
      <c r="BG10" s="19"/>
      <c r="BH10" s="19"/>
      <c r="BI10" s="19"/>
    </row>
    <row r="11" spans="21:61" ht="39.75" customHeight="1" thickBot="1">
      <c r="U11" s="24" t="s">
        <v>183</v>
      </c>
      <c r="V11" s="25">
        <v>23900</v>
      </c>
      <c r="W11" s="26">
        <v>16.9172</v>
      </c>
      <c r="X11" s="252" t="s">
        <v>285</v>
      </c>
      <c r="Y11" s="253">
        <v>23900</v>
      </c>
      <c r="Z11" s="234">
        <v>16.9172</v>
      </c>
      <c r="AA11" s="235"/>
      <c r="AB11" s="235"/>
      <c r="AC11" s="235"/>
      <c r="AD11" s="235"/>
      <c r="AE11" s="235"/>
      <c r="AF11" s="236">
        <v>16.9172</v>
      </c>
      <c r="AG11" s="236">
        <v>17.49966</v>
      </c>
      <c r="AH11" s="236">
        <v>14.783359999999998</v>
      </c>
      <c r="AI11" s="236">
        <v>13.392769999999999</v>
      </c>
      <c r="AJ11" s="243">
        <v>9.114370000000001</v>
      </c>
      <c r="AK11" s="243">
        <v>6.8200400000000005</v>
      </c>
      <c r="AL11" s="243">
        <v>5.67064</v>
      </c>
      <c r="AM11" s="243">
        <v>5.28315</v>
      </c>
      <c r="AN11" s="693">
        <v>4.47382</v>
      </c>
      <c r="AO11" s="104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9"/>
      <c r="BE11" s="30"/>
      <c r="BF11" s="19"/>
      <c r="BG11" s="19"/>
      <c r="BH11" s="19"/>
      <c r="BI11" s="19"/>
    </row>
    <row r="12" spans="21:61" ht="39.75" customHeight="1" thickBot="1" thickTop="1">
      <c r="U12" s="31" t="s">
        <v>184</v>
      </c>
      <c r="V12" s="32"/>
      <c r="W12" s="33"/>
      <c r="X12" s="254" t="s">
        <v>193</v>
      </c>
      <c r="Y12" s="238"/>
      <c r="Z12" s="244">
        <v>1236.9711832580965</v>
      </c>
      <c r="AA12" s="245">
        <v>1187.2482562580965</v>
      </c>
      <c r="AB12" s="245">
        <v>1195.7226179770935</v>
      </c>
      <c r="AC12" s="245">
        <v>1213.2995631546555</v>
      </c>
      <c r="AD12" s="245">
        <v>1202.7700176939027</v>
      </c>
      <c r="AE12" s="245">
        <v>1262.7077002204167</v>
      </c>
      <c r="AF12" s="245">
        <v>1326.7995100110427</v>
      </c>
      <c r="AG12" s="245">
        <v>1351.8259132427677</v>
      </c>
      <c r="AH12" s="245">
        <v>1357.5254235561856</v>
      </c>
      <c r="AI12" s="245">
        <v>1306.590981526709</v>
      </c>
      <c r="AJ12" s="246">
        <v>1328.402210669151</v>
      </c>
      <c r="AK12" s="246">
        <v>1336.1970900371612</v>
      </c>
      <c r="AL12" s="246">
        <v>1301.359004364287</v>
      </c>
      <c r="AM12" s="246">
        <v>1329.9906954832418</v>
      </c>
      <c r="AN12" s="642">
        <v>1339.1299454303435</v>
      </c>
      <c r="AO12" s="105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5"/>
      <c r="BE12" s="36"/>
      <c r="BF12" s="19"/>
      <c r="BG12" s="19"/>
      <c r="BH12" s="19"/>
      <c r="BI12" s="19"/>
    </row>
    <row r="13" spans="21:61" ht="14.25" customHeight="1">
      <c r="U13" s="664"/>
      <c r="V13" s="50"/>
      <c r="W13" s="665"/>
      <c r="X13" s="620"/>
      <c r="Y13" s="621"/>
      <c r="Z13" s="616"/>
      <c r="AA13" s="617"/>
      <c r="AB13" s="617"/>
      <c r="AC13" s="617"/>
      <c r="AD13" s="617"/>
      <c r="AE13" s="617"/>
      <c r="AF13" s="617"/>
      <c r="AG13" s="617"/>
      <c r="AH13" s="617"/>
      <c r="AI13" s="617"/>
      <c r="AJ13" s="617"/>
      <c r="AK13" s="617"/>
      <c r="AL13" s="617"/>
      <c r="AM13" s="617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</row>
    <row r="14" spans="21:61" ht="39.75" customHeight="1">
      <c r="U14" s="664"/>
      <c r="V14" s="50"/>
      <c r="W14" s="665"/>
      <c r="X14" s="620"/>
      <c r="Y14" s="666"/>
      <c r="Z14" s="667"/>
      <c r="AA14" s="667"/>
      <c r="AB14" s="667"/>
      <c r="AC14" s="667"/>
      <c r="AD14" s="667"/>
      <c r="AE14" s="667"/>
      <c r="AF14" s="667"/>
      <c r="AG14" s="667"/>
      <c r="AH14" s="667"/>
      <c r="AI14" s="667"/>
      <c r="AJ14" s="667"/>
      <c r="AK14" s="667"/>
      <c r="AL14" s="667"/>
      <c r="AM14" s="667"/>
      <c r="AN14" s="667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</row>
    <row r="15" spans="22:60" ht="13.5" customHeight="1">
      <c r="V15" s="37"/>
      <c r="W15" s="37"/>
      <c r="Y15" s="37"/>
      <c r="Z15" s="626"/>
      <c r="BH15" s="19"/>
    </row>
    <row r="16" spans="21:60" ht="21.75" customHeight="1" thickBot="1">
      <c r="U16" s="1" t="s">
        <v>192</v>
      </c>
      <c r="X16" s="658" t="s">
        <v>188</v>
      </c>
      <c r="Z16" s="627"/>
      <c r="BF16" s="258"/>
      <c r="BH16" s="19"/>
    </row>
    <row r="17" spans="21:60" ht="27">
      <c r="U17" s="5"/>
      <c r="V17" s="6" t="s">
        <v>165</v>
      </c>
      <c r="W17" s="7" t="s">
        <v>189</v>
      </c>
      <c r="X17" s="5"/>
      <c r="Y17" s="6" t="s">
        <v>165</v>
      </c>
      <c r="Z17" s="7" t="s">
        <v>171</v>
      </c>
      <c r="AA17" s="8">
        <v>1990</v>
      </c>
      <c r="AB17" s="8">
        <v>1991</v>
      </c>
      <c r="AC17" s="8">
        <v>1992</v>
      </c>
      <c r="AD17" s="8">
        <v>1993</v>
      </c>
      <c r="AE17" s="8">
        <v>1994</v>
      </c>
      <c r="AF17" s="8">
        <v>1995</v>
      </c>
      <c r="AG17" s="8">
        <v>1996</v>
      </c>
      <c r="AH17" s="8">
        <v>1997</v>
      </c>
      <c r="AI17" s="8">
        <v>1998</v>
      </c>
      <c r="AJ17" s="9">
        <v>1999</v>
      </c>
      <c r="AK17" s="9">
        <v>2000</v>
      </c>
      <c r="AL17" s="9">
        <v>2001</v>
      </c>
      <c r="AM17" s="9">
        <v>2002</v>
      </c>
      <c r="AN17" s="10">
        <v>2003</v>
      </c>
      <c r="AO17" s="102">
        <v>2004</v>
      </c>
      <c r="AP17" s="8">
        <v>2005</v>
      </c>
      <c r="AQ17" s="8">
        <v>2006</v>
      </c>
      <c r="AR17" s="8">
        <v>2007</v>
      </c>
      <c r="AS17" s="8">
        <v>2008</v>
      </c>
      <c r="AT17" s="8">
        <v>2009</v>
      </c>
      <c r="AU17" s="8">
        <v>2010</v>
      </c>
      <c r="AV17" s="8">
        <v>2011</v>
      </c>
      <c r="AW17" s="8">
        <v>2012</v>
      </c>
      <c r="AX17" s="8">
        <v>2013</v>
      </c>
      <c r="AY17" s="8">
        <v>2014</v>
      </c>
      <c r="AZ17" s="8">
        <v>2015</v>
      </c>
      <c r="BA17" s="8">
        <v>2016</v>
      </c>
      <c r="BB17" s="8">
        <v>2017</v>
      </c>
      <c r="BC17" s="8">
        <v>2018</v>
      </c>
      <c r="BD17" s="9">
        <v>2019</v>
      </c>
      <c r="BE17" s="10">
        <v>2020</v>
      </c>
      <c r="BH17" s="19"/>
    </row>
    <row r="18" spans="21:61" ht="18.75">
      <c r="U18" s="12" t="s">
        <v>191</v>
      </c>
      <c r="V18" s="13">
        <v>1</v>
      </c>
      <c r="W18" s="14"/>
      <c r="X18" s="15" t="s">
        <v>185</v>
      </c>
      <c r="Y18" s="13">
        <v>1</v>
      </c>
      <c r="Z18" s="668">
        <f aca="true" t="shared" si="0" ref="Z18:AN18">IF(ISTEXT(Z6),Z6,Z6/$Z6-1)</f>
        <v>0</v>
      </c>
      <c r="AA18" s="669">
        <f t="shared" si="0"/>
        <v>0</v>
      </c>
      <c r="AB18" s="669">
        <f t="shared" si="0"/>
        <v>0.008102214028662402</v>
      </c>
      <c r="AC18" s="669">
        <f t="shared" si="0"/>
        <v>0.023735237001019982</v>
      </c>
      <c r="AD18" s="669">
        <f t="shared" si="0"/>
        <v>0.01465020484777324</v>
      </c>
      <c r="AE18" s="669">
        <f t="shared" si="0"/>
        <v>0.0676189559942506</v>
      </c>
      <c r="AF18" s="669">
        <f t="shared" si="0"/>
        <v>0.08091147423621114</v>
      </c>
      <c r="AG18" s="669">
        <f t="shared" si="0"/>
        <v>0.1002268375224149</v>
      </c>
      <c r="AH18" s="669">
        <f t="shared" si="0"/>
        <v>0.10670313084493177</v>
      </c>
      <c r="AI18" s="669">
        <f t="shared" si="0"/>
        <v>0.0649555393652137</v>
      </c>
      <c r="AJ18" s="670">
        <f t="shared" si="0"/>
        <v>0.09453476282365525</v>
      </c>
      <c r="AK18" s="670">
        <f t="shared" si="0"/>
        <v>0.10396779217777974</v>
      </c>
      <c r="AL18" s="671">
        <f t="shared" si="0"/>
        <v>0.08137807809850872</v>
      </c>
      <c r="AM18" s="671">
        <f t="shared" si="0"/>
        <v>0.11181383557260172</v>
      </c>
      <c r="AN18" s="672">
        <f t="shared" si="0"/>
        <v>0.12220589161204787</v>
      </c>
      <c r="AO18" s="106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40"/>
      <c r="BE18" s="41"/>
      <c r="BF18" s="11"/>
      <c r="BG18" s="11"/>
      <c r="BH18" s="19"/>
      <c r="BI18" s="11"/>
    </row>
    <row r="19" spans="21:79" ht="18.75">
      <c r="U19" s="12" t="s">
        <v>172</v>
      </c>
      <c r="V19" s="13">
        <v>21</v>
      </c>
      <c r="W19" s="54"/>
      <c r="X19" s="15" t="s">
        <v>186</v>
      </c>
      <c r="Y19" s="13">
        <v>21</v>
      </c>
      <c r="Z19" s="668">
        <f aca="true" t="shared" si="1" ref="Z19:AK24">IF(ISTEXT(Z7),Z7,Z7/$Z7-1)</f>
        <v>0</v>
      </c>
      <c r="AA19" s="669">
        <f t="shared" si="1"/>
        <v>0</v>
      </c>
      <c r="AB19" s="669">
        <f t="shared" si="1"/>
        <v>-0.004957175836382888</v>
      </c>
      <c r="AC19" s="669">
        <f t="shared" si="1"/>
        <v>-0.011410888892751436</v>
      </c>
      <c r="AD19" s="669">
        <f t="shared" si="1"/>
        <v>-0.013572072528900136</v>
      </c>
      <c r="AE19" s="669">
        <f t="shared" si="1"/>
        <v>-0.030814368491233313</v>
      </c>
      <c r="AF19" s="669">
        <f t="shared" si="1"/>
        <v>-0.056408042206472664</v>
      </c>
      <c r="AG19" s="669">
        <f t="shared" si="1"/>
        <v>-0.07471511594109714</v>
      </c>
      <c r="AH19" s="669">
        <f t="shared" si="1"/>
        <v>-0.10825289101071423</v>
      </c>
      <c r="AI19" s="669">
        <f t="shared" si="1"/>
        <v>-0.13013651277215654</v>
      </c>
      <c r="AJ19" s="670">
        <f t="shared" si="1"/>
        <v>-0.14726731941415316</v>
      </c>
      <c r="AK19" s="670">
        <f t="shared" si="1"/>
        <v>-0.16345004953930464</v>
      </c>
      <c r="AL19" s="671">
        <f aca="true" t="shared" si="2" ref="AL19:AN24">IF(ISTEXT(AL7),AL7,AL7/$Z7-1)</f>
        <v>-0.18549370713978974</v>
      </c>
      <c r="AM19" s="671">
        <f t="shared" si="2"/>
        <v>-0.21225880968807453</v>
      </c>
      <c r="AN19" s="672">
        <f t="shared" si="2"/>
        <v>-0.2213902188983945</v>
      </c>
      <c r="AO19" s="106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40"/>
      <c r="BE19" s="41"/>
      <c r="BF19" s="42"/>
      <c r="BG19" s="42"/>
      <c r="BH19" s="19"/>
      <c r="BI19" s="42"/>
      <c r="BL19" s="622"/>
      <c r="BM19" s="622"/>
      <c r="BN19" s="623"/>
      <c r="BO19" s="622"/>
      <c r="BP19" s="622"/>
      <c r="BQ19" s="622"/>
      <c r="BR19" s="622"/>
      <c r="BS19" s="622"/>
      <c r="BT19" s="622"/>
      <c r="BU19" s="622"/>
      <c r="BV19" s="622"/>
      <c r="BW19" s="622"/>
      <c r="BX19" s="622"/>
      <c r="BY19" s="622"/>
      <c r="BZ19" s="622"/>
      <c r="CA19" s="11"/>
    </row>
    <row r="20" spans="21:79" ht="18.75">
      <c r="U20" s="12" t="s">
        <v>174</v>
      </c>
      <c r="V20" s="13">
        <v>310</v>
      </c>
      <c r="W20" s="54"/>
      <c r="X20" s="15" t="s">
        <v>175</v>
      </c>
      <c r="Y20" s="13">
        <v>310</v>
      </c>
      <c r="Z20" s="668">
        <f t="shared" si="1"/>
        <v>0</v>
      </c>
      <c r="AA20" s="669">
        <f t="shared" si="1"/>
        <v>0</v>
      </c>
      <c r="AB20" s="669">
        <f t="shared" si="1"/>
        <v>-0.012332209618524992</v>
      </c>
      <c r="AC20" s="669">
        <f t="shared" si="1"/>
        <v>-0.007551117157924447</v>
      </c>
      <c r="AD20" s="669">
        <f t="shared" si="1"/>
        <v>-0.014518161096104154</v>
      </c>
      <c r="AE20" s="669">
        <f t="shared" si="1"/>
        <v>0.008344515650138051</v>
      </c>
      <c r="AF20" s="669">
        <f t="shared" si="1"/>
        <v>0.010456734459460826</v>
      </c>
      <c r="AG20" s="669">
        <f t="shared" si="1"/>
        <v>0.032781603050379804</v>
      </c>
      <c r="AH20" s="669">
        <f t="shared" si="1"/>
        <v>0.04205057777092569</v>
      </c>
      <c r="AI20" s="669">
        <f t="shared" si="1"/>
        <v>0.009399727823917514</v>
      </c>
      <c r="AJ20" s="670">
        <f t="shared" si="1"/>
        <v>-0.12682147182268722</v>
      </c>
      <c r="AK20" s="670">
        <f t="shared" si="1"/>
        <v>-0.06811017223158855</v>
      </c>
      <c r="AL20" s="671">
        <f t="shared" si="2"/>
        <v>-0.13830317386921365</v>
      </c>
      <c r="AM20" s="671">
        <f t="shared" si="2"/>
        <v>-0.13725011099488738</v>
      </c>
      <c r="AN20" s="672">
        <f t="shared" si="2"/>
        <v>-0.13892661133582873</v>
      </c>
      <c r="AO20" s="106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40"/>
      <c r="BE20" s="41"/>
      <c r="BF20" s="42"/>
      <c r="BG20" s="42"/>
      <c r="BH20" s="19"/>
      <c r="BI20" s="42"/>
      <c r="BL20" s="614"/>
      <c r="BM20" s="615"/>
      <c r="BN20" s="616"/>
      <c r="BO20" s="617"/>
      <c r="BP20" s="617"/>
      <c r="BQ20" s="617"/>
      <c r="BR20" s="617"/>
      <c r="BS20" s="617"/>
      <c r="BT20" s="617"/>
      <c r="BU20" s="617"/>
      <c r="BV20" s="617"/>
      <c r="BW20" s="617"/>
      <c r="BX20" s="617"/>
      <c r="BY20" s="617"/>
      <c r="BZ20" s="617"/>
      <c r="CA20" s="19"/>
    </row>
    <row r="21" spans="21:79" ht="28.5">
      <c r="U21" s="21" t="s">
        <v>176</v>
      </c>
      <c r="V21" s="22" t="s">
        <v>177</v>
      </c>
      <c r="W21" s="54"/>
      <c r="X21" s="23" t="s">
        <v>347</v>
      </c>
      <c r="Y21" s="22" t="s">
        <v>178</v>
      </c>
      <c r="Z21" s="668">
        <f t="shared" si="1"/>
        <v>0</v>
      </c>
      <c r="AA21" s="673"/>
      <c r="AB21" s="673"/>
      <c r="AC21" s="673"/>
      <c r="AD21" s="673"/>
      <c r="AE21" s="673"/>
      <c r="AF21" s="669">
        <f t="shared" si="1"/>
        <v>0</v>
      </c>
      <c r="AG21" s="669">
        <f t="shared" si="1"/>
        <v>-0.018140956278091203</v>
      </c>
      <c r="AH21" s="669">
        <f t="shared" si="1"/>
        <v>-0.021989879635763376</v>
      </c>
      <c r="AI21" s="669">
        <f t="shared" si="1"/>
        <v>-0.04759129429821718</v>
      </c>
      <c r="AJ21" s="670">
        <f t="shared" si="1"/>
        <v>-0.023173583952410648</v>
      </c>
      <c r="AK21" s="670">
        <f t="shared" si="1"/>
        <v>-0.08321680563085332</v>
      </c>
      <c r="AL21" s="671">
        <f t="shared" si="2"/>
        <v>-0.22076728030619397</v>
      </c>
      <c r="AM21" s="671">
        <f t="shared" si="2"/>
        <v>-0.3622618091303912</v>
      </c>
      <c r="AN21" s="672">
        <f t="shared" si="2"/>
        <v>-0.39203118560075445</v>
      </c>
      <c r="AO21" s="106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0"/>
      <c r="BE21" s="41"/>
      <c r="BF21" s="42"/>
      <c r="BG21" s="42"/>
      <c r="BH21" s="19"/>
      <c r="BI21" s="42"/>
      <c r="BL21" s="614"/>
      <c r="BM21" s="615"/>
      <c r="BN21" s="703"/>
      <c r="BO21" s="617"/>
      <c r="BP21" s="617"/>
      <c r="BQ21" s="617"/>
      <c r="BR21" s="617"/>
      <c r="BS21" s="617"/>
      <c r="BT21" s="617"/>
      <c r="BU21" s="617"/>
      <c r="BV21" s="617"/>
      <c r="BW21" s="617"/>
      <c r="BX21" s="617"/>
      <c r="BY21" s="617"/>
      <c r="BZ21" s="617"/>
      <c r="CA21" s="19"/>
    </row>
    <row r="22" spans="21:79" ht="28.5">
      <c r="U22" s="21" t="s">
        <v>179</v>
      </c>
      <c r="V22" s="22" t="s">
        <v>180</v>
      </c>
      <c r="W22" s="54"/>
      <c r="X22" s="23" t="s">
        <v>181</v>
      </c>
      <c r="Y22" s="22" t="s">
        <v>182</v>
      </c>
      <c r="Z22" s="668">
        <f t="shared" si="1"/>
        <v>0</v>
      </c>
      <c r="AA22" s="673"/>
      <c r="AB22" s="673"/>
      <c r="AC22" s="673"/>
      <c r="AD22" s="673"/>
      <c r="AE22" s="673"/>
      <c r="AF22" s="669">
        <f t="shared" si="1"/>
        <v>0</v>
      </c>
      <c r="AG22" s="669">
        <f t="shared" si="1"/>
        <v>0.2139274652081402</v>
      </c>
      <c r="AH22" s="669">
        <f t="shared" si="1"/>
        <v>0.3478281652447899</v>
      </c>
      <c r="AI22" s="669">
        <f t="shared" si="1"/>
        <v>0.32247012977592737</v>
      </c>
      <c r="AJ22" s="670">
        <f t="shared" si="1"/>
        <v>0.18727936947071555</v>
      </c>
      <c r="AK22" s="670">
        <f t="shared" si="1"/>
        <v>0.08850147489997617</v>
      </c>
      <c r="AL22" s="671">
        <f t="shared" si="2"/>
        <v>-0.08534893982815339</v>
      </c>
      <c r="AM22" s="671">
        <f t="shared" si="2"/>
        <v>-0.21696045893695226</v>
      </c>
      <c r="AN22" s="672">
        <f t="shared" si="2"/>
        <v>-0.2820440790210432</v>
      </c>
      <c r="AO22" s="106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40"/>
      <c r="BE22" s="41"/>
      <c r="BF22" s="42"/>
      <c r="BG22" s="42"/>
      <c r="BH22" s="19"/>
      <c r="BI22" s="42"/>
      <c r="BL22" s="614"/>
      <c r="BM22" s="615"/>
      <c r="BN22" s="617"/>
      <c r="BO22" s="617"/>
      <c r="BP22" s="617"/>
      <c r="BQ22" s="617"/>
      <c r="BR22" s="617"/>
      <c r="BS22" s="617"/>
      <c r="BT22" s="617"/>
      <c r="BU22" s="617"/>
      <c r="BV22" s="617"/>
      <c r="BW22" s="617"/>
      <c r="BX22" s="617"/>
      <c r="BY22" s="617"/>
      <c r="BZ22" s="617"/>
      <c r="CA22" s="19"/>
    </row>
    <row r="23" spans="21:79" ht="21" customHeight="1" thickBot="1">
      <c r="U23" s="24" t="s">
        <v>183</v>
      </c>
      <c r="V23" s="25">
        <v>23900</v>
      </c>
      <c r="W23" s="55"/>
      <c r="X23" s="27" t="s">
        <v>187</v>
      </c>
      <c r="Y23" s="25">
        <v>23900</v>
      </c>
      <c r="Z23" s="674">
        <f t="shared" si="1"/>
        <v>0</v>
      </c>
      <c r="AA23" s="675"/>
      <c r="AB23" s="675"/>
      <c r="AC23" s="675"/>
      <c r="AD23" s="675"/>
      <c r="AE23" s="675"/>
      <c r="AF23" s="676">
        <f t="shared" si="1"/>
        <v>0</v>
      </c>
      <c r="AG23" s="676">
        <f t="shared" si="1"/>
        <v>0.0344300475255952</v>
      </c>
      <c r="AH23" s="676">
        <f t="shared" si="1"/>
        <v>-0.12613434847374283</v>
      </c>
      <c r="AI23" s="676">
        <f t="shared" si="1"/>
        <v>-0.2083341214858252</v>
      </c>
      <c r="AJ23" s="677">
        <f t="shared" si="1"/>
        <v>-0.4612364930366727</v>
      </c>
      <c r="AK23" s="677">
        <f t="shared" si="1"/>
        <v>-0.5968576360154163</v>
      </c>
      <c r="AL23" s="678">
        <f t="shared" si="2"/>
        <v>-0.6648003215662166</v>
      </c>
      <c r="AM23" s="678">
        <f t="shared" si="2"/>
        <v>-0.6877054122431608</v>
      </c>
      <c r="AN23" s="679">
        <f t="shared" si="2"/>
        <v>-0.7355460714539049</v>
      </c>
      <c r="AO23" s="107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6"/>
      <c r="BE23" s="47"/>
      <c r="BF23" s="42"/>
      <c r="BG23" s="42"/>
      <c r="BH23" s="19"/>
      <c r="BI23" s="42"/>
      <c r="BL23" s="618"/>
      <c r="BM23" s="619"/>
      <c r="BN23" s="616"/>
      <c r="BO23" s="624"/>
      <c r="BP23" s="624"/>
      <c r="BQ23" s="624"/>
      <c r="BR23" s="624"/>
      <c r="BS23" s="624"/>
      <c r="BT23" s="617"/>
      <c r="BU23" s="617"/>
      <c r="BV23" s="617"/>
      <c r="BW23" s="617"/>
      <c r="BX23" s="617"/>
      <c r="BY23" s="617"/>
      <c r="BZ23" s="617"/>
      <c r="CA23" s="19"/>
    </row>
    <row r="24" spans="21:79" ht="23.25" customHeight="1" thickBot="1" thickTop="1">
      <c r="U24" s="48" t="s">
        <v>164</v>
      </c>
      <c r="V24" s="44"/>
      <c r="W24" s="56"/>
      <c r="X24" s="43" t="s">
        <v>166</v>
      </c>
      <c r="Y24" s="44"/>
      <c r="Z24" s="680">
        <f t="shared" si="1"/>
        <v>0</v>
      </c>
      <c r="AA24" s="681">
        <f t="shared" si="1"/>
        <v>-0.04019732041698276</v>
      </c>
      <c r="AB24" s="681">
        <f t="shared" si="1"/>
        <v>-0.03334642378034802</v>
      </c>
      <c r="AC24" s="681">
        <f t="shared" si="1"/>
        <v>-0.019136759549314264</v>
      </c>
      <c r="AD24" s="681">
        <f t="shared" si="1"/>
        <v>-0.02764912071282888</v>
      </c>
      <c r="AE24" s="681">
        <f t="shared" si="1"/>
        <v>0.020806076415241792</v>
      </c>
      <c r="AF24" s="681">
        <f t="shared" si="1"/>
        <v>0.07261957915328687</v>
      </c>
      <c r="AG24" s="681">
        <f t="shared" si="1"/>
        <v>0.092851580973901</v>
      </c>
      <c r="AH24" s="681">
        <f t="shared" si="1"/>
        <v>0.09745921483842301</v>
      </c>
      <c r="AI24" s="681">
        <f t="shared" si="1"/>
        <v>0.05628247384489482</v>
      </c>
      <c r="AJ24" s="681">
        <f t="shared" si="1"/>
        <v>0.07391524446853426</v>
      </c>
      <c r="AK24" s="682">
        <f t="shared" si="1"/>
        <v>0.08021682972250854</v>
      </c>
      <c r="AL24" s="683">
        <f t="shared" si="2"/>
        <v>0.0520528060618175</v>
      </c>
      <c r="AM24" s="683">
        <f t="shared" si="2"/>
        <v>0.0751994173220254</v>
      </c>
      <c r="AN24" s="684">
        <f t="shared" si="2"/>
        <v>0.08258782706899259</v>
      </c>
      <c r="AO24" s="108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2"/>
      <c r="BE24" s="53"/>
      <c r="BF24" s="42"/>
      <c r="BG24" s="42"/>
      <c r="BH24" s="42"/>
      <c r="BI24" s="42"/>
      <c r="BL24" s="618"/>
      <c r="BM24" s="619"/>
      <c r="BN24" s="616"/>
      <c r="BO24" s="624"/>
      <c r="BP24" s="624"/>
      <c r="BQ24" s="624"/>
      <c r="BR24" s="624"/>
      <c r="BS24" s="624"/>
      <c r="BT24" s="617"/>
      <c r="BU24" s="617"/>
      <c r="BV24" s="617"/>
      <c r="BW24" s="617"/>
      <c r="BX24" s="617"/>
      <c r="BY24" s="617"/>
      <c r="BZ24" s="617"/>
      <c r="CA24" s="19"/>
    </row>
    <row r="25" spans="24:79" ht="15">
      <c r="X25" s="49"/>
      <c r="Y25" s="50"/>
      <c r="Z25" s="628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BF25" s="42"/>
      <c r="BG25" s="42"/>
      <c r="BH25" s="42"/>
      <c r="BI25" s="42"/>
      <c r="BL25" s="614"/>
      <c r="BM25" s="615"/>
      <c r="BN25" s="616"/>
      <c r="BO25" s="624"/>
      <c r="BP25" s="624"/>
      <c r="BQ25" s="624"/>
      <c r="BR25" s="624"/>
      <c r="BS25" s="624"/>
      <c r="BT25" s="617"/>
      <c r="BU25" s="617"/>
      <c r="BV25" s="617"/>
      <c r="BW25" s="617"/>
      <c r="BX25" s="617"/>
      <c r="BY25" s="617"/>
      <c r="BZ25" s="617"/>
      <c r="CA25" s="19"/>
    </row>
    <row r="26" spans="38:79" ht="15">
      <c r="AL26" s="644"/>
      <c r="AM26" s="629"/>
      <c r="BL26" s="620"/>
      <c r="BM26" s="621"/>
      <c r="BN26" s="616"/>
      <c r="BO26" s="617"/>
      <c r="BP26" s="617"/>
      <c r="BQ26" s="617"/>
      <c r="BR26" s="617"/>
      <c r="BS26" s="617"/>
      <c r="BT26" s="617"/>
      <c r="BU26" s="617"/>
      <c r="BV26" s="617"/>
      <c r="BW26" s="617"/>
      <c r="BX26" s="617"/>
      <c r="BY26" s="617"/>
      <c r="BZ26" s="617"/>
      <c r="CA26" s="19"/>
    </row>
    <row r="27" spans="24:79" ht="21.75" customHeight="1" thickBot="1">
      <c r="X27" s="658" t="s">
        <v>190</v>
      </c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</row>
    <row r="28" spans="24:79" ht="27">
      <c r="X28" s="5"/>
      <c r="Y28" s="6" t="s">
        <v>165</v>
      </c>
      <c r="Z28" s="7" t="s">
        <v>171</v>
      </c>
      <c r="AA28" s="8">
        <v>1990</v>
      </c>
      <c r="AB28" s="8">
        <v>1991</v>
      </c>
      <c r="AC28" s="8">
        <v>1992</v>
      </c>
      <c r="AD28" s="8">
        <v>1993</v>
      </c>
      <c r="AE28" s="8">
        <v>1994</v>
      </c>
      <c r="AF28" s="8">
        <v>1995</v>
      </c>
      <c r="AG28" s="8">
        <v>1996</v>
      </c>
      <c r="AH28" s="8">
        <v>1997</v>
      </c>
      <c r="AI28" s="8">
        <v>1998</v>
      </c>
      <c r="AJ28" s="9">
        <v>1999</v>
      </c>
      <c r="AK28" s="9">
        <v>2000</v>
      </c>
      <c r="AL28" s="9">
        <v>2001</v>
      </c>
      <c r="AM28" s="9">
        <v>2002</v>
      </c>
      <c r="AN28" s="10">
        <v>2003</v>
      </c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</row>
    <row r="29" spans="24:79" ht="18.75">
      <c r="X29" s="15" t="s">
        <v>185</v>
      </c>
      <c r="Y29" s="13">
        <v>1</v>
      </c>
      <c r="Z29" s="685"/>
      <c r="AA29" s="685"/>
      <c r="AB29" s="686">
        <f>IF(ISTEXT(AA6),AA6,AB6/AA6-1)</f>
        <v>0.008102214028662402</v>
      </c>
      <c r="AC29" s="686">
        <f aca="true" t="shared" si="3" ref="AC29:AN29">IF(ISTEXT(AB6),AB6,AC6/AB6-1)</f>
        <v>0.015507378869731525</v>
      </c>
      <c r="AD29" s="686">
        <f t="shared" si="3"/>
        <v>-0.008874396254895833</v>
      </c>
      <c r="AE29" s="686">
        <f t="shared" si="3"/>
        <v>0.05220395254778887</v>
      </c>
      <c r="AF29" s="686">
        <f t="shared" si="3"/>
        <v>0.012450620296060144</v>
      </c>
      <c r="AG29" s="686">
        <f t="shared" si="3"/>
        <v>0.017869514522317553</v>
      </c>
      <c r="AH29" s="686">
        <f t="shared" si="3"/>
        <v>0.00588632553001589</v>
      </c>
      <c r="AI29" s="686">
        <f t="shared" si="3"/>
        <v>-0.03772248430149927</v>
      </c>
      <c r="AJ29" s="671">
        <f t="shared" si="3"/>
        <v>0.027775078268594156</v>
      </c>
      <c r="AK29" s="671">
        <f t="shared" si="3"/>
        <v>0.008618300372470022</v>
      </c>
      <c r="AL29" s="671">
        <f t="shared" si="3"/>
        <v>-0.02046229449747683</v>
      </c>
      <c r="AM29" s="671">
        <f t="shared" si="3"/>
        <v>0.028145343511689402</v>
      </c>
      <c r="AN29" s="672">
        <f t="shared" si="3"/>
        <v>0.009346938945128391</v>
      </c>
      <c r="BL29" s="19"/>
      <c r="BM29" s="19"/>
      <c r="BN29" s="19"/>
      <c r="BO29" s="617"/>
      <c r="BP29" s="617"/>
      <c r="BQ29" s="617"/>
      <c r="BR29" s="617"/>
      <c r="BS29" s="617"/>
      <c r="BT29" s="617"/>
      <c r="BU29" s="617"/>
      <c r="BV29" s="617"/>
      <c r="BW29" s="617"/>
      <c r="BX29" s="617"/>
      <c r="BY29" s="617"/>
      <c r="BZ29" s="617"/>
      <c r="CA29" s="19"/>
    </row>
    <row r="30" spans="24:79" ht="18.75">
      <c r="X30" s="15" t="s">
        <v>173</v>
      </c>
      <c r="Y30" s="13">
        <v>21</v>
      </c>
      <c r="Z30" s="685"/>
      <c r="AA30" s="685"/>
      <c r="AB30" s="686">
        <f aca="true" t="shared" si="4" ref="AB30:AN34">IF(ISTEXT(AA7),AA7,AB7/AA7-1)</f>
        <v>-0.004957175836382888</v>
      </c>
      <c r="AC30" s="686">
        <f t="shared" si="4"/>
        <v>-0.006485864627779447</v>
      </c>
      <c r="AD30" s="686">
        <f t="shared" si="4"/>
        <v>-0.0021861293148658367</v>
      </c>
      <c r="AE30" s="686">
        <f t="shared" si="4"/>
        <v>-0.017479529403163996</v>
      </c>
      <c r="AF30" s="686">
        <f t="shared" si="4"/>
        <v>-0.026407401103745953</v>
      </c>
      <c r="AG30" s="686">
        <f t="shared" si="4"/>
        <v>-0.019401472833059485</v>
      </c>
      <c r="AH30" s="686">
        <f t="shared" si="4"/>
        <v>-0.036245891019529686</v>
      </c>
      <c r="AI30" s="686">
        <f t="shared" si="4"/>
        <v>-0.024540165637593647</v>
      </c>
      <c r="AJ30" s="671">
        <f t="shared" si="4"/>
        <v>-0.019693672505545212</v>
      </c>
      <c r="AK30" s="671">
        <f t="shared" si="4"/>
        <v>-0.018977494933152483</v>
      </c>
      <c r="AL30" s="671">
        <f t="shared" si="4"/>
        <v>-0.02635067707355121</v>
      </c>
      <c r="AM30" s="671">
        <f t="shared" si="4"/>
        <v>-0.03286052272757367</v>
      </c>
      <c r="AN30" s="672">
        <f t="shared" si="4"/>
        <v>-0.011591889979377878</v>
      </c>
      <c r="BL30" s="19"/>
      <c r="BM30" s="19"/>
      <c r="BN30" s="19"/>
      <c r="BO30" s="617"/>
      <c r="BP30" s="617"/>
      <c r="BQ30" s="617"/>
      <c r="BR30" s="617"/>
      <c r="BS30" s="617"/>
      <c r="BT30" s="617"/>
      <c r="BU30" s="617"/>
      <c r="BV30" s="617"/>
      <c r="BW30" s="617"/>
      <c r="BX30" s="617"/>
      <c r="BY30" s="617"/>
      <c r="BZ30" s="617"/>
      <c r="CA30" s="19"/>
    </row>
    <row r="31" spans="24:79" ht="18.75">
      <c r="X31" s="15" t="s">
        <v>175</v>
      </c>
      <c r="Y31" s="13">
        <v>310</v>
      </c>
      <c r="Z31" s="685"/>
      <c r="AA31" s="685"/>
      <c r="AB31" s="686">
        <f t="shared" si="4"/>
        <v>-0.012332209618524992</v>
      </c>
      <c r="AC31" s="686">
        <f t="shared" si="4"/>
        <v>0.004840790098818548</v>
      </c>
      <c r="AD31" s="686">
        <f t="shared" si="4"/>
        <v>-0.007020053182213548</v>
      </c>
      <c r="AE31" s="686">
        <f t="shared" si="4"/>
        <v>0.023199490689418845</v>
      </c>
      <c r="AF31" s="686">
        <f t="shared" si="4"/>
        <v>0.002094739225076303</v>
      </c>
      <c r="AG31" s="686">
        <f t="shared" si="4"/>
        <v>0.022093839181408947</v>
      </c>
      <c r="AH31" s="686">
        <f t="shared" si="4"/>
        <v>0.008974767456323196</v>
      </c>
      <c r="AI31" s="686">
        <f t="shared" si="4"/>
        <v>-0.03133326792721747</v>
      </c>
      <c r="AJ31" s="671">
        <f t="shared" si="4"/>
        <v>-0.1349526811744569</v>
      </c>
      <c r="AK31" s="671">
        <f t="shared" si="4"/>
        <v>0.06723859748779404</v>
      </c>
      <c r="AL31" s="671">
        <f t="shared" si="4"/>
        <v>-0.07532328344619421</v>
      </c>
      <c r="AM31" s="671">
        <f t="shared" si="4"/>
        <v>0.0012220804839850885</v>
      </c>
      <c r="AN31" s="672">
        <f t="shared" si="4"/>
        <v>-0.001943205513332047</v>
      </c>
      <c r="BL31" s="19"/>
      <c r="BM31" s="19"/>
      <c r="BN31" s="19"/>
      <c r="BO31" s="617"/>
      <c r="BP31" s="617"/>
      <c r="BQ31" s="617"/>
      <c r="BR31" s="617"/>
      <c r="BS31" s="617"/>
      <c r="BT31" s="617"/>
      <c r="BU31" s="617"/>
      <c r="BV31" s="617"/>
      <c r="BW31" s="617"/>
      <c r="BX31" s="617"/>
      <c r="BY31" s="617"/>
      <c r="BZ31" s="617"/>
      <c r="CA31" s="19"/>
    </row>
    <row r="32" spans="24:79" ht="28.5">
      <c r="X32" s="23" t="s">
        <v>347</v>
      </c>
      <c r="Y32" s="22" t="s">
        <v>178</v>
      </c>
      <c r="Z32" s="685"/>
      <c r="AA32" s="673"/>
      <c r="AB32" s="673"/>
      <c r="AC32" s="673"/>
      <c r="AD32" s="673"/>
      <c r="AE32" s="673"/>
      <c r="AF32" s="687" t="s">
        <v>391</v>
      </c>
      <c r="AG32" s="686">
        <f t="shared" si="4"/>
        <v>-0.018140956278091203</v>
      </c>
      <c r="AH32" s="686">
        <f t="shared" si="4"/>
        <v>-0.003920036569691532</v>
      </c>
      <c r="AI32" s="686">
        <f t="shared" si="4"/>
        <v>-0.026177044725180454</v>
      </c>
      <c r="AJ32" s="671">
        <f t="shared" si="4"/>
        <v>0.02563784875088304</v>
      </c>
      <c r="AK32" s="671">
        <f t="shared" si="4"/>
        <v>-0.06146764736501298</v>
      </c>
      <c r="AL32" s="671">
        <f t="shared" si="4"/>
        <v>-0.15003599053753536</v>
      </c>
      <c r="AM32" s="671">
        <f t="shared" si="4"/>
        <v>-0.18158186283527278</v>
      </c>
      <c r="AN32" s="672">
        <f t="shared" si="4"/>
        <v>-0.04667962009577975</v>
      </c>
      <c r="BL32" s="19"/>
      <c r="BM32" s="19"/>
      <c r="BN32" s="19"/>
      <c r="BO32" s="624"/>
      <c r="BP32" s="624"/>
      <c r="BQ32" s="624"/>
      <c r="BR32" s="624"/>
      <c r="BS32" s="624"/>
      <c r="BT32" s="617"/>
      <c r="BU32" s="617"/>
      <c r="BV32" s="617"/>
      <c r="BW32" s="617"/>
      <c r="BX32" s="617"/>
      <c r="BY32" s="617"/>
      <c r="BZ32" s="617"/>
      <c r="CA32" s="19"/>
    </row>
    <row r="33" spans="24:79" ht="28.5">
      <c r="X33" s="23" t="s">
        <v>181</v>
      </c>
      <c r="Y33" s="22" t="s">
        <v>182</v>
      </c>
      <c r="Z33" s="685"/>
      <c r="AA33" s="673"/>
      <c r="AB33" s="673"/>
      <c r="AC33" s="673"/>
      <c r="AD33" s="673"/>
      <c r="AE33" s="673"/>
      <c r="AF33" s="687" t="s">
        <v>349</v>
      </c>
      <c r="AG33" s="686">
        <f t="shared" si="4"/>
        <v>0.2139274652081402</v>
      </c>
      <c r="AH33" s="686">
        <f t="shared" si="4"/>
        <v>0.11030370749020912</v>
      </c>
      <c r="AI33" s="686">
        <f t="shared" si="4"/>
        <v>-0.018813997305255237</v>
      </c>
      <c r="AJ33" s="671">
        <f t="shared" si="4"/>
        <v>-0.10222594617552361</v>
      </c>
      <c r="AK33" s="671">
        <f t="shared" si="4"/>
        <v>-0.08319684238661884</v>
      </c>
      <c r="AL33" s="671">
        <f t="shared" si="4"/>
        <v>-0.15971536900683114</v>
      </c>
      <c r="AM33" s="671">
        <f t="shared" si="4"/>
        <v>-0.14389259996492154</v>
      </c>
      <c r="AN33" s="672">
        <f t="shared" si="4"/>
        <v>-0.08311664567504984</v>
      </c>
      <c r="BL33" s="19"/>
      <c r="BM33" s="19"/>
      <c r="BN33" s="19"/>
      <c r="BO33" s="624"/>
      <c r="BP33" s="624"/>
      <c r="BQ33" s="624"/>
      <c r="BR33" s="624"/>
      <c r="BS33" s="624"/>
      <c r="BT33" s="617"/>
      <c r="BU33" s="617"/>
      <c r="BV33" s="617"/>
      <c r="BW33" s="617"/>
      <c r="BX33" s="617"/>
      <c r="BY33" s="617"/>
      <c r="BZ33" s="617"/>
      <c r="CA33" s="19"/>
    </row>
    <row r="34" spans="24:79" ht="22.5" customHeight="1" thickBot="1">
      <c r="X34" s="27" t="s">
        <v>187</v>
      </c>
      <c r="Y34" s="25">
        <v>23900</v>
      </c>
      <c r="Z34" s="688"/>
      <c r="AA34" s="675"/>
      <c r="AB34" s="675"/>
      <c r="AC34" s="675"/>
      <c r="AD34" s="675"/>
      <c r="AE34" s="675"/>
      <c r="AF34" s="689" t="s">
        <v>349</v>
      </c>
      <c r="AG34" s="690">
        <f t="shared" si="4"/>
        <v>0.0344300475255952</v>
      </c>
      <c r="AH34" s="690">
        <f t="shared" si="4"/>
        <v>-0.1552201585630807</v>
      </c>
      <c r="AI34" s="690">
        <f t="shared" si="4"/>
        <v>-0.09406454283735222</v>
      </c>
      <c r="AJ34" s="678">
        <f t="shared" si="4"/>
        <v>-0.31945594526001697</v>
      </c>
      <c r="AK34" s="678">
        <f t="shared" si="4"/>
        <v>-0.25172666898534957</v>
      </c>
      <c r="AL34" s="678">
        <f t="shared" si="4"/>
        <v>-0.16853273587838202</v>
      </c>
      <c r="AM34" s="678">
        <f t="shared" si="4"/>
        <v>-0.0683326749714317</v>
      </c>
      <c r="AN34" s="679">
        <f t="shared" si="4"/>
        <v>-0.15319080472823976</v>
      </c>
      <c r="BL34" s="19"/>
      <c r="BM34" s="19"/>
      <c r="BN34" s="19"/>
      <c r="BO34" s="624"/>
      <c r="BP34" s="624"/>
      <c r="BQ34" s="624"/>
      <c r="BR34" s="624"/>
      <c r="BS34" s="624"/>
      <c r="BT34" s="617"/>
      <c r="BU34" s="617"/>
      <c r="BV34" s="617"/>
      <c r="BW34" s="617"/>
      <c r="BX34" s="617"/>
      <c r="BY34" s="617"/>
      <c r="BZ34" s="617"/>
      <c r="CA34" s="19"/>
    </row>
    <row r="35" spans="24:79" ht="21.75" customHeight="1" thickBot="1" thickTop="1">
      <c r="X35" s="43" t="s">
        <v>166</v>
      </c>
      <c r="Y35" s="44"/>
      <c r="Z35" s="691"/>
      <c r="AA35" s="691"/>
      <c r="AB35" s="692">
        <f aca="true" t="shared" si="5" ref="AB35:AN35">IF(ISTEXT(AA12),AA12,AB12/AA12-1)</f>
        <v>0.0071378177852254865</v>
      </c>
      <c r="AC35" s="692">
        <f t="shared" si="5"/>
        <v>0.01469985171585897</v>
      </c>
      <c r="AD35" s="692">
        <f t="shared" si="5"/>
        <v>-0.008678438351510942</v>
      </c>
      <c r="AE35" s="692">
        <f t="shared" si="5"/>
        <v>0.04983303677741646</v>
      </c>
      <c r="AF35" s="692">
        <f t="shared" si="5"/>
        <v>0.050757439571674556</v>
      </c>
      <c r="AG35" s="692">
        <f t="shared" si="5"/>
        <v>0.018862234303596237</v>
      </c>
      <c r="AH35" s="692">
        <f t="shared" si="5"/>
        <v>0.004216157019616418</v>
      </c>
      <c r="AI35" s="692">
        <f t="shared" si="5"/>
        <v>-0.03752006492522875</v>
      </c>
      <c r="AJ35" s="692">
        <f t="shared" si="5"/>
        <v>0.01669323411137924</v>
      </c>
      <c r="AK35" s="683">
        <f t="shared" si="5"/>
        <v>0.0058678608823481415</v>
      </c>
      <c r="AL35" s="683">
        <f t="shared" si="5"/>
        <v>-0.02607256514224643</v>
      </c>
      <c r="AM35" s="683">
        <f t="shared" si="5"/>
        <v>0.022001377808071654</v>
      </c>
      <c r="AN35" s="684">
        <f t="shared" si="5"/>
        <v>0.00687166457490207</v>
      </c>
      <c r="BL35" s="19"/>
      <c r="BM35" s="19"/>
      <c r="BN35" s="19"/>
      <c r="BO35" s="617"/>
      <c r="BP35" s="617"/>
      <c r="BQ35" s="617"/>
      <c r="BR35" s="617"/>
      <c r="BS35" s="617"/>
      <c r="BT35" s="617"/>
      <c r="BU35" s="617"/>
      <c r="BV35" s="617"/>
      <c r="BW35" s="617"/>
      <c r="BX35" s="617"/>
      <c r="BY35" s="617"/>
      <c r="BZ35" s="617"/>
      <c r="CA35" s="19"/>
    </row>
    <row r="36" spans="64:79" ht="14.25"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</row>
    <row r="37" spans="64:79" ht="14.25"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88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30.75" customHeight="1">
      <c r="AA1" s="565" t="s">
        <v>341</v>
      </c>
    </row>
    <row r="2" ht="15" thickBot="1">
      <c r="Z2" s="1" t="s">
        <v>287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203</v>
      </c>
    </row>
    <row r="4" spans="24:59" ht="14.25">
      <c r="X4" s="187" t="s">
        <v>243</v>
      </c>
      <c r="Y4" s="190"/>
      <c r="Z4" s="191"/>
      <c r="AA4" s="192">
        <v>1048332.1546861444</v>
      </c>
      <c r="AB4" s="192">
        <v>1055412.749775868</v>
      </c>
      <c r="AC4" s="192">
        <v>1071396.8164713318</v>
      </c>
      <c r="AD4" s="192">
        <v>1062291.7166855626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</v>
      </c>
      <c r="AI4" s="192">
        <v>1118899.064143878</v>
      </c>
      <c r="AJ4" s="192">
        <v>1152557.0871191437</v>
      </c>
      <c r="AK4" s="192">
        <v>1161365.7740193561</v>
      </c>
      <c r="AL4" s="193">
        <v>1139022.6713185448</v>
      </c>
      <c r="AM4" s="193">
        <v>1175509.7982825423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338571.8903828685</v>
      </c>
      <c r="AB5" s="138">
        <v>340056.0950507272</v>
      </c>
      <c r="AC5" s="138">
        <v>345832.46138431027</v>
      </c>
      <c r="AD5" s="138">
        <v>328613.16081304505</v>
      </c>
      <c r="AE5" s="138">
        <v>363803.6794713845</v>
      </c>
      <c r="AF5" s="138">
        <v>352633.5165208083</v>
      </c>
      <c r="AG5" s="138">
        <v>353739.8516153008</v>
      </c>
      <c r="AH5" s="138">
        <v>347965.08711528266</v>
      </c>
      <c r="AI5" s="138">
        <v>334364.0447917893</v>
      </c>
      <c r="AJ5" s="138">
        <v>351992.329152602</v>
      </c>
      <c r="AK5" s="138">
        <v>362159.0937956893</v>
      </c>
      <c r="AL5" s="138">
        <v>350601.2203172111</v>
      </c>
      <c r="AM5" s="138">
        <v>379656.5866476975</v>
      </c>
      <c r="AN5" s="138">
        <v>398776.60211090435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4.25">
      <c r="X6" s="188"/>
      <c r="Y6" s="261"/>
      <c r="Z6" s="263" t="s">
        <v>312</v>
      </c>
      <c r="AA6" s="153">
        <v>296258.8238974316</v>
      </c>
      <c r="AB6" s="153">
        <v>297914.1008346274</v>
      </c>
      <c r="AC6" s="153">
        <v>305032.72090942616</v>
      </c>
      <c r="AD6" s="153">
        <v>287253.4825865623</v>
      </c>
      <c r="AE6" s="153">
        <v>322761.620310989</v>
      </c>
      <c r="AF6" s="153">
        <v>311189.3599052572</v>
      </c>
      <c r="AG6" s="153">
        <v>312411.1204882359</v>
      </c>
      <c r="AH6" s="153">
        <v>305501.2980652652</v>
      </c>
      <c r="AI6" s="153">
        <v>294899.32751612674</v>
      </c>
      <c r="AJ6" s="153">
        <v>313528.4107681838</v>
      </c>
      <c r="AK6" s="153">
        <v>323896.9417970148</v>
      </c>
      <c r="AL6" s="153">
        <v>315941.5488088871</v>
      </c>
      <c r="AM6" s="153">
        <v>344146.3317362061</v>
      </c>
      <c r="AN6" s="153">
        <v>363088.7698565542</v>
      </c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262"/>
    </row>
    <row r="7" spans="24:59" ht="14.25">
      <c r="X7" s="188"/>
      <c r="Y7" s="261"/>
      <c r="Z7" s="268" t="s">
        <v>313</v>
      </c>
      <c r="AA7" s="156">
        <v>581.798976273488</v>
      </c>
      <c r="AB7" s="156">
        <v>565.7496610618614</v>
      </c>
      <c r="AC7" s="156">
        <v>597.7049541267054</v>
      </c>
      <c r="AD7" s="156">
        <v>645.5996816247422</v>
      </c>
      <c r="AE7" s="156">
        <v>737.7870916918318</v>
      </c>
      <c r="AF7" s="156">
        <v>747.5198485113774</v>
      </c>
      <c r="AG7" s="156">
        <v>769.3889922272474</v>
      </c>
      <c r="AH7" s="156">
        <v>796.1921613938091</v>
      </c>
      <c r="AI7" s="156">
        <v>841.5452017866886</v>
      </c>
      <c r="AJ7" s="156">
        <v>907.1893611142502</v>
      </c>
      <c r="AK7" s="156">
        <v>921.7476820390148</v>
      </c>
      <c r="AL7" s="156">
        <v>874.6123542340724</v>
      </c>
      <c r="AM7" s="156">
        <v>922.1377935590259</v>
      </c>
      <c r="AN7" s="156">
        <v>850.8387399219728</v>
      </c>
      <c r="AO7" s="156"/>
      <c r="AP7" s="156"/>
      <c r="AQ7" s="156"/>
      <c r="AR7" s="156"/>
      <c r="AS7" s="156"/>
      <c r="AT7" s="156"/>
      <c r="AU7" s="156"/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267"/>
    </row>
    <row r="8" spans="24:59" ht="13.5" customHeight="1">
      <c r="X8" s="188"/>
      <c r="Y8" s="134"/>
      <c r="Z8" s="264" t="s">
        <v>249</v>
      </c>
      <c r="AA8" s="265">
        <v>10317.940840732259</v>
      </c>
      <c r="AB8" s="265">
        <v>10054.267394961396</v>
      </c>
      <c r="AC8" s="265">
        <v>9459.970457321491</v>
      </c>
      <c r="AD8" s="265">
        <v>9459.559987661754</v>
      </c>
      <c r="AE8" s="265">
        <v>9452.514180861861</v>
      </c>
      <c r="AF8" s="265">
        <v>9492.737626902814</v>
      </c>
      <c r="AG8" s="265">
        <v>9494.283166038775</v>
      </c>
      <c r="AH8" s="265">
        <v>9557.495308710759</v>
      </c>
      <c r="AI8" s="265">
        <v>8875.258207821254</v>
      </c>
      <c r="AJ8" s="265">
        <v>8382.385090743937</v>
      </c>
      <c r="AK8" s="265">
        <v>8182.190784454006</v>
      </c>
      <c r="AL8" s="265">
        <v>7780.402313819068</v>
      </c>
      <c r="AM8" s="265">
        <v>8125.952442872546</v>
      </c>
      <c r="AN8" s="265">
        <v>8356.498997366405</v>
      </c>
      <c r="AO8" s="265"/>
      <c r="AP8" s="265"/>
      <c r="AQ8" s="265"/>
      <c r="AR8" s="265"/>
      <c r="AS8" s="265"/>
      <c r="AT8" s="265"/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6"/>
    </row>
    <row r="9" spans="24:59" ht="13.5" customHeight="1">
      <c r="X9" s="188"/>
      <c r="Y9" s="134"/>
      <c r="Z9" s="61" t="s">
        <v>250</v>
      </c>
      <c r="AA9" s="142">
        <v>0</v>
      </c>
      <c r="AB9" s="142">
        <v>0</v>
      </c>
      <c r="AC9" s="142">
        <v>0</v>
      </c>
      <c r="AD9" s="142">
        <v>0</v>
      </c>
      <c r="AE9" s="142">
        <v>0</v>
      </c>
      <c r="AF9" s="142">
        <v>0</v>
      </c>
      <c r="AG9" s="142">
        <v>0</v>
      </c>
      <c r="AH9" s="142">
        <v>0</v>
      </c>
      <c r="AI9" s="142">
        <v>0</v>
      </c>
      <c r="AJ9" s="142">
        <v>0</v>
      </c>
      <c r="AK9" s="142">
        <v>0</v>
      </c>
      <c r="AL9" s="142">
        <v>0</v>
      </c>
      <c r="AM9" s="142">
        <v>0</v>
      </c>
      <c r="AN9" s="142">
        <v>0</v>
      </c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3"/>
      <c r="BG9" s="144"/>
    </row>
    <row r="10" spans="24:59" ht="14.25">
      <c r="X10" s="188"/>
      <c r="Y10" s="134"/>
      <c r="Z10" s="62" t="s">
        <v>288</v>
      </c>
      <c r="AA10" s="145">
        <v>31413.32666843118</v>
      </c>
      <c r="AB10" s="145">
        <v>31521.977160076538</v>
      </c>
      <c r="AC10" s="145">
        <v>30742.065063435886</v>
      </c>
      <c r="AD10" s="145">
        <v>31254.518557196225</v>
      </c>
      <c r="AE10" s="145">
        <v>30851.757887841817</v>
      </c>
      <c r="AF10" s="145">
        <v>31203.89914013688</v>
      </c>
      <c r="AG10" s="145">
        <v>31065.058968798887</v>
      </c>
      <c r="AH10" s="145">
        <v>32110.10157991289</v>
      </c>
      <c r="AI10" s="145">
        <v>29747.91386605467</v>
      </c>
      <c r="AJ10" s="145">
        <v>29174.34393255999</v>
      </c>
      <c r="AK10" s="145">
        <v>29158.213532181464</v>
      </c>
      <c r="AL10" s="145">
        <v>26004.656840270836</v>
      </c>
      <c r="AM10" s="145">
        <v>26462.164675059852</v>
      </c>
      <c r="AN10" s="145">
        <v>26480.494517061758</v>
      </c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6"/>
      <c r="BG10" s="147"/>
    </row>
    <row r="11" spans="24:59" ht="14.25">
      <c r="X11" s="188"/>
      <c r="Y11" s="162" t="s">
        <v>205</v>
      </c>
      <c r="Z11" s="165"/>
      <c r="AA11" s="166">
        <v>368498.9489447375</v>
      </c>
      <c r="AB11" s="166">
        <v>358857.1778508603</v>
      </c>
      <c r="AC11" s="166">
        <v>357259.0817485329</v>
      </c>
      <c r="AD11" s="166">
        <v>357555.7910618888</v>
      </c>
      <c r="AE11" s="166">
        <v>371944.488527677</v>
      </c>
      <c r="AF11" s="166">
        <v>380363.21058036195</v>
      </c>
      <c r="AG11" s="166">
        <v>392520.8001040054</v>
      </c>
      <c r="AH11" s="166">
        <v>404098.91095373733</v>
      </c>
      <c r="AI11" s="166">
        <v>370638.7994761398</v>
      </c>
      <c r="AJ11" s="166">
        <v>377754.1682045995</v>
      </c>
      <c r="AK11" s="166">
        <v>378850.2075195239</v>
      </c>
      <c r="AL11" s="166">
        <v>366556.0882152327</v>
      </c>
      <c r="AM11" s="166">
        <v>375610.05515926733</v>
      </c>
      <c r="AN11" s="166">
        <v>380558.85637212906</v>
      </c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7"/>
    </row>
    <row r="12" spans="24:59" ht="14.25">
      <c r="X12" s="188"/>
      <c r="Y12" s="163"/>
      <c r="Z12" s="60" t="s">
        <v>289</v>
      </c>
      <c r="AA12" s="136">
        <v>20249.60513355555</v>
      </c>
      <c r="AB12" s="136">
        <v>20632.239073454246</v>
      </c>
      <c r="AC12" s="136">
        <v>20838.221173581926</v>
      </c>
      <c r="AD12" s="136">
        <v>22252.4419407504</v>
      </c>
      <c r="AE12" s="136">
        <v>21498.186266995534</v>
      </c>
      <c r="AF12" s="136">
        <v>23522.103739587455</v>
      </c>
      <c r="AG12" s="136">
        <v>22150.624960811285</v>
      </c>
      <c r="AH12" s="136">
        <v>21684.752215341254</v>
      </c>
      <c r="AI12" s="136">
        <v>20105.037229499558</v>
      </c>
      <c r="AJ12" s="136">
        <v>18428.760901424084</v>
      </c>
      <c r="AK12" s="136">
        <v>19593.80444581352</v>
      </c>
      <c r="AL12" s="136">
        <v>19593.80444581352</v>
      </c>
      <c r="AM12" s="136">
        <v>19593.80444581352</v>
      </c>
      <c r="AN12" s="136">
        <v>19593.80444581352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290</v>
      </c>
      <c r="AA13" s="136">
        <v>13202.350776569414</v>
      </c>
      <c r="AB13" s="136">
        <v>12999.6072199138</v>
      </c>
      <c r="AC13" s="136">
        <v>12372.758010037236</v>
      </c>
      <c r="AD13" s="136">
        <v>11112.544181868332</v>
      </c>
      <c r="AE13" s="136">
        <v>10768.888371202707</v>
      </c>
      <c r="AF13" s="136">
        <v>10376.248207488825</v>
      </c>
      <c r="AG13" s="136">
        <v>10900.80102614107</v>
      </c>
      <c r="AH13" s="136">
        <v>10801.334584169479</v>
      </c>
      <c r="AI13" s="136">
        <v>10899.896619903922</v>
      </c>
      <c r="AJ13" s="136">
        <v>10560.041667791891</v>
      </c>
      <c r="AK13" s="136">
        <v>10196.911244786934</v>
      </c>
      <c r="AL13" s="136">
        <v>10196.911244786934</v>
      </c>
      <c r="AM13" s="136">
        <v>10196.911244786934</v>
      </c>
      <c r="AN13" s="136">
        <v>10196.911244786934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291</v>
      </c>
      <c r="AA14" s="136">
        <v>1801.051117246488</v>
      </c>
      <c r="AB14" s="136">
        <v>1962.646150365845</v>
      </c>
      <c r="AC14" s="136">
        <v>1945.9170294189475</v>
      </c>
      <c r="AD14" s="136">
        <v>2118.523252880642</v>
      </c>
      <c r="AE14" s="136">
        <v>2119.00015780081</v>
      </c>
      <c r="AF14" s="136">
        <v>2302.9453419663096</v>
      </c>
      <c r="AG14" s="136">
        <v>2426.5736218961138</v>
      </c>
      <c r="AH14" s="136">
        <v>1841.822412701225</v>
      </c>
      <c r="AI14" s="136">
        <v>1630.2529675416968</v>
      </c>
      <c r="AJ14" s="136">
        <v>1887.3951304408063</v>
      </c>
      <c r="AK14" s="136">
        <v>1996.6120588416795</v>
      </c>
      <c r="AL14" s="136">
        <v>1986.7130474978185</v>
      </c>
      <c r="AM14" s="136">
        <v>1896.9765502299308</v>
      </c>
      <c r="AN14" s="136">
        <v>1899.4977485376432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292</v>
      </c>
      <c r="AA15" s="136">
        <v>15478.160116535213</v>
      </c>
      <c r="AB15" s="136">
        <v>15142.493109786781</v>
      </c>
      <c r="AC15" s="136">
        <v>14448.306218534262</v>
      </c>
      <c r="AD15" s="136">
        <v>16150.124590413929</v>
      </c>
      <c r="AE15" s="136">
        <v>16384.296810087177</v>
      </c>
      <c r="AF15" s="136">
        <v>16608.141836441835</v>
      </c>
      <c r="AG15" s="136">
        <v>15850.015719363691</v>
      </c>
      <c r="AH15" s="136">
        <v>13068.403478829225</v>
      </c>
      <c r="AI15" s="136">
        <v>12194.757329214643</v>
      </c>
      <c r="AJ15" s="136">
        <v>11955.452030080893</v>
      </c>
      <c r="AK15" s="136">
        <v>11108.81079467175</v>
      </c>
      <c r="AL15" s="136">
        <v>11108.81079467175</v>
      </c>
      <c r="AM15" s="136">
        <v>11108.81079467175</v>
      </c>
      <c r="AN15" s="136">
        <v>11108.810794671752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61" t="s">
        <v>293</v>
      </c>
      <c r="AA16" s="136">
        <v>8202.010641324423</v>
      </c>
      <c r="AB16" s="136">
        <v>7944.132908432525</v>
      </c>
      <c r="AC16" s="136">
        <v>8021.234874544243</v>
      </c>
      <c r="AD16" s="136">
        <v>7590.634012494355</v>
      </c>
      <c r="AE16" s="136">
        <v>7457.765275042667</v>
      </c>
      <c r="AF16" s="136">
        <v>7927.802381061082</v>
      </c>
      <c r="AG16" s="136">
        <v>7876.6648233604465</v>
      </c>
      <c r="AH16" s="136">
        <v>7559.95691263735</v>
      </c>
      <c r="AI16" s="136">
        <v>7566.960169375387</v>
      </c>
      <c r="AJ16" s="136">
        <v>9551.000211553406</v>
      </c>
      <c r="AK16" s="136">
        <v>9170.103632711427</v>
      </c>
      <c r="AL16" s="136">
        <v>9170.103632711427</v>
      </c>
      <c r="AM16" s="136">
        <v>9170.103632711427</v>
      </c>
      <c r="AN16" s="136">
        <v>9170.103632711427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61" t="s">
        <v>294</v>
      </c>
      <c r="AA17" s="136">
        <v>25226.82817284954</v>
      </c>
      <c r="AB17" s="136">
        <v>25484.961159707684</v>
      </c>
      <c r="AC17" s="136">
        <v>25300.29134173328</v>
      </c>
      <c r="AD17" s="136">
        <v>26025.762518293184</v>
      </c>
      <c r="AE17" s="136">
        <v>27228.603383289515</v>
      </c>
      <c r="AF17" s="136">
        <v>28991.76320702499</v>
      </c>
      <c r="AG17" s="136">
        <v>28962.082918807784</v>
      </c>
      <c r="AH17" s="136">
        <v>28854.936546507284</v>
      </c>
      <c r="AI17" s="136">
        <v>27630.853020027716</v>
      </c>
      <c r="AJ17" s="136">
        <v>27930.178731253684</v>
      </c>
      <c r="AK17" s="136">
        <v>28678.454312335543</v>
      </c>
      <c r="AL17" s="136">
        <v>27978.244498283097</v>
      </c>
      <c r="AM17" s="136">
        <v>27510.87809375284</v>
      </c>
      <c r="AN17" s="136">
        <v>27127.0567564236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295</v>
      </c>
      <c r="AA18" s="136">
        <v>9519.870667912244</v>
      </c>
      <c r="AB18" s="136">
        <v>9514.976930985931</v>
      </c>
      <c r="AC18" s="136">
        <v>9622.486828277832</v>
      </c>
      <c r="AD18" s="136">
        <v>9824.96903365265</v>
      </c>
      <c r="AE18" s="136">
        <v>9875.35415662438</v>
      </c>
      <c r="AF18" s="136">
        <v>10031.68860327597</v>
      </c>
      <c r="AG18" s="136">
        <v>10132.948697913444</v>
      </c>
      <c r="AH18" s="136">
        <v>10266.77458809105</v>
      </c>
      <c r="AI18" s="136">
        <v>10609.810934501698</v>
      </c>
      <c r="AJ18" s="136">
        <v>10514.436604010474</v>
      </c>
      <c r="AK18" s="136">
        <v>10391.592406323776</v>
      </c>
      <c r="AL18" s="136">
        <v>9960.646899606349</v>
      </c>
      <c r="AM18" s="136">
        <v>9727.253138802509</v>
      </c>
      <c r="AN18" s="136">
        <v>9795.497886389328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296</v>
      </c>
      <c r="AA19" s="136">
        <v>10434.947457294185</v>
      </c>
      <c r="AB19" s="136">
        <v>10768.887842947144</v>
      </c>
      <c r="AC19" s="136">
        <v>11034.518901531395</v>
      </c>
      <c r="AD19" s="136">
        <v>11844.050835593946</v>
      </c>
      <c r="AE19" s="136">
        <v>11938.08068520696</v>
      </c>
      <c r="AF19" s="136">
        <v>12305.620523412479</v>
      </c>
      <c r="AG19" s="136">
        <v>13122.648629539588</v>
      </c>
      <c r="AH19" s="136">
        <v>13227.17830375425</v>
      </c>
      <c r="AI19" s="136">
        <v>13793.520535331767</v>
      </c>
      <c r="AJ19" s="136">
        <v>14472.034737101705</v>
      </c>
      <c r="AK19" s="136">
        <v>14660.315017076395</v>
      </c>
      <c r="AL19" s="136">
        <v>14183.083336280915</v>
      </c>
      <c r="AM19" s="136">
        <v>14858.159546479028</v>
      </c>
      <c r="AN19" s="136">
        <v>17395.597051966637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297</v>
      </c>
      <c r="AA20" s="136">
        <v>141867.22563615386</v>
      </c>
      <c r="AB20" s="136">
        <v>140664.42726510167</v>
      </c>
      <c r="AC20" s="136">
        <v>137896.01682197506</v>
      </c>
      <c r="AD20" s="136">
        <v>139794.63526613516</v>
      </c>
      <c r="AE20" s="136">
        <v>137527.70957313647</v>
      </c>
      <c r="AF20" s="136">
        <v>141717.80976359107</v>
      </c>
      <c r="AG20" s="136">
        <v>146326.22755162587</v>
      </c>
      <c r="AH20" s="136">
        <v>127063.8212753422</v>
      </c>
      <c r="AI20" s="136">
        <v>54915.51770274381</v>
      </c>
      <c r="AJ20" s="136">
        <v>57063.467821651255</v>
      </c>
      <c r="AK20" s="136">
        <v>56784.600147592246</v>
      </c>
      <c r="AL20" s="136">
        <v>54384.236793900905</v>
      </c>
      <c r="AM20" s="136">
        <v>53694.68366813785</v>
      </c>
      <c r="AN20" s="136">
        <v>52312.81678700142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298</v>
      </c>
      <c r="AA21" s="136">
        <v>3105.3023638684535</v>
      </c>
      <c r="AB21" s="136">
        <v>3063.7348790860347</v>
      </c>
      <c r="AC21" s="136">
        <v>2975.289988802159</v>
      </c>
      <c r="AD21" s="136">
        <v>2993.3790768808058</v>
      </c>
      <c r="AE21" s="136">
        <v>3074.662042327476</v>
      </c>
      <c r="AF21" s="136">
        <v>3042.2858238012172</v>
      </c>
      <c r="AG21" s="136">
        <v>2984.114775033162</v>
      </c>
      <c r="AH21" s="136">
        <v>2745.785927325636</v>
      </c>
      <c r="AI21" s="136">
        <v>2101.3652649483406</v>
      </c>
      <c r="AJ21" s="136">
        <v>1984.921844517513</v>
      </c>
      <c r="AK21" s="136">
        <v>1987.1713326678134</v>
      </c>
      <c r="AL21" s="136">
        <v>1910.888758668563</v>
      </c>
      <c r="AM21" s="136">
        <v>1879.5742903635814</v>
      </c>
      <c r="AN21" s="136">
        <v>1720.5865082059577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299</v>
      </c>
      <c r="AA22" s="136">
        <v>41731.12286186845</v>
      </c>
      <c r="AB22" s="136">
        <v>42667.34208323821</v>
      </c>
      <c r="AC22" s="136">
        <v>42420.127694668576</v>
      </c>
      <c r="AD22" s="136">
        <v>42714.89229688673</v>
      </c>
      <c r="AE22" s="136">
        <v>43534.48273098003</v>
      </c>
      <c r="AF22" s="136">
        <v>44034.447071563045</v>
      </c>
      <c r="AG22" s="136">
        <v>44371.98310231607</v>
      </c>
      <c r="AH22" s="136">
        <v>43389.05240115186</v>
      </c>
      <c r="AI22" s="136">
        <v>36514.139655257444</v>
      </c>
      <c r="AJ22" s="136">
        <v>36814.38569707514</v>
      </c>
      <c r="AK22" s="136">
        <v>37897.24219883821</v>
      </c>
      <c r="AL22" s="136">
        <v>36578.17785651668</v>
      </c>
      <c r="AM22" s="136">
        <v>36146.39637131146</v>
      </c>
      <c r="AN22" s="136">
        <v>37564.192914202606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300</v>
      </c>
      <c r="AA23" s="136">
        <v>147527.7683060367</v>
      </c>
      <c r="AB23" s="136">
        <v>142629.8167831452</v>
      </c>
      <c r="AC23" s="136">
        <v>136915.55460236972</v>
      </c>
      <c r="AD23" s="136">
        <v>137413.25697983065</v>
      </c>
      <c r="AE23" s="136">
        <v>141298.526737533</v>
      </c>
      <c r="AF23" s="136">
        <v>142066.9103346148</v>
      </c>
      <c r="AG23" s="136">
        <v>147055.24726928328</v>
      </c>
      <c r="AH23" s="136">
        <v>151688.5017683116</v>
      </c>
      <c r="AI23" s="136">
        <v>142529.74167956552</v>
      </c>
      <c r="AJ23" s="136">
        <v>164583.99126940445</v>
      </c>
      <c r="AK23" s="136">
        <v>143361.90556900567</v>
      </c>
      <c r="AL23" s="136">
        <v>139683.4318289222</v>
      </c>
      <c r="AM23" s="136">
        <v>145088.08567810946</v>
      </c>
      <c r="AN23" s="136">
        <v>146338.24563690473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301</v>
      </c>
      <c r="AA24" s="136">
        <v>5380.688065801788</v>
      </c>
      <c r="AB24" s="136">
        <v>5254.367251608622</v>
      </c>
      <c r="AC24" s="136">
        <v>5240.227620055674</v>
      </c>
      <c r="AD24" s="136">
        <v>5012.701671916265</v>
      </c>
      <c r="AE24" s="136">
        <v>4615.902760679462</v>
      </c>
      <c r="AF24" s="136">
        <v>4182.95425735484</v>
      </c>
      <c r="AG24" s="136">
        <v>3488.387159430896</v>
      </c>
      <c r="AH24" s="136">
        <v>3373.452408322881</v>
      </c>
      <c r="AI24" s="136">
        <v>3225.1413806332753</v>
      </c>
      <c r="AJ24" s="136">
        <v>3006.476387218525</v>
      </c>
      <c r="AK24" s="136">
        <v>2868.605832001226</v>
      </c>
      <c r="AL24" s="136">
        <v>2715.24269804175</v>
      </c>
      <c r="AM24" s="136">
        <v>2668.5059514880395</v>
      </c>
      <c r="AN24" s="136">
        <v>2643.974218619829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3"/>
      <c r="Z25" s="125" t="s">
        <v>302</v>
      </c>
      <c r="AA25" s="136">
        <v>48900.20371469275</v>
      </c>
      <c r="AB25" s="136">
        <v>47623.672494429644</v>
      </c>
      <c r="AC25" s="136">
        <v>44597.215273821756</v>
      </c>
      <c r="AD25" s="136">
        <v>42771.366219273696</v>
      </c>
      <c r="AE25" s="136">
        <v>44875.08510993103</v>
      </c>
      <c r="AF25" s="136">
        <v>32538.780392776513</v>
      </c>
      <c r="AG25" s="136">
        <v>34268.502014742786</v>
      </c>
      <c r="AH25" s="136">
        <v>25170.27624780307</v>
      </c>
      <c r="AI25" s="136">
        <v>8234.160428626561</v>
      </c>
      <c r="AJ25" s="136">
        <v>8254.23385017541</v>
      </c>
      <c r="AK25" s="136">
        <v>8288.674163260737</v>
      </c>
      <c r="AL25" s="136">
        <v>7733.371451786921</v>
      </c>
      <c r="AM25" s="136">
        <v>8059.488707545139</v>
      </c>
      <c r="AN25" s="136">
        <v>7936.827039668013</v>
      </c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48"/>
      <c r="BG25" s="149"/>
    </row>
    <row r="26" spans="24:59" ht="14.25">
      <c r="X26" s="188"/>
      <c r="Y26" s="163"/>
      <c r="Z26" s="125" t="s">
        <v>303</v>
      </c>
      <c r="AA26" s="136">
        <v>-156764.09120923397</v>
      </c>
      <c r="AB26" s="136">
        <v>-156954.5429769449</v>
      </c>
      <c r="AC26" s="136">
        <v>-144720.33842194077</v>
      </c>
      <c r="AD26" s="136">
        <v>-146851.89307015899</v>
      </c>
      <c r="AE26" s="136">
        <v>-140768.89859807346</v>
      </c>
      <c r="AF26" s="136">
        <v>-128855.02581917975</v>
      </c>
      <c r="AG26" s="136">
        <v>-127371.62429019439</v>
      </c>
      <c r="AH26" s="136">
        <v>-88362.20442084888</v>
      </c>
      <c r="AI26" s="136">
        <v>-18316.771015173097</v>
      </c>
      <c r="AJ26" s="136">
        <v>-48927.41596877504</v>
      </c>
      <c r="AK26" s="136">
        <v>-18941.75768311515</v>
      </c>
      <c r="AL26" s="136">
        <v>-18349.119430516865</v>
      </c>
      <c r="AM26" s="136">
        <v>-17626.925225355535</v>
      </c>
      <c r="AN26" s="136">
        <v>-18057.43013373732</v>
      </c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48"/>
      <c r="BG26" s="149"/>
    </row>
    <row r="27" spans="24:59" ht="14.25">
      <c r="X27" s="188"/>
      <c r="Y27" s="164"/>
      <c r="Z27" s="125" t="s">
        <v>304</v>
      </c>
      <c r="AA27" s="145">
        <v>32635.90512226239</v>
      </c>
      <c r="AB27" s="145">
        <v>29458.41567560192</v>
      </c>
      <c r="AC27" s="145">
        <v>28351.25379112161</v>
      </c>
      <c r="AD27" s="145">
        <v>26788.40225517694</v>
      </c>
      <c r="AE27" s="145">
        <v>30516.843064913235</v>
      </c>
      <c r="AF27" s="145">
        <v>29568.73491558126</v>
      </c>
      <c r="AG27" s="145">
        <v>29975.60212393432</v>
      </c>
      <c r="AH27" s="145">
        <v>31725.066304297856</v>
      </c>
      <c r="AI27" s="145">
        <v>37004.415574141494</v>
      </c>
      <c r="AJ27" s="145">
        <v>49674.80728967537</v>
      </c>
      <c r="AK27" s="145">
        <v>40807.16204671213</v>
      </c>
      <c r="AL27" s="145">
        <v>37721.54035826079</v>
      </c>
      <c r="AM27" s="145">
        <v>41637.3482704194</v>
      </c>
      <c r="AN27" s="136">
        <v>43812.363839963014</v>
      </c>
      <c r="AO27" s="145"/>
      <c r="AP27" s="145"/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6"/>
      <c r="BG27" s="147"/>
    </row>
    <row r="28" spans="24:59" ht="14.25">
      <c r="X28" s="188"/>
      <c r="Y28" s="174" t="s">
        <v>207</v>
      </c>
      <c r="Z28" s="177"/>
      <c r="AA28" s="178">
        <v>210663.4307402389</v>
      </c>
      <c r="AB28" s="178">
        <v>222082.24774834528</v>
      </c>
      <c r="AC28" s="178">
        <v>229925.2179258821</v>
      </c>
      <c r="AD28" s="178">
        <v>232268.92963125318</v>
      </c>
      <c r="AE28" s="178">
        <v>241149.5307032806</v>
      </c>
      <c r="AF28" s="178">
        <v>250654.62370228718</v>
      </c>
      <c r="AG28" s="178">
        <v>258603.29886846046</v>
      </c>
      <c r="AH28" s="178">
        <v>262060.86488112726</v>
      </c>
      <c r="AI28" s="178">
        <v>258464.3694484342</v>
      </c>
      <c r="AJ28" s="178">
        <v>262053.16651502703</v>
      </c>
      <c r="AK28" s="178">
        <v>258059.81553625542</v>
      </c>
      <c r="AL28" s="178">
        <v>260344.53919921778</v>
      </c>
      <c r="AM28" s="178">
        <v>255290.52746201082</v>
      </c>
      <c r="AN28" s="178">
        <v>252930.30841429607</v>
      </c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9"/>
    </row>
    <row r="29" spans="24:59" ht="14.25">
      <c r="X29" s="188"/>
      <c r="Y29" s="175"/>
      <c r="Z29" s="60" t="s">
        <v>208</v>
      </c>
      <c r="AA29" s="136">
        <v>7162.949571470001</v>
      </c>
      <c r="AB29" s="136">
        <v>7763.647454178002</v>
      </c>
      <c r="AC29" s="136">
        <v>8292.068146439002</v>
      </c>
      <c r="AD29" s="136">
        <v>8689.367295763002</v>
      </c>
      <c r="AE29" s="136">
        <v>9153.773362734</v>
      </c>
      <c r="AF29" s="136">
        <v>10278.977804711001</v>
      </c>
      <c r="AG29" s="136">
        <v>10086.758055759003</v>
      </c>
      <c r="AH29" s="136">
        <v>10745.134571325</v>
      </c>
      <c r="AI29" s="136">
        <v>10710.130754015001</v>
      </c>
      <c r="AJ29" s="136">
        <v>10532.153634387001</v>
      </c>
      <c r="AK29" s="136">
        <v>10677.609203894368</v>
      </c>
      <c r="AL29" s="136">
        <v>10724.680091016515</v>
      </c>
      <c r="AM29" s="136">
        <v>10934.332153369247</v>
      </c>
      <c r="AN29" s="136">
        <v>11063.681686031623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209</v>
      </c>
      <c r="AA30" s="136">
        <v>189204.0438108486</v>
      </c>
      <c r="AB30" s="136">
        <v>199471.51751284345</v>
      </c>
      <c r="AC30" s="136">
        <v>207007.43392850968</v>
      </c>
      <c r="AD30" s="136">
        <v>209156.61834163318</v>
      </c>
      <c r="AE30" s="136">
        <v>217274.8541663203</v>
      </c>
      <c r="AF30" s="136">
        <v>225179.46078155487</v>
      </c>
      <c r="AG30" s="136">
        <v>232467.3821580968</v>
      </c>
      <c r="AH30" s="136">
        <v>234313.09047129744</v>
      </c>
      <c r="AI30" s="136">
        <v>232540.154481756</v>
      </c>
      <c r="AJ30" s="136">
        <v>236427.60168214006</v>
      </c>
      <c r="AK30" s="136">
        <v>231897.3723124583</v>
      </c>
      <c r="AL30" s="136">
        <v>234629.57343240656</v>
      </c>
      <c r="AM30" s="136">
        <v>229236.2697155775</v>
      </c>
      <c r="AN30" s="136">
        <v>227177.6588146806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5"/>
      <c r="Z31" s="61" t="s">
        <v>210</v>
      </c>
      <c r="AA31" s="136">
        <v>941.9830717440001</v>
      </c>
      <c r="AB31" s="136">
        <v>931.617196224</v>
      </c>
      <c r="AC31" s="136">
        <v>906.9955975080001</v>
      </c>
      <c r="AD31" s="136">
        <v>857.0278465320001</v>
      </c>
      <c r="AE31" s="136">
        <v>849.0921341760001</v>
      </c>
      <c r="AF31" s="136">
        <v>828.3048516600003</v>
      </c>
      <c r="AG31" s="136">
        <v>816.661752192</v>
      </c>
      <c r="AH31" s="136">
        <v>786.5848470480001</v>
      </c>
      <c r="AI31" s="136">
        <v>780.9603018360002</v>
      </c>
      <c r="AJ31" s="136">
        <v>734.5439209680001</v>
      </c>
      <c r="AK31" s="136">
        <v>707.4401524793064</v>
      </c>
      <c r="AL31" s="136">
        <v>677.158122601498</v>
      </c>
      <c r="AM31" s="136">
        <v>668.8144987780844</v>
      </c>
      <c r="AN31" s="136">
        <v>628.6937600157668</v>
      </c>
      <c r="AO31" s="136"/>
      <c r="AP31" s="136"/>
      <c r="AQ31" s="136"/>
      <c r="AR31" s="136"/>
      <c r="AS31" s="136"/>
      <c r="AT31" s="136"/>
      <c r="AU31" s="136"/>
      <c r="AV31" s="136"/>
      <c r="AW31" s="136"/>
      <c r="AX31" s="136"/>
      <c r="AY31" s="136"/>
      <c r="AZ31" s="136"/>
      <c r="BA31" s="136"/>
      <c r="BB31" s="136"/>
      <c r="BC31" s="136"/>
      <c r="BD31" s="136"/>
      <c r="BE31" s="136"/>
      <c r="BF31" s="148"/>
      <c r="BG31" s="149"/>
    </row>
    <row r="32" spans="24:59" ht="14.25">
      <c r="X32" s="188"/>
      <c r="Y32" s="175"/>
      <c r="Z32" s="61" t="s">
        <v>211</v>
      </c>
      <c r="AA32" s="136">
        <v>13354.454286176277</v>
      </c>
      <c r="AB32" s="136">
        <v>13915.465585099852</v>
      </c>
      <c r="AC32" s="136">
        <v>13718.720253425412</v>
      </c>
      <c r="AD32" s="136">
        <v>13565.916147325026</v>
      </c>
      <c r="AE32" s="136">
        <v>13871.811040050286</v>
      </c>
      <c r="AF32" s="136">
        <v>14367.880264361313</v>
      </c>
      <c r="AG32" s="136">
        <v>15232.496902412639</v>
      </c>
      <c r="AH32" s="136">
        <v>16216.054991456807</v>
      </c>
      <c r="AI32" s="136">
        <v>14433.12391082721</v>
      </c>
      <c r="AJ32" s="136">
        <v>14358.867277531965</v>
      </c>
      <c r="AK32" s="136">
        <v>14777.393867423467</v>
      </c>
      <c r="AL32" s="136">
        <v>14313.127553193186</v>
      </c>
      <c r="AM32" s="136">
        <v>14451.111094285992</v>
      </c>
      <c r="AN32" s="136">
        <v>14060.274153568083</v>
      </c>
      <c r="AO32" s="136"/>
      <c r="AP32" s="136"/>
      <c r="AQ32" s="136"/>
      <c r="AR32" s="136"/>
      <c r="AS32" s="136"/>
      <c r="AT32" s="136"/>
      <c r="AU32" s="136"/>
      <c r="AV32" s="136"/>
      <c r="AW32" s="136"/>
      <c r="AX32" s="136"/>
      <c r="AY32" s="136"/>
      <c r="AZ32" s="136"/>
      <c r="BA32" s="136"/>
      <c r="BB32" s="136"/>
      <c r="BC32" s="136"/>
      <c r="BD32" s="136"/>
      <c r="BE32" s="136"/>
      <c r="BF32" s="148"/>
      <c r="BG32" s="149"/>
    </row>
    <row r="33" spans="24:59" ht="14.25">
      <c r="X33" s="188"/>
      <c r="Y33" s="176"/>
      <c r="Z33" s="62" t="s">
        <v>305</v>
      </c>
      <c r="AA33" s="695"/>
      <c r="AB33" s="695"/>
      <c r="AC33" s="695"/>
      <c r="AD33" s="695"/>
      <c r="AE33" s="695"/>
      <c r="AF33" s="695"/>
      <c r="AG33" s="695"/>
      <c r="AH33" s="695"/>
      <c r="AI33" s="695"/>
      <c r="AJ33" s="695"/>
      <c r="AK33" s="695"/>
      <c r="AL33" s="695"/>
      <c r="AM33" s="695"/>
      <c r="AN33" s="69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6"/>
      <c r="BG33" s="147"/>
    </row>
    <row r="34" spans="24:59" ht="14.25">
      <c r="X34" s="188"/>
      <c r="Y34" s="168" t="s">
        <v>212</v>
      </c>
      <c r="Z34" s="171"/>
      <c r="AA34" s="172">
        <v>130597.88461829959</v>
      </c>
      <c r="AB34" s="172">
        <v>134417.22912593535</v>
      </c>
      <c r="AC34" s="172">
        <v>138380.05541260642</v>
      </c>
      <c r="AD34" s="172">
        <v>143853.8351793755</v>
      </c>
      <c r="AE34" s="172">
        <v>141245.15235526126</v>
      </c>
      <c r="AF34" s="172">
        <v>148589.7227520713</v>
      </c>
      <c r="AG34" s="172">
        <v>148507.99372327706</v>
      </c>
      <c r="AH34" s="172">
        <v>146888.2066360509</v>
      </c>
      <c r="AI34" s="172">
        <v>155431.85042751476</v>
      </c>
      <c r="AJ34" s="172">
        <v>160757.42324691513</v>
      </c>
      <c r="AK34" s="172">
        <v>162296.6571678876</v>
      </c>
      <c r="AL34" s="172">
        <v>161520.82358688314</v>
      </c>
      <c r="AM34" s="172">
        <v>164952.62901356677</v>
      </c>
      <c r="AN34" s="172">
        <v>155833.9778578966</v>
      </c>
      <c r="AO34" s="172"/>
      <c r="AP34" s="172"/>
      <c r="AQ34" s="172"/>
      <c r="AR34" s="172"/>
      <c r="AS34" s="172"/>
      <c r="AT34" s="172"/>
      <c r="AU34" s="172"/>
      <c r="AV34" s="172"/>
      <c r="AW34" s="172"/>
      <c r="AX34" s="172"/>
      <c r="AY34" s="172"/>
      <c r="AZ34" s="172"/>
      <c r="BA34" s="172"/>
      <c r="BB34" s="172"/>
      <c r="BC34" s="172"/>
      <c r="BD34" s="172"/>
      <c r="BE34" s="172"/>
      <c r="BF34" s="172"/>
      <c r="BG34" s="173"/>
    </row>
    <row r="35" spans="24:59" ht="14.25">
      <c r="X35" s="188"/>
      <c r="Y35" s="169"/>
      <c r="Z35" s="60" t="s">
        <v>214</v>
      </c>
      <c r="AA35" s="136">
        <v>57275.91112783614</v>
      </c>
      <c r="AB35" s="136">
        <v>57702.31122080466</v>
      </c>
      <c r="AC35" s="136">
        <v>60966.216993059505</v>
      </c>
      <c r="AD35" s="136">
        <v>65440.676049603506</v>
      </c>
      <c r="AE35" s="136">
        <v>62134.61667215488</v>
      </c>
      <c r="AF35" s="136">
        <v>66846.62380147714</v>
      </c>
      <c r="AG35" s="136">
        <v>66536.82824465685</v>
      </c>
      <c r="AH35" s="136">
        <v>65392.07286757592</v>
      </c>
      <c r="AI35" s="136">
        <v>65047.99351527549</v>
      </c>
      <c r="AJ35" s="136">
        <v>67121.70911650856</v>
      </c>
      <c r="AK35" s="136">
        <v>69069.93571804305</v>
      </c>
      <c r="AL35" s="136">
        <v>65636.22010053902</v>
      </c>
      <c r="AM35" s="136">
        <v>68123.66925601338</v>
      </c>
      <c r="AN35" s="136">
        <v>65928.12588152295</v>
      </c>
      <c r="AO35" s="136"/>
      <c r="AP35" s="136"/>
      <c r="AQ35" s="136"/>
      <c r="AR35" s="136"/>
      <c r="AS35" s="136"/>
      <c r="AT35" s="136"/>
      <c r="AU35" s="136"/>
      <c r="AV35" s="136"/>
      <c r="AW35" s="136"/>
      <c r="AX35" s="136"/>
      <c r="AY35" s="136"/>
      <c r="AZ35" s="136"/>
      <c r="BA35" s="136"/>
      <c r="BB35" s="136"/>
      <c r="BC35" s="136"/>
      <c r="BD35" s="136"/>
      <c r="BE35" s="136"/>
      <c r="BF35" s="148"/>
      <c r="BG35" s="149"/>
    </row>
    <row r="36" spans="24:59" ht="14.25">
      <c r="X36" s="188"/>
      <c r="Y36" s="170"/>
      <c r="Z36" s="62" t="s">
        <v>213</v>
      </c>
      <c r="AA36" s="145">
        <v>73321.97349046345</v>
      </c>
      <c r="AB36" s="145">
        <v>76714.9179051307</v>
      </c>
      <c r="AC36" s="145">
        <v>77413.83841954691</v>
      </c>
      <c r="AD36" s="145">
        <v>78413.159129772</v>
      </c>
      <c r="AE36" s="145">
        <v>79110.53568310637</v>
      </c>
      <c r="AF36" s="145">
        <v>81743.09895059417</v>
      </c>
      <c r="AG36" s="145">
        <v>81971.16547862021</v>
      </c>
      <c r="AH36" s="145">
        <v>81496.13376847496</v>
      </c>
      <c r="AI36" s="145">
        <v>90383.85691223927</v>
      </c>
      <c r="AJ36" s="145">
        <v>93635.71413040657</v>
      </c>
      <c r="AK36" s="145">
        <v>93226.72144984454</v>
      </c>
      <c r="AL36" s="145">
        <v>95884.60348634413</v>
      </c>
      <c r="AM36" s="145">
        <v>96828.95975755338</v>
      </c>
      <c r="AN36" s="145">
        <v>89905.85197637365</v>
      </c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6"/>
      <c r="BG36" s="147"/>
    </row>
    <row r="37" spans="24:59" ht="15" thickBot="1">
      <c r="X37" s="189"/>
      <c r="Y37" s="269" t="s">
        <v>274</v>
      </c>
      <c r="Z37" s="270"/>
      <c r="AA37" s="271"/>
      <c r="AB37" s="271"/>
      <c r="AC37" s="271"/>
      <c r="AD37" s="271"/>
      <c r="AE37" s="271"/>
      <c r="AF37" s="271"/>
      <c r="AG37" s="271"/>
      <c r="AH37" s="271"/>
      <c r="AI37" s="271"/>
      <c r="AJ37" s="271"/>
      <c r="AK37" s="271"/>
      <c r="AL37" s="271"/>
      <c r="AM37" s="271"/>
      <c r="AN37" s="271"/>
      <c r="AO37" s="271"/>
      <c r="AP37" s="271"/>
      <c r="AQ37" s="271"/>
      <c r="AR37" s="271"/>
      <c r="AS37" s="271"/>
      <c r="AT37" s="271"/>
      <c r="AU37" s="271"/>
      <c r="AV37" s="271"/>
      <c r="AW37" s="271"/>
      <c r="AX37" s="271"/>
      <c r="AY37" s="271"/>
      <c r="AZ37" s="271"/>
      <c r="BA37" s="271"/>
      <c r="BB37" s="271"/>
      <c r="BC37" s="271"/>
      <c r="BD37" s="271"/>
      <c r="BE37" s="271"/>
      <c r="BF37" s="272"/>
      <c r="BG37" s="273"/>
    </row>
    <row r="38" spans="24:59" ht="15" thickBot="1">
      <c r="X38" s="181" t="s">
        <v>244</v>
      </c>
      <c r="Y38" s="182"/>
      <c r="Z38" s="183"/>
      <c r="AA38" s="184">
        <v>0.5132463238</v>
      </c>
      <c r="AB38" s="184">
        <v>0.6178881788000002</v>
      </c>
      <c r="AC38" s="184">
        <v>0.6283988734000001</v>
      </c>
      <c r="AD38" s="184">
        <v>0.62143457015</v>
      </c>
      <c r="AE38" s="184">
        <v>0.6038002846000001</v>
      </c>
      <c r="AF38" s="184">
        <v>0.60193218515</v>
      </c>
      <c r="AG38" s="184">
        <v>0.5912175966000001</v>
      </c>
      <c r="AH38" s="184">
        <v>0.6197502049</v>
      </c>
      <c r="AI38" s="184">
        <v>0.5840698016000001</v>
      </c>
      <c r="AJ38" s="184">
        <v>0.5811444562000001</v>
      </c>
      <c r="AK38" s="184">
        <v>0.6099880759000001</v>
      </c>
      <c r="AL38" s="184">
        <v>0.5979772511</v>
      </c>
      <c r="AM38" s="184">
        <v>0.6382287687</v>
      </c>
      <c r="AN38" s="184">
        <v>0.6668489183999999</v>
      </c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5"/>
      <c r="BG38" s="186"/>
    </row>
    <row r="39" spans="24:59" ht="14.25">
      <c r="X39" s="195" t="s">
        <v>245</v>
      </c>
      <c r="Y39" s="198"/>
      <c r="Z39" s="199"/>
      <c r="AA39" s="200">
        <v>57008.96759785999</v>
      </c>
      <c r="AB39" s="200">
        <v>58601.005223369546</v>
      </c>
      <c r="AC39" s="200">
        <v>59127.042883115835</v>
      </c>
      <c r="AD39" s="200">
        <v>58155.647990082594</v>
      </c>
      <c r="AE39" s="200">
        <v>59170.818290364354</v>
      </c>
      <c r="AF39" s="200">
        <v>59213.294638090185</v>
      </c>
      <c r="AG39" s="200">
        <v>59020.47071416343</v>
      </c>
      <c r="AH39" s="200">
        <v>57574.40052681816</v>
      </c>
      <c r="AI39" s="200">
        <v>52273.27841333551</v>
      </c>
      <c r="AJ39" s="200">
        <v>51885.07182766507</v>
      </c>
      <c r="AK39" s="200">
        <v>52797.319754462806</v>
      </c>
      <c r="AL39" s="200">
        <v>50495.16228508324</v>
      </c>
      <c r="AM39" s="200">
        <v>48716.105859988354</v>
      </c>
      <c r="AN39" s="200">
        <v>47986.375640676124</v>
      </c>
      <c r="AO39" s="200"/>
      <c r="AP39" s="200"/>
      <c r="AQ39" s="200"/>
      <c r="AR39" s="200"/>
      <c r="AS39" s="200"/>
      <c r="AT39" s="200"/>
      <c r="AU39" s="200"/>
      <c r="AV39" s="200"/>
      <c r="AW39" s="200"/>
      <c r="AX39" s="200"/>
      <c r="AY39" s="200"/>
      <c r="AZ39" s="200"/>
      <c r="BA39" s="200"/>
      <c r="BB39" s="200"/>
      <c r="BC39" s="200"/>
      <c r="BD39" s="200"/>
      <c r="BE39" s="200"/>
      <c r="BF39" s="201"/>
      <c r="BG39" s="202"/>
    </row>
    <row r="40" spans="24:59" ht="14.25">
      <c r="X40" s="196"/>
      <c r="Y40" s="59" t="s">
        <v>215</v>
      </c>
      <c r="Z40" s="114"/>
      <c r="AA40" s="153">
        <v>53465.30500855574</v>
      </c>
      <c r="AB40" s="153">
        <v>55101.91651931927</v>
      </c>
      <c r="AC40" s="153">
        <v>55602.80345170936</v>
      </c>
      <c r="AD40" s="153">
        <v>54812.93576357377</v>
      </c>
      <c r="AE40" s="153">
        <v>55599.11198812864</v>
      </c>
      <c r="AF40" s="153">
        <v>55588.39472046237</v>
      </c>
      <c r="AG40" s="153">
        <v>55364.857436701335</v>
      </c>
      <c r="AH40" s="153">
        <v>54003.4307136989</v>
      </c>
      <c r="AI40" s="153">
        <v>49082.092441413464</v>
      </c>
      <c r="AJ40" s="153">
        <v>48381.05387894331</v>
      </c>
      <c r="AK40" s="153">
        <v>49403.44841258938</v>
      </c>
      <c r="AL40" s="153">
        <v>47333.12950056925</v>
      </c>
      <c r="AM40" s="153">
        <v>45791.23878258232</v>
      </c>
      <c r="AN40" s="153">
        <v>45368.16943413682</v>
      </c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4"/>
      <c r="BG40" s="155"/>
    </row>
    <row r="41" spans="24:59" ht="14.25">
      <c r="X41" s="196"/>
      <c r="Y41" s="132"/>
      <c r="Z41" s="128" t="s">
        <v>306</v>
      </c>
      <c r="AA41" s="156">
        <v>37006.41254155574</v>
      </c>
      <c r="AB41" s="156">
        <v>38605.59645231927</v>
      </c>
      <c r="AC41" s="156">
        <v>39894.16090070936</v>
      </c>
      <c r="AD41" s="156">
        <v>39497.78890557377</v>
      </c>
      <c r="AE41" s="156">
        <v>40552.325458128646</v>
      </c>
      <c r="AF41" s="156">
        <v>40430.377066462366</v>
      </c>
      <c r="AG41" s="156">
        <v>40857.93997770133</v>
      </c>
      <c r="AH41" s="156">
        <v>38355.1104196989</v>
      </c>
      <c r="AI41" s="156">
        <v>33993.62697441346</v>
      </c>
      <c r="AJ41" s="156">
        <v>33677.01499994331</v>
      </c>
      <c r="AK41" s="156">
        <v>33921.39221458938</v>
      </c>
      <c r="AL41" s="156">
        <v>32478.563550169252</v>
      </c>
      <c r="AM41" s="156">
        <v>31267.01268058232</v>
      </c>
      <c r="AN41" s="156">
        <v>30766.374039136823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26"/>
      <c r="Z42" s="128" t="s">
        <v>307</v>
      </c>
      <c r="AA42" s="156">
        <v>5052.59364</v>
      </c>
      <c r="AB42" s="156">
        <v>5017.838812999999</v>
      </c>
      <c r="AC42" s="156">
        <v>4949.458250000001</v>
      </c>
      <c r="AD42" s="156">
        <v>4533.086288</v>
      </c>
      <c r="AE42" s="156">
        <v>4340.839077</v>
      </c>
      <c r="AF42" s="156">
        <v>4124.042284</v>
      </c>
      <c r="AG42" s="156">
        <v>4063.571127</v>
      </c>
      <c r="AH42" s="156">
        <v>4570.349956999999</v>
      </c>
      <c r="AI42" s="156">
        <v>4339.530333000001</v>
      </c>
      <c r="AJ42" s="156">
        <v>4162.51902</v>
      </c>
      <c r="AK42" s="156">
        <v>4481.121973</v>
      </c>
      <c r="AL42" s="156">
        <v>4238.199517999999</v>
      </c>
      <c r="AM42" s="156">
        <v>4238.199517999999</v>
      </c>
      <c r="AN42" s="156">
        <v>4238.199517999999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308</v>
      </c>
      <c r="AA43" s="156">
        <v>11406.298827</v>
      </c>
      <c r="AB43" s="156">
        <v>11478.481253999998</v>
      </c>
      <c r="AC43" s="156">
        <v>10759.184301</v>
      </c>
      <c r="AD43" s="156">
        <v>10782.06057</v>
      </c>
      <c r="AE43" s="156">
        <v>10705.947452999999</v>
      </c>
      <c r="AF43" s="156">
        <v>11033.975370000002</v>
      </c>
      <c r="AG43" s="156">
        <v>10443.346332</v>
      </c>
      <c r="AH43" s="156">
        <v>11077.970336999999</v>
      </c>
      <c r="AI43" s="156">
        <v>10748.935134</v>
      </c>
      <c r="AJ43" s="156">
        <v>10541.519859000002</v>
      </c>
      <c r="AK43" s="156">
        <v>11000.934225</v>
      </c>
      <c r="AL43" s="156">
        <v>10616.366432399998</v>
      </c>
      <c r="AM43" s="156">
        <v>10286.026584000001</v>
      </c>
      <c r="AN43" s="156">
        <v>10363.595876999998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4.25">
      <c r="X44" s="196"/>
      <c r="Y44" s="130" t="s">
        <v>206</v>
      </c>
      <c r="Z44" s="127"/>
      <c r="AA44" s="156">
        <v>3543.662589304253</v>
      </c>
      <c r="AB44" s="156">
        <v>3499.088704050278</v>
      </c>
      <c r="AC44" s="156">
        <v>3524.2394314064736</v>
      </c>
      <c r="AD44" s="156">
        <v>3342.7122265088246</v>
      </c>
      <c r="AE44" s="156">
        <v>3571.7063022357115</v>
      </c>
      <c r="AF44" s="156">
        <v>3624.8999176278194</v>
      </c>
      <c r="AG44" s="156">
        <v>3655.613277462094</v>
      </c>
      <c r="AH44" s="156">
        <v>3570.969813119257</v>
      </c>
      <c r="AI44" s="156">
        <v>3191.185971922043</v>
      </c>
      <c r="AJ44" s="156">
        <v>3504.017948721763</v>
      </c>
      <c r="AK44" s="156">
        <v>3393.8713418734287</v>
      </c>
      <c r="AL44" s="156">
        <v>3162.0327845139927</v>
      </c>
      <c r="AM44" s="156">
        <v>2924.8670774060347</v>
      </c>
      <c r="AN44" s="156">
        <v>2618.2062065393065</v>
      </c>
      <c r="AO44" s="156"/>
      <c r="AP44" s="156"/>
      <c r="AQ44" s="156"/>
      <c r="AR44" s="156"/>
      <c r="AS44" s="156"/>
      <c r="AT44" s="156"/>
      <c r="AU44" s="156"/>
      <c r="AV44" s="156"/>
      <c r="AW44" s="156"/>
      <c r="AX44" s="156"/>
      <c r="AY44" s="156"/>
      <c r="AZ44" s="156"/>
      <c r="BA44" s="156"/>
      <c r="BB44" s="156"/>
      <c r="BC44" s="156"/>
      <c r="BD44" s="156"/>
      <c r="BE44" s="156"/>
      <c r="BF44" s="157"/>
      <c r="BG44" s="158"/>
    </row>
    <row r="45" spans="24:59" ht="14.25">
      <c r="X45" s="196"/>
      <c r="Y45" s="126"/>
      <c r="Z45" s="128" t="s">
        <v>309</v>
      </c>
      <c r="AA45" s="156">
        <v>3376.608541304253</v>
      </c>
      <c r="AB45" s="156">
        <v>3326.891644050278</v>
      </c>
      <c r="AC45" s="156">
        <v>3355.9819434064734</v>
      </c>
      <c r="AD45" s="156">
        <v>3183.460714508825</v>
      </c>
      <c r="AE45" s="156">
        <v>3390.5452662357116</v>
      </c>
      <c r="AF45" s="156">
        <v>3430.2692856278195</v>
      </c>
      <c r="AG45" s="156">
        <v>3452.681373462094</v>
      </c>
      <c r="AH45" s="156">
        <v>3365.515389119257</v>
      </c>
      <c r="AI45" s="156">
        <v>2988.9369599220427</v>
      </c>
      <c r="AJ45" s="156">
        <v>3287.8372007217627</v>
      </c>
      <c r="AK45" s="156">
        <v>3182.011609873429</v>
      </c>
      <c r="AL45" s="156">
        <v>2960.2749485139925</v>
      </c>
      <c r="AM45" s="156">
        <v>2720.938513406035</v>
      </c>
      <c r="AN45" s="156">
        <v>2410.4844825393066</v>
      </c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7"/>
      <c r="BG45" s="158"/>
    </row>
    <row r="46" spans="24:59" ht="15" thickBot="1">
      <c r="X46" s="197"/>
      <c r="Y46" s="131"/>
      <c r="Z46" s="129" t="s">
        <v>310</v>
      </c>
      <c r="AA46" s="159">
        <v>167.054048</v>
      </c>
      <c r="AB46" s="159">
        <v>172.19706</v>
      </c>
      <c r="AC46" s="159">
        <v>168.257488</v>
      </c>
      <c r="AD46" s="159">
        <v>159.251512</v>
      </c>
      <c r="AE46" s="159">
        <v>181.161036</v>
      </c>
      <c r="AF46" s="159">
        <v>194.630632</v>
      </c>
      <c r="AG46" s="159">
        <v>202.931904</v>
      </c>
      <c r="AH46" s="159">
        <v>205.454424</v>
      </c>
      <c r="AI46" s="159">
        <v>202.249012</v>
      </c>
      <c r="AJ46" s="159">
        <v>216.180748</v>
      </c>
      <c r="AK46" s="159">
        <v>211.859732</v>
      </c>
      <c r="AL46" s="159">
        <v>201.757836</v>
      </c>
      <c r="AM46" s="159">
        <v>203.928564</v>
      </c>
      <c r="AN46" s="159">
        <v>207.721724</v>
      </c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60"/>
      <c r="BG46" s="161"/>
    </row>
    <row r="47" spans="24:59" ht="15" thickBot="1">
      <c r="X47" s="203" t="s">
        <v>246</v>
      </c>
      <c r="Y47" s="204"/>
      <c r="Z47" s="205"/>
      <c r="AA47" s="206">
        <v>16935.476</v>
      </c>
      <c r="AB47" s="206">
        <v>17355.668</v>
      </c>
      <c r="AC47" s="206">
        <v>18390.137</v>
      </c>
      <c r="AD47" s="206">
        <v>18270.714999999997</v>
      </c>
      <c r="AE47" s="206">
        <v>20850.045</v>
      </c>
      <c r="AF47" s="206">
        <v>21627.237</v>
      </c>
      <c r="AG47" s="206">
        <v>22366.390999999996</v>
      </c>
      <c r="AH47" s="206">
        <v>23439.503143</v>
      </c>
      <c r="AI47" s="206">
        <v>24002.3</v>
      </c>
      <c r="AJ47" s="206">
        <v>23928.572</v>
      </c>
      <c r="AK47" s="206">
        <v>24794.081265898058</v>
      </c>
      <c r="AL47" s="206">
        <v>24087.43437973346</v>
      </c>
      <c r="AM47" s="206">
        <v>23536.677574575755</v>
      </c>
      <c r="AN47" s="206">
        <v>23339.199335865538</v>
      </c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7"/>
      <c r="BG47" s="208"/>
    </row>
    <row r="48" spans="24:59" ht="15.75" thickBot="1" thickTop="1">
      <c r="X48" s="64" t="s">
        <v>216</v>
      </c>
      <c r="Y48" s="115"/>
      <c r="Z48" s="116"/>
      <c r="AA48" s="209">
        <v>1122277.1115303282</v>
      </c>
      <c r="AB48" s="209">
        <v>1131370.0408874163</v>
      </c>
      <c r="AC48" s="209">
        <v>1148914.624753321</v>
      </c>
      <c r="AD48" s="209">
        <v>1138718.7011102154</v>
      </c>
      <c r="AE48" s="209">
        <v>1198164.3181482526</v>
      </c>
      <c r="AF48" s="209">
        <v>1213082.2071258042</v>
      </c>
      <c r="AG48" s="209">
        <v>1234759.3972428038</v>
      </c>
      <c r="AH48" s="209">
        <v>1242027.593006221</v>
      </c>
      <c r="AI48" s="209">
        <v>1195175.226627015</v>
      </c>
      <c r="AJ48" s="209">
        <v>1228371.3120912649</v>
      </c>
      <c r="AK48" s="209">
        <v>1238957.7850277927</v>
      </c>
      <c r="AL48" s="209">
        <v>1213605.8659606124</v>
      </c>
      <c r="AM48" s="209">
        <v>1247763.219945875</v>
      </c>
      <c r="AN48" s="209">
        <v>1259425.986580686</v>
      </c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10"/>
      <c r="BG48" s="211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3" spans="27:57" ht="14.25"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</row>
    <row r="54" spans="26:57" ht="14.25">
      <c r="Z54" s="1" t="s">
        <v>311</v>
      </c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</row>
    <row r="55" spans="26:59" ht="14.25">
      <c r="Z55" s="65" t="s">
        <v>201</v>
      </c>
      <c r="AA55" s="79">
        <v>1990</v>
      </c>
      <c r="AB55" s="79">
        <v>1991</v>
      </c>
      <c r="AC55" s="79">
        <v>1992</v>
      </c>
      <c r="AD55" s="79">
        <v>1993</v>
      </c>
      <c r="AE55" s="79">
        <v>1994</v>
      </c>
      <c r="AF55" s="79">
        <v>1995</v>
      </c>
      <c r="AG55" s="79">
        <v>1996</v>
      </c>
      <c r="AH55" s="79">
        <v>1997</v>
      </c>
      <c r="AI55" s="79">
        <v>1998</v>
      </c>
      <c r="AJ55" s="79">
        <v>1999</v>
      </c>
      <c r="AK55" s="79">
        <v>2000</v>
      </c>
      <c r="AL55" s="79">
        <v>2001</v>
      </c>
      <c r="AM55" s="79">
        <v>2002</v>
      </c>
      <c r="AN55" s="79">
        <v>2003</v>
      </c>
      <c r="AO55" s="79">
        <v>2004</v>
      </c>
      <c r="AP55" s="79">
        <v>2005</v>
      </c>
      <c r="AQ55" s="79">
        <v>2006</v>
      </c>
      <c r="AR55" s="79">
        <v>2007</v>
      </c>
      <c r="AS55" s="79">
        <v>2008</v>
      </c>
      <c r="AT55" s="79">
        <v>2009</v>
      </c>
      <c r="AU55" s="79">
        <v>2010</v>
      </c>
      <c r="AV55" s="79">
        <v>2011</v>
      </c>
      <c r="AW55" s="79">
        <v>2012</v>
      </c>
      <c r="AX55" s="79">
        <v>2013</v>
      </c>
      <c r="AY55" s="79">
        <v>2014</v>
      </c>
      <c r="AZ55" s="79">
        <v>2015</v>
      </c>
      <c r="BA55" s="79">
        <v>2016</v>
      </c>
      <c r="BB55" s="79">
        <v>2017</v>
      </c>
      <c r="BC55" s="79">
        <v>2018</v>
      </c>
      <c r="BD55" s="79">
        <v>2019</v>
      </c>
      <c r="BE55" s="79">
        <v>2020</v>
      </c>
      <c r="BF55" s="66" t="s">
        <v>202</v>
      </c>
      <c r="BG55" s="79" t="s">
        <v>203</v>
      </c>
    </row>
    <row r="56" spans="1:59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204</v>
      </c>
      <c r="AA56" s="80">
        <f aca="true" t="shared" si="0" ref="AA56:AL56">AA5/10^3</f>
        <v>338.5718903828685</v>
      </c>
      <c r="AB56" s="80">
        <f t="shared" si="0"/>
        <v>340.0560950507272</v>
      </c>
      <c r="AC56" s="80">
        <f t="shared" si="0"/>
        <v>345.83246138431025</v>
      </c>
      <c r="AD56" s="80">
        <f t="shared" si="0"/>
        <v>328.61316081304506</v>
      </c>
      <c r="AE56" s="80">
        <f t="shared" si="0"/>
        <v>363.8036794713845</v>
      </c>
      <c r="AF56" s="80">
        <f t="shared" si="0"/>
        <v>352.63351652080826</v>
      </c>
      <c r="AG56" s="80">
        <f t="shared" si="0"/>
        <v>353.73985161530084</v>
      </c>
      <c r="AH56" s="80">
        <f t="shared" si="0"/>
        <v>347.96508711528264</v>
      </c>
      <c r="AI56" s="80">
        <f t="shared" si="0"/>
        <v>334.3640447917893</v>
      </c>
      <c r="AJ56" s="80">
        <f t="shared" si="0"/>
        <v>351.992329152602</v>
      </c>
      <c r="AK56" s="80">
        <f t="shared" si="0"/>
        <v>362.1590937956893</v>
      </c>
      <c r="AL56" s="137">
        <f t="shared" si="0"/>
        <v>350.60122031721113</v>
      </c>
      <c r="AM56" s="137">
        <f>AM5/10^3</f>
        <v>379.6565866476975</v>
      </c>
      <c r="AN56" s="137">
        <f>AN5/10^3</f>
        <v>398.7766021109044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</row>
    <row r="57" spans="1:59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205</v>
      </c>
      <c r="AA57" s="80">
        <f aca="true" t="shared" si="1" ref="AA57:AL57">AA11/10^3</f>
        <v>368.4989489447375</v>
      </c>
      <c r="AB57" s="80">
        <f t="shared" si="1"/>
        <v>358.8571778508603</v>
      </c>
      <c r="AC57" s="80">
        <f t="shared" si="1"/>
        <v>357.2590817485329</v>
      </c>
      <c r="AD57" s="80">
        <f t="shared" si="1"/>
        <v>357.5557910618888</v>
      </c>
      <c r="AE57" s="80">
        <f t="shared" si="1"/>
        <v>371.94448852767704</v>
      </c>
      <c r="AF57" s="80">
        <f t="shared" si="1"/>
        <v>380.36321058036197</v>
      </c>
      <c r="AG57" s="80">
        <f t="shared" si="1"/>
        <v>392.5208001040054</v>
      </c>
      <c r="AH57" s="80">
        <f t="shared" si="1"/>
        <v>404.09891095373735</v>
      </c>
      <c r="AI57" s="80">
        <f t="shared" si="1"/>
        <v>370.63879947613975</v>
      </c>
      <c r="AJ57" s="80">
        <f t="shared" si="1"/>
        <v>377.7541682045995</v>
      </c>
      <c r="AK57" s="80">
        <f t="shared" si="1"/>
        <v>378.8502075195239</v>
      </c>
      <c r="AL57" s="137">
        <f t="shared" si="1"/>
        <v>366.5560882152327</v>
      </c>
      <c r="AM57" s="137">
        <f>AM11/10^3</f>
        <v>375.61005515926735</v>
      </c>
      <c r="AN57" s="137">
        <f>AN11/10^3</f>
        <v>380.55885637212907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</row>
    <row r="58" spans="1:59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207</v>
      </c>
      <c r="AA58" s="80">
        <f aca="true" t="shared" si="2" ref="AA58:AL58">AA28/10^3</f>
        <v>210.6634307402389</v>
      </c>
      <c r="AB58" s="80">
        <f t="shared" si="2"/>
        <v>222.08224774834528</v>
      </c>
      <c r="AC58" s="80">
        <f t="shared" si="2"/>
        <v>229.92521792588212</v>
      </c>
      <c r="AD58" s="80">
        <f t="shared" si="2"/>
        <v>232.26892963125317</v>
      </c>
      <c r="AE58" s="80">
        <f t="shared" si="2"/>
        <v>241.1495307032806</v>
      </c>
      <c r="AF58" s="80">
        <f t="shared" si="2"/>
        <v>250.65462370228718</v>
      </c>
      <c r="AG58" s="80">
        <f t="shared" si="2"/>
        <v>258.60329886846046</v>
      </c>
      <c r="AH58" s="80">
        <f t="shared" si="2"/>
        <v>262.06086488112726</v>
      </c>
      <c r="AI58" s="80">
        <f t="shared" si="2"/>
        <v>258.46436944843424</v>
      </c>
      <c r="AJ58" s="80">
        <f t="shared" si="2"/>
        <v>262.05316651502704</v>
      </c>
      <c r="AK58" s="80">
        <f t="shared" si="2"/>
        <v>258.0598155362554</v>
      </c>
      <c r="AL58" s="137">
        <f t="shared" si="2"/>
        <v>260.34453919921776</v>
      </c>
      <c r="AM58" s="137">
        <f>AM28/10^3</f>
        <v>255.29052746201083</v>
      </c>
      <c r="AN58" s="137">
        <f>AN28/10^3</f>
        <v>252.93030841429606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</row>
    <row r="59" spans="1:59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314</v>
      </c>
      <c r="AA59" s="80">
        <f>(AA36)/10^3</f>
        <v>73.32197349046345</v>
      </c>
      <c r="AB59" s="80">
        <f aca="true" t="shared" si="3" ref="AB59:AL59">(AB36)/10^3</f>
        <v>76.7149179051307</v>
      </c>
      <c r="AC59" s="80">
        <f t="shared" si="3"/>
        <v>77.4138384195469</v>
      </c>
      <c r="AD59" s="80">
        <f t="shared" si="3"/>
        <v>78.413159129772</v>
      </c>
      <c r="AE59" s="80">
        <f t="shared" si="3"/>
        <v>79.11053568310636</v>
      </c>
      <c r="AF59" s="80">
        <f t="shared" si="3"/>
        <v>81.74309895059417</v>
      </c>
      <c r="AG59" s="80">
        <f t="shared" si="3"/>
        <v>81.97116547862021</v>
      </c>
      <c r="AH59" s="80">
        <f t="shared" si="3"/>
        <v>81.49613376847496</v>
      </c>
      <c r="AI59" s="80">
        <f t="shared" si="3"/>
        <v>90.38385691223927</v>
      </c>
      <c r="AJ59" s="80">
        <f t="shared" si="3"/>
        <v>93.63571413040657</v>
      </c>
      <c r="AK59" s="80">
        <f t="shared" si="3"/>
        <v>93.22672144984453</v>
      </c>
      <c r="AL59" s="137">
        <f t="shared" si="3"/>
        <v>95.88460348634413</v>
      </c>
      <c r="AM59" s="137">
        <f>(AM36)/10^3</f>
        <v>96.82895975755338</v>
      </c>
      <c r="AN59" s="137">
        <f>(AN36)/10^3</f>
        <v>89.90585197637365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</row>
    <row r="60" spans="1:59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217</v>
      </c>
      <c r="AA60" s="80">
        <f aca="true" t="shared" si="4" ref="AA60:AL60">AA35/10^3</f>
        <v>57.27591112783614</v>
      </c>
      <c r="AB60" s="80">
        <f t="shared" si="4"/>
        <v>57.70231122080466</v>
      </c>
      <c r="AC60" s="80">
        <f t="shared" si="4"/>
        <v>60.966216993059504</v>
      </c>
      <c r="AD60" s="80">
        <f t="shared" si="4"/>
        <v>65.44067604960351</v>
      </c>
      <c r="AE60" s="80">
        <f t="shared" si="4"/>
        <v>62.13461667215488</v>
      </c>
      <c r="AF60" s="80">
        <f t="shared" si="4"/>
        <v>66.84662380147714</v>
      </c>
      <c r="AG60" s="80">
        <f t="shared" si="4"/>
        <v>66.53682824465685</v>
      </c>
      <c r="AH60" s="80">
        <f t="shared" si="4"/>
        <v>65.39207286757592</v>
      </c>
      <c r="AI60" s="80">
        <f t="shared" si="4"/>
        <v>65.0479935152755</v>
      </c>
      <c r="AJ60" s="80">
        <f t="shared" si="4"/>
        <v>67.12170911650855</v>
      </c>
      <c r="AK60" s="80">
        <f t="shared" si="4"/>
        <v>69.06993571804306</v>
      </c>
      <c r="AL60" s="137">
        <f t="shared" si="4"/>
        <v>65.63622010053902</v>
      </c>
      <c r="AM60" s="137">
        <f>AM35/10^3</f>
        <v>68.12366925601339</v>
      </c>
      <c r="AN60" s="137">
        <f>AN35/10^3</f>
        <v>65.92812588152296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</row>
    <row r="61" spans="1:59" s="119" customFormat="1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7" t="s">
        <v>218</v>
      </c>
      <c r="AA61" s="80">
        <f aca="true" t="shared" si="5" ref="AA61:AL61">AA39/10^3</f>
        <v>57.00896759785999</v>
      </c>
      <c r="AB61" s="80">
        <f t="shared" si="5"/>
        <v>58.60100522336955</v>
      </c>
      <c r="AC61" s="80">
        <f t="shared" si="5"/>
        <v>59.127042883115834</v>
      </c>
      <c r="AD61" s="80">
        <f t="shared" si="5"/>
        <v>58.15564799008259</v>
      </c>
      <c r="AE61" s="80">
        <f t="shared" si="5"/>
        <v>59.17081829036435</v>
      </c>
      <c r="AF61" s="80">
        <f t="shared" si="5"/>
        <v>59.21329463809018</v>
      </c>
      <c r="AG61" s="80">
        <f t="shared" si="5"/>
        <v>59.02047071416343</v>
      </c>
      <c r="AH61" s="80">
        <f t="shared" si="5"/>
        <v>57.57440052681816</v>
      </c>
      <c r="AI61" s="80">
        <f t="shared" si="5"/>
        <v>52.27327841333551</v>
      </c>
      <c r="AJ61" s="80">
        <f t="shared" si="5"/>
        <v>51.88507182766507</v>
      </c>
      <c r="AK61" s="80">
        <f t="shared" si="5"/>
        <v>52.797319754462805</v>
      </c>
      <c r="AL61" s="137">
        <f t="shared" si="5"/>
        <v>50.49516228508324</v>
      </c>
      <c r="AM61" s="137">
        <f>AM39/10^3</f>
        <v>48.71610585998835</v>
      </c>
      <c r="AN61" s="137">
        <f>AN39/10^3</f>
        <v>47.98637564067612</v>
      </c>
      <c r="AO61" s="118"/>
      <c r="AP61" s="118"/>
      <c r="AQ61" s="118"/>
      <c r="AR61" s="118"/>
      <c r="AS61" s="118"/>
      <c r="AT61" s="118"/>
      <c r="AU61" s="118"/>
      <c r="AV61" s="118"/>
      <c r="AW61" s="118"/>
      <c r="AX61" s="118"/>
      <c r="AY61" s="118"/>
      <c r="AZ61" s="118"/>
      <c r="BA61" s="118"/>
      <c r="BB61" s="118"/>
      <c r="BC61" s="118"/>
      <c r="BD61" s="118"/>
      <c r="BE61" s="118"/>
      <c r="BF61" s="118"/>
      <c r="BG61" s="118"/>
    </row>
    <row r="62" spans="1:59" s="119" customFormat="1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7" t="s">
        <v>219</v>
      </c>
      <c r="AA62" s="80">
        <f aca="true" t="shared" si="6" ref="AA62:AL62">AA47/10^3</f>
        <v>16.935475999999998</v>
      </c>
      <c r="AB62" s="80">
        <f t="shared" si="6"/>
        <v>17.355668</v>
      </c>
      <c r="AC62" s="80">
        <f t="shared" si="6"/>
        <v>18.390137</v>
      </c>
      <c r="AD62" s="80">
        <f t="shared" si="6"/>
        <v>18.270714999999996</v>
      </c>
      <c r="AE62" s="80">
        <f t="shared" si="6"/>
        <v>20.850044999999998</v>
      </c>
      <c r="AF62" s="80">
        <f t="shared" si="6"/>
        <v>21.627237</v>
      </c>
      <c r="AG62" s="80">
        <f t="shared" si="6"/>
        <v>22.366390999999997</v>
      </c>
      <c r="AH62" s="80">
        <f t="shared" si="6"/>
        <v>23.439503143000003</v>
      </c>
      <c r="AI62" s="80">
        <f t="shared" si="6"/>
        <v>24.002299999999998</v>
      </c>
      <c r="AJ62" s="80">
        <f t="shared" si="6"/>
        <v>23.928572</v>
      </c>
      <c r="AK62" s="80">
        <f t="shared" si="6"/>
        <v>24.794081265898058</v>
      </c>
      <c r="AL62" s="137">
        <f t="shared" si="6"/>
        <v>24.08743437973346</v>
      </c>
      <c r="AM62" s="137">
        <f>AM47/10^3</f>
        <v>23.536677574575755</v>
      </c>
      <c r="AN62" s="137">
        <f>AN47/10^3</f>
        <v>23.339199335865537</v>
      </c>
      <c r="AO62" s="118"/>
      <c r="AP62" s="118"/>
      <c r="AQ62" s="118"/>
      <c r="AR62" s="118"/>
      <c r="AS62" s="118"/>
      <c r="AT62" s="118"/>
      <c r="AU62" s="118"/>
      <c r="AV62" s="118"/>
      <c r="AW62" s="118"/>
      <c r="AX62" s="118"/>
      <c r="AY62" s="118"/>
      <c r="AZ62" s="118"/>
      <c r="BA62" s="118"/>
      <c r="BB62" s="118"/>
      <c r="BC62" s="118"/>
      <c r="BD62" s="118"/>
      <c r="BE62" s="118"/>
      <c r="BF62" s="118"/>
      <c r="BG62" s="118"/>
    </row>
    <row r="63" spans="1:59" s="119" customFormat="1" ht="1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68" t="s">
        <v>315</v>
      </c>
      <c r="AA63" s="81">
        <f aca="true" t="shared" si="7" ref="AA63:AL63">AA38/10^3</f>
        <v>0.0005132463238</v>
      </c>
      <c r="AB63" s="81">
        <f t="shared" si="7"/>
        <v>0.0006178881788000002</v>
      </c>
      <c r="AC63" s="81">
        <f t="shared" si="7"/>
        <v>0.0006283988734000001</v>
      </c>
      <c r="AD63" s="81">
        <f t="shared" si="7"/>
        <v>0.00062143457015</v>
      </c>
      <c r="AE63" s="81">
        <f t="shared" si="7"/>
        <v>0.0006038002846000001</v>
      </c>
      <c r="AF63" s="81">
        <f t="shared" si="7"/>
        <v>0.00060193218515</v>
      </c>
      <c r="AG63" s="81">
        <f t="shared" si="7"/>
        <v>0.0005912175966000001</v>
      </c>
      <c r="AH63" s="81">
        <f t="shared" si="7"/>
        <v>0.0006197502049</v>
      </c>
      <c r="AI63" s="81">
        <f t="shared" si="7"/>
        <v>0.0005840698016000001</v>
      </c>
      <c r="AJ63" s="81">
        <f t="shared" si="7"/>
        <v>0.0005811444562000001</v>
      </c>
      <c r="AK63" s="81">
        <f t="shared" si="7"/>
        <v>0.0006099880759000002</v>
      </c>
      <c r="AL63" s="260">
        <f t="shared" si="7"/>
        <v>0.0005979772511</v>
      </c>
      <c r="AM63" s="260">
        <f>AM38/10^3</f>
        <v>0.0006382287687</v>
      </c>
      <c r="AN63" s="260">
        <f>AN38/10^3</f>
        <v>0.0006668489184</v>
      </c>
      <c r="AO63" s="120"/>
      <c r="AP63" s="120"/>
      <c r="AQ63" s="120"/>
      <c r="AR63" s="120"/>
      <c r="AS63" s="120"/>
      <c r="AT63" s="120"/>
      <c r="AU63" s="120"/>
      <c r="AV63" s="120"/>
      <c r="AW63" s="120"/>
      <c r="AX63" s="120"/>
      <c r="AY63" s="120"/>
      <c r="AZ63" s="120"/>
      <c r="BA63" s="120"/>
      <c r="BB63" s="120"/>
      <c r="BC63" s="120"/>
      <c r="BD63" s="120"/>
      <c r="BE63" s="120"/>
      <c r="BF63" s="120"/>
      <c r="BG63" s="120"/>
    </row>
    <row r="64" spans="1:59" s="119" customFormat="1" ht="15" thickTop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69" t="s">
        <v>216</v>
      </c>
      <c r="AA64" s="82">
        <f aca="true" t="shared" si="8" ref="AA64:AN64">SUM(AA56:AA63)</f>
        <v>1122.2771115303283</v>
      </c>
      <c r="AB64" s="82">
        <f t="shared" si="8"/>
        <v>1131.3700408874165</v>
      </c>
      <c r="AC64" s="82">
        <f t="shared" si="8"/>
        <v>1148.914624753321</v>
      </c>
      <c r="AD64" s="82">
        <f t="shared" si="8"/>
        <v>1138.7187011102153</v>
      </c>
      <c r="AE64" s="82">
        <f t="shared" si="8"/>
        <v>1198.164318148252</v>
      </c>
      <c r="AF64" s="82">
        <f t="shared" si="8"/>
        <v>1213.082207125804</v>
      </c>
      <c r="AG64" s="82">
        <f t="shared" si="8"/>
        <v>1234.7593972428037</v>
      </c>
      <c r="AH64" s="82">
        <f t="shared" si="8"/>
        <v>1242.0275930062212</v>
      </c>
      <c r="AI64" s="82">
        <f t="shared" si="8"/>
        <v>1195.1752266270153</v>
      </c>
      <c r="AJ64" s="82">
        <f t="shared" si="8"/>
        <v>1228.371312091265</v>
      </c>
      <c r="AK64" s="82">
        <f t="shared" si="8"/>
        <v>1238.9577850277929</v>
      </c>
      <c r="AL64" s="213">
        <f t="shared" si="8"/>
        <v>1213.6058659606126</v>
      </c>
      <c r="AM64" s="213">
        <f t="shared" si="8"/>
        <v>1247.763219945875</v>
      </c>
      <c r="AN64" s="213">
        <f t="shared" si="8"/>
        <v>1259.4259865806862</v>
      </c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</row>
    <row r="65" ht="14.25">
      <c r="AA65" s="212"/>
    </row>
    <row r="66" ht="14.25">
      <c r="Z66" s="1" t="s">
        <v>248</v>
      </c>
    </row>
    <row r="67" spans="26:59" ht="14.25">
      <c r="Z67" s="65" t="s">
        <v>201</v>
      </c>
      <c r="AA67" s="79">
        <v>1990</v>
      </c>
      <c r="AB67" s="79">
        <f aca="true" t="shared" si="9" ref="AB67:AM67">AA67+1</f>
        <v>1991</v>
      </c>
      <c r="AC67" s="79">
        <f t="shared" si="9"/>
        <v>1992</v>
      </c>
      <c r="AD67" s="79">
        <f t="shared" si="9"/>
        <v>1993</v>
      </c>
      <c r="AE67" s="79">
        <f t="shared" si="9"/>
        <v>1994</v>
      </c>
      <c r="AF67" s="79">
        <f t="shared" si="9"/>
        <v>1995</v>
      </c>
      <c r="AG67" s="79">
        <f t="shared" si="9"/>
        <v>1996</v>
      </c>
      <c r="AH67" s="79">
        <f t="shared" si="9"/>
        <v>1997</v>
      </c>
      <c r="AI67" s="79">
        <f t="shared" si="9"/>
        <v>1998</v>
      </c>
      <c r="AJ67" s="79">
        <f t="shared" si="9"/>
        <v>1999</v>
      </c>
      <c r="AK67" s="79">
        <f t="shared" si="9"/>
        <v>2000</v>
      </c>
      <c r="AL67" s="79">
        <f t="shared" si="9"/>
        <v>2001</v>
      </c>
      <c r="AM67" s="79">
        <f t="shared" si="9"/>
        <v>2002</v>
      </c>
      <c r="AN67" s="79">
        <f>AM67+1</f>
        <v>2003</v>
      </c>
      <c r="AO67" s="79">
        <v>2004</v>
      </c>
      <c r="AP67" s="79">
        <v>2005</v>
      </c>
      <c r="AQ67" s="79">
        <v>2006</v>
      </c>
      <c r="AR67" s="79">
        <v>2007</v>
      </c>
      <c r="AS67" s="79">
        <v>2008</v>
      </c>
      <c r="AT67" s="79">
        <v>2009</v>
      </c>
      <c r="AU67" s="79">
        <v>2010</v>
      </c>
      <c r="AV67" s="79">
        <v>2011</v>
      </c>
      <c r="AW67" s="79">
        <v>2012</v>
      </c>
      <c r="AX67" s="79">
        <v>2013</v>
      </c>
      <c r="AY67" s="79">
        <v>2014</v>
      </c>
      <c r="AZ67" s="79">
        <v>2015</v>
      </c>
      <c r="BA67" s="79">
        <v>2016</v>
      </c>
      <c r="BB67" s="79">
        <v>2017</v>
      </c>
      <c r="BC67" s="79">
        <v>2018</v>
      </c>
      <c r="BD67" s="79">
        <v>2019</v>
      </c>
      <c r="BE67" s="79">
        <v>2020</v>
      </c>
      <c r="BF67" s="66" t="s">
        <v>202</v>
      </c>
      <c r="BG67" s="79" t="s">
        <v>203</v>
      </c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204</v>
      </c>
      <c r="AA68" s="92">
        <f aca="true" t="shared" si="10" ref="AA68:AM76">AA56/$AA56-1</f>
        <v>0</v>
      </c>
      <c r="AB68" s="92">
        <f t="shared" si="10"/>
        <v>0.004383720887697784</v>
      </c>
      <c r="AC68" s="92">
        <f t="shared" si="10"/>
        <v>0.02144469522626724</v>
      </c>
      <c r="AD68" s="92">
        <f t="shared" si="10"/>
        <v>-0.029413929072971134</v>
      </c>
      <c r="AE68" s="92">
        <f t="shared" si="10"/>
        <v>0.0745241699184862</v>
      </c>
      <c r="AF68" s="92">
        <f t="shared" si="10"/>
        <v>0.04153217244951546</v>
      </c>
      <c r="AG68" s="92">
        <f t="shared" si="10"/>
        <v>0.04479982438967367</v>
      </c>
      <c r="AH68" s="92">
        <f t="shared" si="10"/>
        <v>0.027743581198639955</v>
      </c>
      <c r="AI68" s="92">
        <f t="shared" si="10"/>
        <v>-0.012428218970927607</v>
      </c>
      <c r="AJ68" s="92">
        <f t="shared" si="10"/>
        <v>0.03963837267930659</v>
      </c>
      <c r="AK68" s="92">
        <f t="shared" si="10"/>
        <v>0.06966675049764937</v>
      </c>
      <c r="AL68" s="214">
        <f t="shared" si="10"/>
        <v>0.03552961801034171</v>
      </c>
      <c r="AM68" s="214">
        <f t="shared" si="10"/>
        <v>0.12134703864035812</v>
      </c>
      <c r="AN68" s="214">
        <f aca="true" t="shared" si="11" ref="AN68:AN76">AN56/$AA56-1</f>
        <v>0.17781958112338958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205</v>
      </c>
      <c r="AA69" s="92">
        <f t="shared" si="10"/>
        <v>0</v>
      </c>
      <c r="AB69" s="92">
        <f t="shared" si="10"/>
        <v>-0.02616498940224421</v>
      </c>
      <c r="AC69" s="92">
        <f t="shared" si="10"/>
        <v>-0.030501761886681078</v>
      </c>
      <c r="AD69" s="92">
        <f t="shared" si="10"/>
        <v>-0.02969657827840866</v>
      </c>
      <c r="AE69" s="92">
        <f t="shared" si="10"/>
        <v>0.00935020192813707</v>
      </c>
      <c r="AF69" s="92">
        <f t="shared" si="10"/>
        <v>0.03219618853622208</v>
      </c>
      <c r="AG69" s="92">
        <f t="shared" si="10"/>
        <v>0.06518838446638386</v>
      </c>
      <c r="AH69" s="92">
        <f t="shared" si="10"/>
        <v>0.0966080421964477</v>
      </c>
      <c r="AI69" s="92">
        <f t="shared" si="10"/>
        <v>0.005806937950651125</v>
      </c>
      <c r="AJ69" s="92">
        <f t="shared" si="10"/>
        <v>0.02511599907236106</v>
      </c>
      <c r="AK69" s="92">
        <f t="shared" si="10"/>
        <v>0.028090334055033583</v>
      </c>
      <c r="AL69" s="214">
        <f t="shared" si="10"/>
        <v>-0.005272364371916138</v>
      </c>
      <c r="AM69" s="214">
        <f t="shared" si="10"/>
        <v>0.019297493886736294</v>
      </c>
      <c r="AN69" s="214">
        <f t="shared" si="11"/>
        <v>0.03272711485861035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207</v>
      </c>
      <c r="AA70" s="92">
        <f t="shared" si="10"/>
        <v>0</v>
      </c>
      <c r="AB70" s="92">
        <f t="shared" si="10"/>
        <v>0.05420407788851822</v>
      </c>
      <c r="AC70" s="92">
        <f t="shared" si="10"/>
        <v>0.09143393857187387</v>
      </c>
      <c r="AD70" s="92">
        <f t="shared" si="10"/>
        <v>0.10255932325366524</v>
      </c>
      <c r="AE70" s="92">
        <f t="shared" si="10"/>
        <v>0.14471472270207597</v>
      </c>
      <c r="AF70" s="92">
        <f t="shared" si="10"/>
        <v>0.1898345280978544</v>
      </c>
      <c r="AG70" s="92">
        <f t="shared" si="10"/>
        <v>0.22756616067519753</v>
      </c>
      <c r="AH70" s="92">
        <f t="shared" si="10"/>
        <v>0.24397890967732594</v>
      </c>
      <c r="AI70" s="92">
        <f t="shared" si="10"/>
        <v>0.22690667545017273</v>
      </c>
      <c r="AJ70" s="92">
        <f t="shared" si="10"/>
        <v>0.24394236623894572</v>
      </c>
      <c r="AK70" s="92">
        <f t="shared" si="10"/>
        <v>0.22498629510339274</v>
      </c>
      <c r="AL70" s="214">
        <f t="shared" si="10"/>
        <v>0.23583166895368168</v>
      </c>
      <c r="AM70" s="214">
        <f t="shared" si="10"/>
        <v>0.21184073839944206</v>
      </c>
      <c r="AN70" s="214">
        <f t="shared" si="11"/>
        <v>0.20063699487631936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314</v>
      </c>
      <c r="AA71" s="92">
        <f t="shared" si="10"/>
        <v>0</v>
      </c>
      <c r="AB71" s="92">
        <f t="shared" si="10"/>
        <v>0.04627459209221296</v>
      </c>
      <c r="AC71" s="92">
        <f t="shared" si="10"/>
        <v>0.05580680298540597</v>
      </c>
      <c r="AD71" s="92">
        <f t="shared" si="10"/>
        <v>0.06943601483899942</v>
      </c>
      <c r="AE71" s="92">
        <f t="shared" si="10"/>
        <v>0.07894716845552163</v>
      </c>
      <c r="AF71" s="92">
        <f t="shared" si="10"/>
        <v>0.11485132026930511</v>
      </c>
      <c r="AG71" s="92">
        <f t="shared" si="10"/>
        <v>0.11796180021370684</v>
      </c>
      <c r="AH71" s="92">
        <f t="shared" si="10"/>
        <v>0.111483091478364</v>
      </c>
      <c r="AI71" s="92">
        <f t="shared" si="10"/>
        <v>0.2326980932120568</v>
      </c>
      <c r="AJ71" s="92">
        <f t="shared" si="10"/>
        <v>0.2770484709141825</v>
      </c>
      <c r="AK71" s="92">
        <f t="shared" si="10"/>
        <v>0.27147043392073966</v>
      </c>
      <c r="AL71" s="214">
        <f t="shared" si="10"/>
        <v>0.3077198951664233</v>
      </c>
      <c r="AM71" s="214">
        <f t="shared" si="10"/>
        <v>0.32059947581944637</v>
      </c>
      <c r="AN71" s="214">
        <f t="shared" si="11"/>
        <v>0.22617883420809948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217</v>
      </c>
      <c r="AA72" s="92">
        <f t="shared" si="10"/>
        <v>0</v>
      </c>
      <c r="AB72" s="92">
        <f t="shared" si="10"/>
        <v>0.007444667130948268</v>
      </c>
      <c r="AC72" s="92">
        <f t="shared" si="10"/>
        <v>0.06443033017819388</v>
      </c>
      <c r="AD72" s="92">
        <f t="shared" si="10"/>
        <v>0.14255146292730547</v>
      </c>
      <c r="AE72" s="92">
        <f t="shared" si="10"/>
        <v>0.08482982546492224</v>
      </c>
      <c r="AF72" s="92">
        <f t="shared" si="10"/>
        <v>0.1670983924163123</v>
      </c>
      <c r="AG72" s="92">
        <f t="shared" si="10"/>
        <v>0.16168956432925063</v>
      </c>
      <c r="AH72" s="92">
        <f t="shared" si="10"/>
        <v>0.14170288311302515</v>
      </c>
      <c r="AI72" s="92">
        <f t="shared" si="10"/>
        <v>0.13569548234846174</v>
      </c>
      <c r="AJ72" s="92">
        <f t="shared" si="10"/>
        <v>0.17190120235184447</v>
      </c>
      <c r="AK72" s="92">
        <f t="shared" si="10"/>
        <v>0.2059159663804111</v>
      </c>
      <c r="AL72" s="214">
        <f t="shared" si="10"/>
        <v>0.14596553434205894</v>
      </c>
      <c r="AM72" s="214">
        <f t="shared" si="10"/>
        <v>0.18939477198303756</v>
      </c>
      <c r="AN72" s="214">
        <f t="shared" si="11"/>
        <v>0.1510620186272662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7" t="s">
        <v>218</v>
      </c>
      <c r="AA73" s="92">
        <f t="shared" si="10"/>
        <v>0</v>
      </c>
      <c r="AB73" s="92">
        <f t="shared" si="10"/>
        <v>0.027926091150075827</v>
      </c>
      <c r="AC73" s="92">
        <f t="shared" si="10"/>
        <v>0.037153370329326085</v>
      </c>
      <c r="AD73" s="92">
        <f t="shared" si="10"/>
        <v>0.020114035397224894</v>
      </c>
      <c r="AE73" s="92">
        <f t="shared" si="10"/>
        <v>0.037921239124237616</v>
      </c>
      <c r="AF73" s="92">
        <f t="shared" si="10"/>
        <v>0.038666320986190605</v>
      </c>
      <c r="AG73" s="92">
        <f t="shared" si="10"/>
        <v>0.03528397725937671</v>
      </c>
      <c r="AH73" s="92">
        <f t="shared" si="10"/>
        <v>0.009918315534964917</v>
      </c>
      <c r="AI73" s="92">
        <f t="shared" si="10"/>
        <v>-0.08306919742749819</v>
      </c>
      <c r="AJ73" s="92">
        <f t="shared" si="10"/>
        <v>-0.08987876795697769</v>
      </c>
      <c r="AK73" s="92">
        <f t="shared" si="10"/>
        <v>-0.07387693587272193</v>
      </c>
      <c r="AL73" s="214">
        <f t="shared" si="10"/>
        <v>-0.11425931019703761</v>
      </c>
      <c r="AM73" s="214">
        <f t="shared" si="10"/>
        <v>-0.14546591680749776</v>
      </c>
      <c r="AN73" s="214">
        <f t="shared" si="11"/>
        <v>-0.1582661875378807</v>
      </c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</row>
    <row r="74" spans="1:59" s="119" customFormat="1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7" t="s">
        <v>219</v>
      </c>
      <c r="AA74" s="92">
        <f t="shared" si="10"/>
        <v>0</v>
      </c>
      <c r="AB74" s="92">
        <f t="shared" si="10"/>
        <v>0.024811348674226963</v>
      </c>
      <c r="AC74" s="92">
        <f t="shared" si="10"/>
        <v>0.0858943084918311</v>
      </c>
      <c r="AD74" s="92">
        <f t="shared" si="10"/>
        <v>0.07884272045261653</v>
      </c>
      <c r="AE74" s="92">
        <f t="shared" si="10"/>
        <v>0.2311460864755146</v>
      </c>
      <c r="AF74" s="92">
        <f t="shared" si="10"/>
        <v>0.27703744494692706</v>
      </c>
      <c r="AG74" s="92">
        <f t="shared" si="10"/>
        <v>0.32068274904112526</v>
      </c>
      <c r="AH74" s="92">
        <f t="shared" si="10"/>
        <v>0.3840474955058839</v>
      </c>
      <c r="AI74" s="92">
        <f t="shared" si="10"/>
        <v>0.4172793253641056</v>
      </c>
      <c r="AJ74" s="92">
        <f t="shared" si="10"/>
        <v>0.4129258604836381</v>
      </c>
      <c r="AK74" s="92">
        <f t="shared" si="10"/>
        <v>0.4640321456508256</v>
      </c>
      <c r="AL74" s="214">
        <f t="shared" si="10"/>
        <v>0.4223063101228133</v>
      </c>
      <c r="AM74" s="214">
        <f t="shared" si="10"/>
        <v>0.3897854169895052</v>
      </c>
      <c r="AN74" s="214">
        <f t="shared" si="11"/>
        <v>0.37812479176053504</v>
      </c>
      <c r="AO74" s="118"/>
      <c r="AP74" s="118"/>
      <c r="AQ74" s="118"/>
      <c r="AR74" s="118"/>
      <c r="AS74" s="118"/>
      <c r="AT74" s="118"/>
      <c r="AU74" s="118"/>
      <c r="AV74" s="118"/>
      <c r="AW74" s="118"/>
      <c r="AX74" s="118"/>
      <c r="AY74" s="118"/>
      <c r="AZ74" s="118"/>
      <c r="BA74" s="118"/>
      <c r="BB74" s="118"/>
      <c r="BC74" s="118"/>
      <c r="BD74" s="118"/>
      <c r="BE74" s="118"/>
      <c r="BF74" s="118"/>
      <c r="BG74" s="118"/>
    </row>
    <row r="75" spans="1:59" s="119" customFormat="1" ht="15" thickBo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68" t="s">
        <v>315</v>
      </c>
      <c r="AA75" s="93">
        <f t="shared" si="10"/>
        <v>0</v>
      </c>
      <c r="AB75" s="93">
        <f t="shared" si="10"/>
        <v>0.20388232734965817</v>
      </c>
      <c r="AC75" s="93">
        <f t="shared" si="10"/>
        <v>0.22436117758706486</v>
      </c>
      <c r="AD75" s="93">
        <f t="shared" si="10"/>
        <v>0.2107920531198162</v>
      </c>
      <c r="AE75" s="93">
        <f t="shared" si="10"/>
        <v>0.1764337250962693</v>
      </c>
      <c r="AF75" s="93">
        <f t="shared" si="10"/>
        <v>0.17279395338554604</v>
      </c>
      <c r="AG75" s="93">
        <f t="shared" si="10"/>
        <v>0.15191783980587004</v>
      </c>
      <c r="AH75" s="93">
        <f t="shared" si="10"/>
        <v>0.20751026585336452</v>
      </c>
      <c r="AI75" s="93">
        <f t="shared" si="10"/>
        <v>0.13799120327961334</v>
      </c>
      <c r="AJ75" s="93">
        <f t="shared" si="10"/>
        <v>0.132291512381993</v>
      </c>
      <c r="AK75" s="93">
        <f t="shared" si="10"/>
        <v>0.18848990750433137</v>
      </c>
      <c r="AL75" s="215">
        <f t="shared" si="10"/>
        <v>0.16508823029196718</v>
      </c>
      <c r="AM75" s="215">
        <f t="shared" si="10"/>
        <v>0.24351357058857914</v>
      </c>
      <c r="AN75" s="215">
        <f t="shared" si="11"/>
        <v>0.2992765607413397</v>
      </c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</row>
    <row r="76" spans="1:59" s="119" customFormat="1" ht="15" thickTop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69" t="s">
        <v>216</v>
      </c>
      <c r="AA76" s="94">
        <f t="shared" si="10"/>
        <v>0</v>
      </c>
      <c r="AB76" s="94">
        <f t="shared" si="10"/>
        <v>0.008102214028662846</v>
      </c>
      <c r="AC76" s="94">
        <f t="shared" si="10"/>
        <v>0.023735237001020204</v>
      </c>
      <c r="AD76" s="94">
        <f t="shared" si="10"/>
        <v>0.014650204847773685</v>
      </c>
      <c r="AE76" s="94">
        <f t="shared" si="10"/>
        <v>0.06761895599425038</v>
      </c>
      <c r="AF76" s="94">
        <f t="shared" si="10"/>
        <v>0.08091147423621114</v>
      </c>
      <c r="AG76" s="94">
        <f t="shared" si="10"/>
        <v>0.10022683752241512</v>
      </c>
      <c r="AH76" s="94">
        <f t="shared" si="10"/>
        <v>0.10670313084493199</v>
      </c>
      <c r="AI76" s="94">
        <f t="shared" si="10"/>
        <v>0.06495553936521414</v>
      </c>
      <c r="AJ76" s="94">
        <f t="shared" si="10"/>
        <v>0.09453476282365547</v>
      </c>
      <c r="AK76" s="94">
        <f t="shared" si="10"/>
        <v>0.10396779217778018</v>
      </c>
      <c r="AL76" s="216">
        <f t="shared" si="10"/>
        <v>0.08137807809850917</v>
      </c>
      <c r="AM76" s="216">
        <f t="shared" si="10"/>
        <v>0.11181383557260194</v>
      </c>
      <c r="AN76" s="216">
        <f t="shared" si="11"/>
        <v>0.12220589161204831</v>
      </c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</row>
    <row r="78" ht="14.25">
      <c r="Z78" s="3" t="s">
        <v>220</v>
      </c>
    </row>
    <row r="79" spans="26:59" ht="14.25">
      <c r="Z79" s="65" t="s">
        <v>201</v>
      </c>
      <c r="AA79" s="79">
        <v>1990</v>
      </c>
      <c r="AB79" s="79">
        <f aca="true" t="shared" si="12" ref="AB79:AM79">AA79+1</f>
        <v>1991</v>
      </c>
      <c r="AC79" s="79">
        <f t="shared" si="12"/>
        <v>1992</v>
      </c>
      <c r="AD79" s="79">
        <f t="shared" si="12"/>
        <v>1993</v>
      </c>
      <c r="AE79" s="79">
        <f t="shared" si="12"/>
        <v>1994</v>
      </c>
      <c r="AF79" s="79">
        <f t="shared" si="12"/>
        <v>1995</v>
      </c>
      <c r="AG79" s="79">
        <f t="shared" si="12"/>
        <v>1996</v>
      </c>
      <c r="AH79" s="79">
        <f t="shared" si="12"/>
        <v>1997</v>
      </c>
      <c r="AI79" s="79">
        <f t="shared" si="12"/>
        <v>1998</v>
      </c>
      <c r="AJ79" s="79">
        <f t="shared" si="12"/>
        <v>1999</v>
      </c>
      <c r="AK79" s="79">
        <f t="shared" si="12"/>
        <v>2000</v>
      </c>
      <c r="AL79" s="79">
        <f t="shared" si="12"/>
        <v>2001</v>
      </c>
      <c r="AM79" s="79">
        <f t="shared" si="12"/>
        <v>2002</v>
      </c>
      <c r="AN79" s="79">
        <f>AM79+1</f>
        <v>2003</v>
      </c>
      <c r="AO79" s="79">
        <v>2004</v>
      </c>
      <c r="AP79" s="79">
        <v>2005</v>
      </c>
      <c r="AQ79" s="79">
        <v>2006</v>
      </c>
      <c r="AR79" s="79">
        <v>2007</v>
      </c>
      <c r="AS79" s="79">
        <v>2008</v>
      </c>
      <c r="AT79" s="79">
        <v>2009</v>
      </c>
      <c r="AU79" s="79">
        <v>2010</v>
      </c>
      <c r="AV79" s="79">
        <v>2011</v>
      </c>
      <c r="AW79" s="79">
        <v>2012</v>
      </c>
      <c r="AX79" s="79">
        <v>2013</v>
      </c>
      <c r="AY79" s="79">
        <v>2014</v>
      </c>
      <c r="AZ79" s="79">
        <v>2015</v>
      </c>
      <c r="BA79" s="79">
        <v>2016</v>
      </c>
      <c r="BB79" s="79">
        <v>2017</v>
      </c>
      <c r="BC79" s="79">
        <v>2018</v>
      </c>
      <c r="BD79" s="79">
        <v>2019</v>
      </c>
      <c r="BE79" s="79">
        <v>2020</v>
      </c>
      <c r="BF79" s="66" t="s">
        <v>202</v>
      </c>
      <c r="BG79" s="79" t="s">
        <v>203</v>
      </c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204</v>
      </c>
      <c r="AA80" s="122"/>
      <c r="AB80" s="92">
        <f aca="true" t="shared" si="13" ref="AB80:AN88">AB56/AA56-1</f>
        <v>0.004383720887697784</v>
      </c>
      <c r="AC80" s="92">
        <f t="shared" si="13"/>
        <v>0.01698651021891373</v>
      </c>
      <c r="AD80" s="92">
        <f t="shared" si="13"/>
        <v>-0.049790874177453426</v>
      </c>
      <c r="AE80" s="92">
        <f t="shared" si="13"/>
        <v>0.10708797715609464</v>
      </c>
      <c r="AF80" s="92">
        <f t="shared" si="13"/>
        <v>-0.03070382071673039</v>
      </c>
      <c r="AG80" s="92">
        <f t="shared" si="13"/>
        <v>0.003137350939887984</v>
      </c>
      <c r="AH80" s="92">
        <f t="shared" si="13"/>
        <v>-0.016324890943580694</v>
      </c>
      <c r="AI80" s="92">
        <f t="shared" si="13"/>
        <v>-0.039087376369420834</v>
      </c>
      <c r="AJ80" s="92">
        <f t="shared" si="13"/>
        <v>0.052721830099255795</v>
      </c>
      <c r="AK80" s="92">
        <f t="shared" si="13"/>
        <v>0.028883483533755028</v>
      </c>
      <c r="AL80" s="92">
        <f t="shared" si="13"/>
        <v>-0.03191380163160684</v>
      </c>
      <c r="AM80" s="92">
        <f t="shared" si="13"/>
        <v>0.0828729754682489</v>
      </c>
      <c r="AN80" s="92">
        <f t="shared" si="13"/>
        <v>0.050361342686118915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205</v>
      </c>
      <c r="AA81" s="122"/>
      <c r="AB81" s="92">
        <f t="shared" si="13"/>
        <v>-0.02616498940224421</v>
      </c>
      <c r="AC81" s="92">
        <f t="shared" si="13"/>
        <v>-0.004453292844518675</v>
      </c>
      <c r="AD81" s="92">
        <f t="shared" si="13"/>
        <v>0.0008305158035555316</v>
      </c>
      <c r="AE81" s="92">
        <f t="shared" si="13"/>
        <v>0.040241824703932005</v>
      </c>
      <c r="AF81" s="92">
        <f t="shared" si="13"/>
        <v>0.02263435085705945</v>
      </c>
      <c r="AG81" s="92">
        <f t="shared" si="13"/>
        <v>0.0319631057511931</v>
      </c>
      <c r="AH81" s="92">
        <f t="shared" si="13"/>
        <v>0.029496808440887978</v>
      </c>
      <c r="AI81" s="92">
        <f t="shared" si="13"/>
        <v>-0.08280178582670872</v>
      </c>
      <c r="AJ81" s="92">
        <f t="shared" si="13"/>
        <v>0.01919758195449761</v>
      </c>
      <c r="AK81" s="92">
        <f t="shared" si="13"/>
        <v>0.0029014618690605953</v>
      </c>
      <c r="AL81" s="92">
        <f t="shared" si="13"/>
        <v>-0.032451135198751646</v>
      </c>
      <c r="AM81" s="92">
        <f t="shared" si="13"/>
        <v>0.024700086112656283</v>
      </c>
      <c r="AN81" s="92">
        <f t="shared" si="13"/>
        <v>0.013175369362152134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207</v>
      </c>
      <c r="AA82" s="122"/>
      <c r="AB82" s="92">
        <f t="shared" si="13"/>
        <v>0.05420407788851822</v>
      </c>
      <c r="AC82" s="92">
        <f t="shared" si="13"/>
        <v>0.03531561057696142</v>
      </c>
      <c r="AD82" s="92">
        <f t="shared" si="13"/>
        <v>0.01019336515808611</v>
      </c>
      <c r="AE82" s="92">
        <f t="shared" si="13"/>
        <v>0.03823413267597231</v>
      </c>
      <c r="AF82" s="92">
        <f t="shared" si="13"/>
        <v>0.03941576403356972</v>
      </c>
      <c r="AG82" s="92">
        <f t="shared" si="13"/>
        <v>0.03171166383754498</v>
      </c>
      <c r="AH82" s="92">
        <f t="shared" si="13"/>
        <v>0.013370154316652894</v>
      </c>
      <c r="AI82" s="92">
        <f t="shared" si="13"/>
        <v>-0.013723893624194572</v>
      </c>
      <c r="AJ82" s="92">
        <f t="shared" si="13"/>
        <v>0.013885074659425234</v>
      </c>
      <c r="AK82" s="92">
        <f t="shared" si="13"/>
        <v>-0.0152387053050268</v>
      </c>
      <c r="AL82" s="92">
        <f t="shared" si="13"/>
        <v>0.00885346545805521</v>
      </c>
      <c r="AM82" s="92">
        <f t="shared" si="13"/>
        <v>-0.01941278181886341</v>
      </c>
      <c r="AN82" s="92">
        <f t="shared" si="13"/>
        <v>-0.009245227667391553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314</v>
      </c>
      <c r="AA83" s="122"/>
      <c r="AB83" s="92">
        <f t="shared" si="13"/>
        <v>0.04627459209221296</v>
      </c>
      <c r="AC83" s="92">
        <f t="shared" si="13"/>
        <v>0.009110620639397826</v>
      </c>
      <c r="AD83" s="92">
        <f t="shared" si="13"/>
        <v>0.012908812308327189</v>
      </c>
      <c r="AE83" s="92">
        <f t="shared" si="13"/>
        <v>0.008893616340341914</v>
      </c>
      <c r="AF83" s="92">
        <f t="shared" si="13"/>
        <v>0.03327702492159945</v>
      </c>
      <c r="AG83" s="92">
        <f t="shared" si="13"/>
        <v>0.002790040149614148</v>
      </c>
      <c r="AH83" s="92">
        <f t="shared" si="13"/>
        <v>-0.005795107430418889</v>
      </c>
      <c r="AI83" s="92">
        <f t="shared" si="13"/>
        <v>0.10905699120664702</v>
      </c>
      <c r="AJ83" s="92">
        <f t="shared" si="13"/>
        <v>0.0359782966699993</v>
      </c>
      <c r="AK83" s="92">
        <f t="shared" si="13"/>
        <v>-0.004367913294199166</v>
      </c>
      <c r="AL83" s="92">
        <f t="shared" si="13"/>
        <v>0.028509873512279738</v>
      </c>
      <c r="AM83" s="92">
        <f t="shared" si="13"/>
        <v>0.009848883312572054</v>
      </c>
      <c r="AN83" s="92">
        <f t="shared" si="13"/>
        <v>-0.07149831825637964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217</v>
      </c>
      <c r="AA84" s="122"/>
      <c r="AB84" s="92">
        <f t="shared" si="13"/>
        <v>0.007444667130948268</v>
      </c>
      <c r="AC84" s="92">
        <f t="shared" si="13"/>
        <v>0.0565645587360466</v>
      </c>
      <c r="AD84" s="92">
        <f t="shared" si="13"/>
        <v>0.07339243399427886</v>
      </c>
      <c r="AE84" s="92">
        <f t="shared" si="13"/>
        <v>-0.05051994534626547</v>
      </c>
      <c r="AF84" s="92">
        <f t="shared" si="13"/>
        <v>0.07583545826289617</v>
      </c>
      <c r="AG84" s="92">
        <f t="shared" si="13"/>
        <v>-0.004634423388985676</v>
      </c>
      <c r="AH84" s="92">
        <f t="shared" si="13"/>
        <v>-0.017204838392230637</v>
      </c>
      <c r="AI84" s="92">
        <f t="shared" si="13"/>
        <v>-0.0052617899572814375</v>
      </c>
      <c r="AJ84" s="92">
        <f t="shared" si="13"/>
        <v>0.03187977813252729</v>
      </c>
      <c r="AK84" s="92">
        <f t="shared" si="13"/>
        <v>0.02902528298486562</v>
      </c>
      <c r="AL84" s="92">
        <f t="shared" si="13"/>
        <v>-0.04971360667716751</v>
      </c>
      <c r="AM84" s="92">
        <f t="shared" si="13"/>
        <v>0.037897507681950326</v>
      </c>
      <c r="AN84" s="92">
        <f t="shared" si="13"/>
        <v>-0.03222878917809646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7" t="s">
        <v>218</v>
      </c>
      <c r="AA85" s="122"/>
      <c r="AB85" s="92">
        <f t="shared" si="13"/>
        <v>0.027926091150075827</v>
      </c>
      <c r="AC85" s="92">
        <f t="shared" si="13"/>
        <v>0.008976597888401106</v>
      </c>
      <c r="AD85" s="92">
        <f t="shared" si="13"/>
        <v>-0.016428944281105418</v>
      </c>
      <c r="AE85" s="92">
        <f t="shared" si="13"/>
        <v>0.017456091288929887</v>
      </c>
      <c r="AF85" s="92">
        <f t="shared" si="13"/>
        <v>0.000717859731420134</v>
      </c>
      <c r="AG85" s="92">
        <f t="shared" si="13"/>
        <v>-0.0032564295755757033</v>
      </c>
      <c r="AH85" s="92">
        <f t="shared" si="13"/>
        <v>-0.024501163237897527</v>
      </c>
      <c r="AI85" s="92">
        <f t="shared" si="13"/>
        <v>-0.0920742910907667</v>
      </c>
      <c r="AJ85" s="92">
        <f t="shared" si="13"/>
        <v>-0.007426482467787987</v>
      </c>
      <c r="AK85" s="92">
        <f t="shared" si="13"/>
        <v>0.01758208854037524</v>
      </c>
      <c r="AL85" s="92">
        <f t="shared" si="13"/>
        <v>-0.04360368064299269</v>
      </c>
      <c r="AM85" s="92">
        <f t="shared" si="13"/>
        <v>-0.035232215217980145</v>
      </c>
      <c r="AN85" s="92">
        <f t="shared" si="13"/>
        <v>-0.014979239543683964</v>
      </c>
      <c r="AO85" s="118"/>
      <c r="AP85" s="118"/>
      <c r="AQ85" s="118"/>
      <c r="AR85" s="118"/>
      <c r="AS85" s="118"/>
      <c r="AT85" s="118"/>
      <c r="AU85" s="118"/>
      <c r="AV85" s="118"/>
      <c r="AW85" s="118"/>
      <c r="AX85" s="118"/>
      <c r="AY85" s="118"/>
      <c r="AZ85" s="118"/>
      <c r="BA85" s="118"/>
      <c r="BB85" s="118"/>
      <c r="BC85" s="118"/>
      <c r="BD85" s="118"/>
      <c r="BE85" s="118"/>
      <c r="BF85" s="118"/>
      <c r="BG85" s="118"/>
    </row>
    <row r="86" spans="1:59" s="119" customFormat="1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7" t="s">
        <v>219</v>
      </c>
      <c r="AA86" s="122"/>
      <c r="AB86" s="92">
        <f t="shared" si="13"/>
        <v>0.024811348674226963</v>
      </c>
      <c r="AC86" s="92">
        <f t="shared" si="13"/>
        <v>0.059604101668688125</v>
      </c>
      <c r="AD86" s="92">
        <f t="shared" si="13"/>
        <v>-0.00649380697925217</v>
      </c>
      <c r="AE86" s="92">
        <f t="shared" si="13"/>
        <v>0.14117290976297325</v>
      </c>
      <c r="AF86" s="92">
        <f t="shared" si="13"/>
        <v>0.037275315233132655</v>
      </c>
      <c r="AG86" s="92">
        <f t="shared" si="13"/>
        <v>0.03417699634955662</v>
      </c>
      <c r="AH86" s="92">
        <f t="shared" si="13"/>
        <v>0.04797877954471996</v>
      </c>
      <c r="AI86" s="92">
        <f t="shared" si="13"/>
        <v>0.02401061377310243</v>
      </c>
      <c r="AJ86" s="92">
        <f t="shared" si="13"/>
        <v>-0.003071705628210575</v>
      </c>
      <c r="AK86" s="92">
        <f t="shared" si="13"/>
        <v>0.03617053562151806</v>
      </c>
      <c r="AL86" s="92">
        <f t="shared" si="13"/>
        <v>-0.02850062797594055</v>
      </c>
      <c r="AM86" s="92">
        <f t="shared" si="13"/>
        <v>-0.022864901112967684</v>
      </c>
      <c r="AN86" s="92">
        <f t="shared" si="13"/>
        <v>-0.008390234266689056</v>
      </c>
      <c r="AO86" s="118"/>
      <c r="AP86" s="118"/>
      <c r="AQ86" s="118"/>
      <c r="AR86" s="118"/>
      <c r="AS86" s="118"/>
      <c r="AT86" s="118"/>
      <c r="AU86" s="118"/>
      <c r="AV86" s="118"/>
      <c r="AW86" s="118"/>
      <c r="AX86" s="118"/>
      <c r="AY86" s="118"/>
      <c r="AZ86" s="118"/>
      <c r="BA86" s="118"/>
      <c r="BB86" s="118"/>
      <c r="BC86" s="118"/>
      <c r="BD86" s="118"/>
      <c r="BE86" s="118"/>
      <c r="BF86" s="118"/>
      <c r="BG86" s="118"/>
    </row>
    <row r="87" spans="1:59" s="119" customFormat="1" ht="15" thickBo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68" t="s">
        <v>315</v>
      </c>
      <c r="AA87" s="123"/>
      <c r="AB87" s="93">
        <f t="shared" si="13"/>
        <v>0.20388232734965817</v>
      </c>
      <c r="AC87" s="93">
        <f t="shared" si="13"/>
        <v>0.01701067435925485</v>
      </c>
      <c r="AD87" s="93">
        <f t="shared" si="13"/>
        <v>-0.011082615747413982</v>
      </c>
      <c r="AE87" s="93">
        <f t="shared" si="13"/>
        <v>-0.028376737305978117</v>
      </c>
      <c r="AF87" s="93">
        <f t="shared" si="13"/>
        <v>-0.0030939028974416027</v>
      </c>
      <c r="AG87" s="93">
        <f t="shared" si="13"/>
        <v>-0.017800325043808574</v>
      </c>
      <c r="AH87" s="93">
        <f t="shared" si="13"/>
        <v>0.04826075621579351</v>
      </c>
      <c r="AI87" s="93">
        <f t="shared" si="13"/>
        <v>-0.05757223316409732</v>
      </c>
      <c r="AJ87" s="93">
        <f t="shared" si="13"/>
        <v>-0.005008554443298285</v>
      </c>
      <c r="AK87" s="93">
        <f t="shared" si="13"/>
        <v>0.04963244403741429</v>
      </c>
      <c r="AL87" s="93">
        <f t="shared" si="13"/>
        <v>-0.019690261620735616</v>
      </c>
      <c r="AM87" s="93">
        <f t="shared" si="13"/>
        <v>0.06731279078920793</v>
      </c>
      <c r="AN87" s="93">
        <f t="shared" si="13"/>
        <v>0.04484308934913095</v>
      </c>
      <c r="AO87" s="120"/>
      <c r="AP87" s="120"/>
      <c r="AQ87" s="120"/>
      <c r="AR87" s="120"/>
      <c r="AS87" s="120"/>
      <c r="AT87" s="120"/>
      <c r="AU87" s="120"/>
      <c r="AV87" s="120"/>
      <c r="AW87" s="120"/>
      <c r="AX87" s="120"/>
      <c r="AY87" s="120"/>
      <c r="AZ87" s="120"/>
      <c r="BA87" s="120"/>
      <c r="BB87" s="120"/>
      <c r="BC87" s="120"/>
      <c r="BD87" s="120"/>
      <c r="BE87" s="120"/>
      <c r="BF87" s="120"/>
      <c r="BG87" s="120"/>
    </row>
    <row r="88" spans="1:59" s="119" customFormat="1" ht="15" thickTop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69" t="s">
        <v>216</v>
      </c>
      <c r="AA88" s="124"/>
      <c r="AB88" s="94">
        <f t="shared" si="13"/>
        <v>0.008102214028662846</v>
      </c>
      <c r="AC88" s="94">
        <f t="shared" si="13"/>
        <v>0.015507378869731303</v>
      </c>
      <c r="AD88" s="94">
        <f t="shared" si="13"/>
        <v>-0.008874396254895722</v>
      </c>
      <c r="AE88" s="94">
        <f t="shared" si="13"/>
        <v>0.0522039525477882</v>
      </c>
      <c r="AF88" s="94">
        <f t="shared" si="13"/>
        <v>0.012450620296060366</v>
      </c>
      <c r="AG88" s="94">
        <f t="shared" si="13"/>
        <v>0.017869514522317775</v>
      </c>
      <c r="AH88" s="94">
        <f t="shared" si="13"/>
        <v>0.00588632553001589</v>
      </c>
      <c r="AI88" s="94">
        <f t="shared" si="13"/>
        <v>-0.03772248430149916</v>
      </c>
      <c r="AJ88" s="94">
        <f t="shared" si="13"/>
        <v>0.027775078268593933</v>
      </c>
      <c r="AK88" s="94">
        <f t="shared" si="13"/>
        <v>0.008618300372470244</v>
      </c>
      <c r="AL88" s="94">
        <f t="shared" si="13"/>
        <v>-0.02046229449747683</v>
      </c>
      <c r="AM88" s="94">
        <f t="shared" si="13"/>
        <v>0.02814534351168918</v>
      </c>
      <c r="AN88" s="94">
        <f t="shared" si="13"/>
        <v>0.009346938945128613</v>
      </c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105"/>
  <sheetViews>
    <sheetView zoomScale="85" zoomScaleNormal="85" workbookViewId="0" topLeftCell="X1">
      <pane xSplit="3" topLeftCell="AA24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5" width="1.625" style="1" customWidth="1"/>
    <col min="26" max="26" width="22.875" style="1" customWidth="1"/>
    <col min="27" max="38" width="14.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7.75" customHeight="1">
      <c r="AA1" s="565" t="s">
        <v>328</v>
      </c>
    </row>
    <row r="2" ht="15" thickBot="1">
      <c r="Z2" s="1" t="s">
        <v>241</v>
      </c>
    </row>
    <row r="3" spans="24:59" ht="15" thickBot="1">
      <c r="X3" s="57" t="s">
        <v>201</v>
      </c>
      <c r="Y3" s="109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4:59" ht="14.25">
      <c r="X4" s="187" t="s">
        <v>243</v>
      </c>
      <c r="Y4" s="190"/>
      <c r="Z4" s="191"/>
      <c r="AA4" s="192">
        <v>1048332.1546861446</v>
      </c>
      <c r="AB4" s="192">
        <v>1055412.7497758684</v>
      </c>
      <c r="AC4" s="192">
        <v>1071396.8164713315</v>
      </c>
      <c r="AD4" s="192">
        <v>1062291.7166855624</v>
      </c>
      <c r="AE4" s="192">
        <v>1118142.8510576035</v>
      </c>
      <c r="AF4" s="192">
        <v>1132241.0735555287</v>
      </c>
      <c r="AG4" s="192">
        <v>1153371.9443110437</v>
      </c>
      <c r="AH4" s="192">
        <v>1161013.0695861983</v>
      </c>
      <c r="AI4" s="192">
        <v>1118899.0641438782</v>
      </c>
      <c r="AJ4" s="192">
        <v>1152557.087119144</v>
      </c>
      <c r="AK4" s="192">
        <v>1161365.7740193564</v>
      </c>
      <c r="AL4" s="193">
        <v>1139022.6713185445</v>
      </c>
      <c r="AM4" s="193">
        <v>1175509.7982825425</v>
      </c>
      <c r="AN4" s="193">
        <v>1188099.744755226</v>
      </c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4"/>
    </row>
    <row r="5" spans="24:59" ht="14.25">
      <c r="X5" s="188"/>
      <c r="Y5" s="133" t="s">
        <v>204</v>
      </c>
      <c r="Z5" s="135"/>
      <c r="AA5" s="138">
        <v>82191.40607751143</v>
      </c>
      <c r="AB5" s="138">
        <v>82747.22892430334</v>
      </c>
      <c r="AC5" s="138">
        <v>82594.7133963964</v>
      </c>
      <c r="AD5" s="138">
        <v>82077.00990046268</v>
      </c>
      <c r="AE5" s="138">
        <v>84821.21892068171</v>
      </c>
      <c r="AF5" s="138">
        <v>84284.09289736202</v>
      </c>
      <c r="AG5" s="138">
        <v>84165.53789937004</v>
      </c>
      <c r="AH5" s="138">
        <v>84877.82805140738</v>
      </c>
      <c r="AI5" s="138">
        <v>81804.38195690178</v>
      </c>
      <c r="AJ5" s="138">
        <v>82550.0440942247</v>
      </c>
      <c r="AK5" s="138">
        <v>82742.09441501557</v>
      </c>
      <c r="AL5" s="138">
        <v>77938.38039035369</v>
      </c>
      <c r="AM5" s="138">
        <v>82530.72785752731</v>
      </c>
      <c r="AN5" s="138">
        <v>85751.58424367924</v>
      </c>
      <c r="AO5" s="138"/>
      <c r="AP5" s="138"/>
      <c r="AQ5" s="138"/>
      <c r="AR5" s="138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8"/>
      <c r="BD5" s="138"/>
      <c r="BE5" s="138"/>
      <c r="BF5" s="138"/>
      <c r="BG5" s="139"/>
    </row>
    <row r="6" spans="24:59" ht="13.5" customHeight="1">
      <c r="X6" s="188"/>
      <c r="Y6" s="134"/>
      <c r="Z6" s="60" t="s">
        <v>249</v>
      </c>
      <c r="AA6" s="140">
        <v>10317.940840732266</v>
      </c>
      <c r="AB6" s="140">
        <v>10054.267394961393</v>
      </c>
      <c r="AC6" s="140">
        <v>9459.970457321493</v>
      </c>
      <c r="AD6" s="140">
        <v>9459.559987661773</v>
      </c>
      <c r="AE6" s="140">
        <v>9452.514180861865</v>
      </c>
      <c r="AF6" s="140">
        <v>9492.737626902815</v>
      </c>
      <c r="AG6" s="140">
        <v>9494.28316603878</v>
      </c>
      <c r="AH6" s="140">
        <v>9557.495308710766</v>
      </c>
      <c r="AI6" s="140">
        <v>8875.258207821249</v>
      </c>
      <c r="AJ6" s="140">
        <v>8382.38509074394</v>
      </c>
      <c r="AK6" s="140">
        <v>8182.190784454006</v>
      </c>
      <c r="AL6" s="140">
        <v>7780.402313819068</v>
      </c>
      <c r="AM6" s="140">
        <v>8125.952442872553</v>
      </c>
      <c r="AN6" s="140">
        <v>8356.4989973664</v>
      </c>
      <c r="AO6" s="140"/>
      <c r="AP6" s="140"/>
      <c r="AQ6" s="140"/>
      <c r="AR6" s="140"/>
      <c r="AS6" s="140"/>
      <c r="AT6" s="140"/>
      <c r="AU6" s="140"/>
      <c r="AV6" s="140"/>
      <c r="AW6" s="140"/>
      <c r="AX6" s="140"/>
      <c r="AY6" s="140"/>
      <c r="AZ6" s="140"/>
      <c r="BA6" s="140"/>
      <c r="BB6" s="140"/>
      <c r="BC6" s="140"/>
      <c r="BD6" s="140"/>
      <c r="BE6" s="140"/>
      <c r="BF6" s="140"/>
      <c r="BG6" s="141"/>
    </row>
    <row r="7" spans="24:59" ht="13.5" customHeight="1">
      <c r="X7" s="188"/>
      <c r="Y7" s="134"/>
      <c r="Z7" s="61" t="s">
        <v>250</v>
      </c>
      <c r="AA7" s="142">
        <v>7041.083798253861</v>
      </c>
      <c r="AB7" s="142">
        <v>6989.1067974945745</v>
      </c>
      <c r="AC7" s="142">
        <v>7348.605570953232</v>
      </c>
      <c r="AD7" s="142">
        <v>7602.185111145748</v>
      </c>
      <c r="AE7" s="142">
        <v>7567.356185898604</v>
      </c>
      <c r="AF7" s="142">
        <v>7685.983577205996</v>
      </c>
      <c r="AG7" s="142">
        <v>7902.837391860112</v>
      </c>
      <c r="AH7" s="142">
        <v>7797.398434445745</v>
      </c>
      <c r="AI7" s="142">
        <v>8605.005006329815</v>
      </c>
      <c r="AJ7" s="142">
        <v>8779.2608944765</v>
      </c>
      <c r="AK7" s="142">
        <v>8983.171769135493</v>
      </c>
      <c r="AL7" s="142">
        <v>8887.081727995112</v>
      </c>
      <c r="AM7" s="142">
        <v>8921.05854715938</v>
      </c>
      <c r="AN7" s="142">
        <v>9423.844165295654</v>
      </c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3"/>
      <c r="BG7" s="144"/>
    </row>
    <row r="8" spans="24:59" ht="14.25">
      <c r="X8" s="188"/>
      <c r="Y8" s="134"/>
      <c r="Z8" s="62" t="s">
        <v>251</v>
      </c>
      <c r="AA8" s="145">
        <v>64832.381438525306</v>
      </c>
      <c r="AB8" s="145">
        <v>65703.85473184737</v>
      </c>
      <c r="AC8" s="145">
        <v>65786.13736812168</v>
      </c>
      <c r="AD8" s="145">
        <v>65015.26480165516</v>
      </c>
      <c r="AE8" s="145">
        <v>67801.34855392124</v>
      </c>
      <c r="AF8" s="145">
        <v>67105.3716932532</v>
      </c>
      <c r="AG8" s="145">
        <v>66768.41734147115</v>
      </c>
      <c r="AH8" s="145">
        <v>67522.93430825087</v>
      </c>
      <c r="AI8" s="145">
        <v>64324.11874275071</v>
      </c>
      <c r="AJ8" s="145">
        <v>65388.39810900426</v>
      </c>
      <c r="AK8" s="145">
        <v>65576.73186142607</v>
      </c>
      <c r="AL8" s="145">
        <v>61270.896348539514</v>
      </c>
      <c r="AM8" s="145">
        <v>65483.71686749537</v>
      </c>
      <c r="AN8" s="145">
        <v>67971.24108101719</v>
      </c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6"/>
      <c r="BG8" s="147"/>
    </row>
    <row r="9" spans="24:59" ht="14.25">
      <c r="X9" s="188"/>
      <c r="Y9" s="162" t="s">
        <v>205</v>
      </c>
      <c r="Z9" s="165"/>
      <c r="AA9" s="166">
        <v>476080.4577129812</v>
      </c>
      <c r="AB9" s="166">
        <v>464506.78615100204</v>
      </c>
      <c r="AC9" s="166">
        <v>461722.07656213065</v>
      </c>
      <c r="AD9" s="166">
        <v>451527.2595926148</v>
      </c>
      <c r="AE9" s="166">
        <v>475960.79479561385</v>
      </c>
      <c r="AF9" s="166">
        <v>478475.1598393939</v>
      </c>
      <c r="AG9" s="166">
        <v>490243.6062582809</v>
      </c>
      <c r="AH9" s="166">
        <v>499006.55904530943</v>
      </c>
      <c r="AI9" s="166">
        <v>454868.62029688584</v>
      </c>
      <c r="AJ9" s="166">
        <v>466511.70045478316</v>
      </c>
      <c r="AK9" s="166">
        <v>470164.1707907837</v>
      </c>
      <c r="AL9" s="166">
        <v>451906.0275910024</v>
      </c>
      <c r="AM9" s="166">
        <v>467387.1599730842</v>
      </c>
      <c r="AN9" s="166">
        <v>477564.3148794556</v>
      </c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7"/>
    </row>
    <row r="10" spans="24:59" ht="14.25">
      <c r="X10" s="188"/>
      <c r="Y10" s="163"/>
      <c r="Z10" s="60" t="s">
        <v>252</v>
      </c>
      <c r="AA10" s="136">
        <v>20890.89434463507</v>
      </c>
      <c r="AB10" s="136">
        <v>21191.055702688584</v>
      </c>
      <c r="AC10" s="136">
        <v>21467.06329320237</v>
      </c>
      <c r="AD10" s="136">
        <v>22776.382314256836</v>
      </c>
      <c r="AE10" s="136">
        <v>22272.752987260323</v>
      </c>
      <c r="AF10" s="136">
        <v>24130.00905507933</v>
      </c>
      <c r="AG10" s="136">
        <v>22792.729358218494</v>
      </c>
      <c r="AH10" s="136">
        <v>22258.76319008468</v>
      </c>
      <c r="AI10" s="136">
        <v>20625.533990627864</v>
      </c>
      <c r="AJ10" s="136">
        <v>18992.962941911614</v>
      </c>
      <c r="AK10" s="136">
        <v>20146.62302298054</v>
      </c>
      <c r="AL10" s="136">
        <v>20151.487190403772</v>
      </c>
      <c r="AM10" s="136">
        <v>20191.5735340139</v>
      </c>
      <c r="AN10" s="136">
        <v>20166.101848432707</v>
      </c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48"/>
      <c r="BG10" s="149"/>
    </row>
    <row r="11" spans="24:59" ht="14.25">
      <c r="X11" s="188"/>
      <c r="Y11" s="163"/>
      <c r="Z11" s="61" t="s">
        <v>253</v>
      </c>
      <c r="AA11" s="136">
        <v>13202.350776569414</v>
      </c>
      <c r="AB11" s="136">
        <v>12999.6072199138</v>
      </c>
      <c r="AC11" s="136">
        <v>12372.758010037236</v>
      </c>
      <c r="AD11" s="136">
        <v>11112.544181868332</v>
      </c>
      <c r="AE11" s="136">
        <v>10768.888371202707</v>
      </c>
      <c r="AF11" s="136">
        <v>10376.248207488825</v>
      </c>
      <c r="AG11" s="136">
        <v>10900.80102614107</v>
      </c>
      <c r="AH11" s="136">
        <v>10801.334584169479</v>
      </c>
      <c r="AI11" s="136">
        <v>10899.896619903922</v>
      </c>
      <c r="AJ11" s="136">
        <v>10560.041667791891</v>
      </c>
      <c r="AK11" s="136">
        <v>10196.911244786934</v>
      </c>
      <c r="AL11" s="136">
        <v>10196.911244786934</v>
      </c>
      <c r="AM11" s="136">
        <v>10196.911244786934</v>
      </c>
      <c r="AN11" s="136">
        <v>10196.911244786934</v>
      </c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6"/>
      <c r="BF11" s="148"/>
      <c r="BG11" s="149"/>
    </row>
    <row r="12" spans="24:59" ht="14.25">
      <c r="X12" s="188"/>
      <c r="Y12" s="163"/>
      <c r="Z12" s="61" t="s">
        <v>254</v>
      </c>
      <c r="AA12" s="136">
        <v>2386.3522509722407</v>
      </c>
      <c r="AB12" s="136">
        <v>2523.3257334272066</v>
      </c>
      <c r="AC12" s="136">
        <v>2506.997931279438</v>
      </c>
      <c r="AD12" s="136">
        <v>2631.398498469886</v>
      </c>
      <c r="AE12" s="136">
        <v>2672.1076149050923</v>
      </c>
      <c r="AF12" s="136">
        <v>2819.4635643787406</v>
      </c>
      <c r="AG12" s="136">
        <v>2937.889741218972</v>
      </c>
      <c r="AH12" s="136">
        <v>2308.0611582558854</v>
      </c>
      <c r="AI12" s="136">
        <v>2059.740509917909</v>
      </c>
      <c r="AJ12" s="136">
        <v>2327.652503201837</v>
      </c>
      <c r="AK12" s="136">
        <v>2440.5822050266697</v>
      </c>
      <c r="AL12" s="136">
        <v>2391.5913213336694</v>
      </c>
      <c r="AM12" s="136">
        <v>2269.9363049990843</v>
      </c>
      <c r="AN12" s="136">
        <v>2263.491837889415</v>
      </c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48"/>
      <c r="BG12" s="149"/>
    </row>
    <row r="13" spans="24:59" ht="14.25">
      <c r="X13" s="188"/>
      <c r="Y13" s="163"/>
      <c r="Z13" s="61" t="s">
        <v>255</v>
      </c>
      <c r="AA13" s="136">
        <v>16041.188770280769</v>
      </c>
      <c r="AB13" s="136">
        <v>15668.948513967578</v>
      </c>
      <c r="AC13" s="136">
        <v>15045.197101721116</v>
      </c>
      <c r="AD13" s="136">
        <v>16677.49884931916</v>
      </c>
      <c r="AE13" s="136">
        <v>16904.441667024188</v>
      </c>
      <c r="AF13" s="136">
        <v>17127.543715062453</v>
      </c>
      <c r="AG13" s="136">
        <v>16470.945502947085</v>
      </c>
      <c r="AH13" s="136">
        <v>13515.547509173319</v>
      </c>
      <c r="AI13" s="136">
        <v>12585.397405971582</v>
      </c>
      <c r="AJ13" s="136">
        <v>12386.04414806742</v>
      </c>
      <c r="AK13" s="136">
        <v>11471.91407972974</v>
      </c>
      <c r="AL13" s="136">
        <v>11454.550698463416</v>
      </c>
      <c r="AM13" s="136">
        <v>11465.850886546234</v>
      </c>
      <c r="AN13" s="136">
        <v>11464.466169027233</v>
      </c>
      <c r="AO13" s="136"/>
      <c r="AP13" s="136"/>
      <c r="AQ13" s="136"/>
      <c r="AR13" s="136"/>
      <c r="AS13" s="136"/>
      <c r="AT13" s="136"/>
      <c r="AU13" s="136"/>
      <c r="AV13" s="136"/>
      <c r="AW13" s="136"/>
      <c r="AX13" s="136"/>
      <c r="AY13" s="136"/>
      <c r="AZ13" s="136"/>
      <c r="BA13" s="136"/>
      <c r="BB13" s="136"/>
      <c r="BC13" s="136"/>
      <c r="BD13" s="136"/>
      <c r="BE13" s="136"/>
      <c r="BF13" s="148"/>
      <c r="BG13" s="149"/>
    </row>
    <row r="14" spans="24:59" ht="14.25">
      <c r="X14" s="188"/>
      <c r="Y14" s="163"/>
      <c r="Z14" s="61" t="s">
        <v>256</v>
      </c>
      <c r="AA14" s="136">
        <v>12618.326412168723</v>
      </c>
      <c r="AB14" s="136">
        <v>12417.366541564234</v>
      </c>
      <c r="AC14" s="136">
        <v>12646.65788976867</v>
      </c>
      <c r="AD14" s="136">
        <v>12005.547890713904</v>
      </c>
      <c r="AE14" s="136">
        <v>12397.376651882727</v>
      </c>
      <c r="AF14" s="136">
        <v>12656.970382115256</v>
      </c>
      <c r="AG14" s="136">
        <v>12698.948890019854</v>
      </c>
      <c r="AH14" s="136">
        <v>12333.200430610621</v>
      </c>
      <c r="AI14" s="136">
        <v>12315.29848854194</v>
      </c>
      <c r="AJ14" s="136">
        <v>14640.487301195499</v>
      </c>
      <c r="AK14" s="136">
        <v>14439.359796202296</v>
      </c>
      <c r="AL14" s="136">
        <v>14508.265654148483</v>
      </c>
      <c r="AM14" s="136">
        <v>14896.250643563399</v>
      </c>
      <c r="AN14" s="136">
        <v>15263.39686323467</v>
      </c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48"/>
      <c r="BG14" s="149"/>
    </row>
    <row r="15" spans="24:59" ht="14.25">
      <c r="X15" s="188"/>
      <c r="Y15" s="163"/>
      <c r="Z15" s="61" t="s">
        <v>257</v>
      </c>
      <c r="AA15" s="136">
        <v>29256.44514502258</v>
      </c>
      <c r="AB15" s="136">
        <v>29241.937039784338</v>
      </c>
      <c r="AC15" s="136">
        <v>28669.41062009617</v>
      </c>
      <c r="AD15" s="136">
        <v>28672.438717348643</v>
      </c>
      <c r="AE15" s="136">
        <v>29756.915063813816</v>
      </c>
      <c r="AF15" s="136">
        <v>31028.76526326302</v>
      </c>
      <c r="AG15" s="136">
        <v>31232.527818237064</v>
      </c>
      <c r="AH15" s="136">
        <v>31068.72852827697</v>
      </c>
      <c r="AI15" s="136">
        <v>29448.447180222596</v>
      </c>
      <c r="AJ15" s="136">
        <v>29914.966736846625</v>
      </c>
      <c r="AK15" s="136">
        <v>30773.010486948788</v>
      </c>
      <c r="AL15" s="136">
        <v>29949.6968624439</v>
      </c>
      <c r="AM15" s="136">
        <v>29673.65905492162</v>
      </c>
      <c r="AN15" s="136">
        <v>29456.283956726347</v>
      </c>
      <c r="AO15" s="136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48"/>
      <c r="BG15" s="149"/>
    </row>
    <row r="16" spans="24:59" ht="14.25">
      <c r="X16" s="188"/>
      <c r="Y16" s="163"/>
      <c r="Z16" s="125" t="s">
        <v>258</v>
      </c>
      <c r="AA16" s="136">
        <v>10344.790109391717</v>
      </c>
      <c r="AB16" s="136">
        <v>10402.33734445556</v>
      </c>
      <c r="AC16" s="136">
        <v>10513.81520225739</v>
      </c>
      <c r="AD16" s="136">
        <v>10470.938299221923</v>
      </c>
      <c r="AE16" s="136">
        <v>10663.437825482666</v>
      </c>
      <c r="AF16" s="136">
        <v>10727.94975964523</v>
      </c>
      <c r="AG16" s="136">
        <v>10802.445938051545</v>
      </c>
      <c r="AH16" s="136">
        <v>10824.141135089249</v>
      </c>
      <c r="AI16" s="136">
        <v>10912.001668370613</v>
      </c>
      <c r="AJ16" s="136">
        <v>10897.326361975984</v>
      </c>
      <c r="AK16" s="136">
        <v>10857.576379230642</v>
      </c>
      <c r="AL16" s="136">
        <v>10364.899953756343</v>
      </c>
      <c r="AM16" s="136">
        <v>10073.013585740664</v>
      </c>
      <c r="AN16" s="136">
        <v>10046.233186677355</v>
      </c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48"/>
      <c r="BG16" s="149"/>
    </row>
    <row r="17" spans="24:59" ht="14.25">
      <c r="X17" s="188"/>
      <c r="Y17" s="163"/>
      <c r="Z17" s="125" t="s">
        <v>259</v>
      </c>
      <c r="AA17" s="136">
        <v>622.3797035470823</v>
      </c>
      <c r="AB17" s="136">
        <v>750.5915048771665</v>
      </c>
      <c r="AC17" s="136">
        <v>818.1609930126207</v>
      </c>
      <c r="AD17" s="136">
        <v>914.7095244592778</v>
      </c>
      <c r="AE17" s="136">
        <v>1230.5019393703851</v>
      </c>
      <c r="AF17" s="136">
        <v>1373.0257899329981</v>
      </c>
      <c r="AG17" s="136">
        <v>1657.4802982269066</v>
      </c>
      <c r="AH17" s="136">
        <v>1799.8560629710546</v>
      </c>
      <c r="AI17" s="136">
        <v>738.7941112474949</v>
      </c>
      <c r="AJ17" s="136">
        <v>762.435737324591</v>
      </c>
      <c r="AK17" s="136">
        <v>522.8909820703774</v>
      </c>
      <c r="AL17" s="136">
        <v>309.2430403428486</v>
      </c>
      <c r="AM17" s="136">
        <v>401.1603851980435</v>
      </c>
      <c r="AN17" s="136">
        <v>600.7101804063612</v>
      </c>
      <c r="AO17" s="136"/>
      <c r="AP17" s="136"/>
      <c r="AQ17" s="136"/>
      <c r="AR17" s="136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6"/>
      <c r="BD17" s="136"/>
      <c r="BE17" s="136"/>
      <c r="BF17" s="148"/>
      <c r="BG17" s="149"/>
    </row>
    <row r="18" spans="24:59" ht="14.25">
      <c r="X18" s="188"/>
      <c r="Y18" s="163"/>
      <c r="Z18" s="125" t="s">
        <v>260</v>
      </c>
      <c r="AA18" s="136">
        <v>155911.46909422282</v>
      </c>
      <c r="AB18" s="136">
        <v>154307.04814996768</v>
      </c>
      <c r="AC18" s="136">
        <v>150993.70290099687</v>
      </c>
      <c r="AD18" s="136">
        <v>151837.63782262077</v>
      </c>
      <c r="AE18" s="136">
        <v>151030.0270299611</v>
      </c>
      <c r="AF18" s="136">
        <v>154736.0155997416</v>
      </c>
      <c r="AG18" s="136">
        <v>158690.00277459237</v>
      </c>
      <c r="AH18" s="136">
        <v>137703.8480928783</v>
      </c>
      <c r="AI18" s="136">
        <v>60695.18581362426</v>
      </c>
      <c r="AJ18" s="136">
        <v>62838.64690236053</v>
      </c>
      <c r="AK18" s="136">
        <v>62511.3666061839</v>
      </c>
      <c r="AL18" s="136">
        <v>59491.37358046606</v>
      </c>
      <c r="AM18" s="136">
        <v>59598.08479202513</v>
      </c>
      <c r="AN18" s="136">
        <v>59030.18506757455</v>
      </c>
      <c r="AO18" s="136"/>
      <c r="AP18" s="136"/>
      <c r="AQ18" s="136"/>
      <c r="AR18" s="136"/>
      <c r="AS18" s="136"/>
      <c r="AT18" s="136"/>
      <c r="AU18" s="136"/>
      <c r="AV18" s="136"/>
      <c r="AW18" s="136"/>
      <c r="AX18" s="136"/>
      <c r="AY18" s="136"/>
      <c r="AZ18" s="136"/>
      <c r="BA18" s="136"/>
      <c r="BB18" s="136"/>
      <c r="BC18" s="136"/>
      <c r="BD18" s="136"/>
      <c r="BE18" s="136"/>
      <c r="BF18" s="148"/>
      <c r="BG18" s="149"/>
    </row>
    <row r="19" spans="24:59" ht="14.25">
      <c r="X19" s="188"/>
      <c r="Y19" s="163"/>
      <c r="Z19" s="125" t="s">
        <v>261</v>
      </c>
      <c r="AA19" s="136">
        <v>4134.75313207811</v>
      </c>
      <c r="AB19" s="136">
        <v>4061.279466654085</v>
      </c>
      <c r="AC19" s="136">
        <v>3943.926095713172</v>
      </c>
      <c r="AD19" s="136">
        <v>3917.6484947221975</v>
      </c>
      <c r="AE19" s="136">
        <v>4066.7105656959725</v>
      </c>
      <c r="AF19" s="136">
        <v>3980.995740392838</v>
      </c>
      <c r="AG19" s="136">
        <v>3931.3339770923817</v>
      </c>
      <c r="AH19" s="136">
        <v>3587.050975862862</v>
      </c>
      <c r="AI19" s="136">
        <v>2729.4125922336793</v>
      </c>
      <c r="AJ19" s="136">
        <v>2636.5256111696335</v>
      </c>
      <c r="AK19" s="136">
        <v>2665.5026190781514</v>
      </c>
      <c r="AL19" s="136">
        <v>2499.540649132402</v>
      </c>
      <c r="AM19" s="136">
        <v>2476.040700532683</v>
      </c>
      <c r="AN19" s="136">
        <v>2330.6337588063925</v>
      </c>
      <c r="AO19" s="136"/>
      <c r="AP19" s="136"/>
      <c r="AQ19" s="136"/>
      <c r="AR19" s="136"/>
      <c r="AS19" s="136"/>
      <c r="AT19" s="136"/>
      <c r="AU19" s="136"/>
      <c r="AV19" s="136"/>
      <c r="AW19" s="136"/>
      <c r="AX19" s="136"/>
      <c r="AY19" s="136"/>
      <c r="AZ19" s="136"/>
      <c r="BA19" s="136"/>
      <c r="BB19" s="136"/>
      <c r="BC19" s="136"/>
      <c r="BD19" s="136"/>
      <c r="BE19" s="136"/>
      <c r="BF19" s="148"/>
      <c r="BG19" s="149"/>
    </row>
    <row r="20" spans="24:59" ht="14.25">
      <c r="X20" s="188"/>
      <c r="Y20" s="163"/>
      <c r="Z20" s="125" t="s">
        <v>262</v>
      </c>
      <c r="AA20" s="136">
        <v>45354.964715584916</v>
      </c>
      <c r="AB20" s="136">
        <v>46166.92212277171</v>
      </c>
      <c r="AC20" s="136">
        <v>45909.754997051044</v>
      </c>
      <c r="AD20" s="136">
        <v>45979.93572014708</v>
      </c>
      <c r="AE20" s="136">
        <v>47125.69437021126</v>
      </c>
      <c r="AF20" s="136">
        <v>47372.108067192145</v>
      </c>
      <c r="AG20" s="136">
        <v>47660.20860671027</v>
      </c>
      <c r="AH20" s="136">
        <v>45629.5898671901</v>
      </c>
      <c r="AI20" s="136">
        <v>37489.465871732835</v>
      </c>
      <c r="AJ20" s="136">
        <v>37913.38727398481</v>
      </c>
      <c r="AK20" s="136">
        <v>38941.519242011964</v>
      </c>
      <c r="AL20" s="136">
        <v>37370.6333610707</v>
      </c>
      <c r="AM20" s="136">
        <v>37131.97768955728</v>
      </c>
      <c r="AN20" s="136">
        <v>38383.90225472332</v>
      </c>
      <c r="AO20" s="136"/>
      <c r="AP20" s="136"/>
      <c r="AQ20" s="136"/>
      <c r="AR20" s="136"/>
      <c r="AS20" s="136"/>
      <c r="AT20" s="136"/>
      <c r="AU20" s="136"/>
      <c r="AV20" s="136"/>
      <c r="AW20" s="136"/>
      <c r="AX20" s="136"/>
      <c r="AY20" s="136"/>
      <c r="AZ20" s="136"/>
      <c r="BA20" s="136"/>
      <c r="BB20" s="136"/>
      <c r="BC20" s="136"/>
      <c r="BD20" s="136"/>
      <c r="BE20" s="136"/>
      <c r="BF20" s="148"/>
      <c r="BG20" s="149"/>
    </row>
    <row r="21" spans="24:59" ht="14.25">
      <c r="X21" s="188"/>
      <c r="Y21" s="163"/>
      <c r="Z21" s="125" t="s">
        <v>263</v>
      </c>
      <c r="AA21" s="136">
        <v>167132.76222406866</v>
      </c>
      <c r="AB21" s="136">
        <v>161262.07488751126</v>
      </c>
      <c r="AC21" s="136">
        <v>155265.4744187154</v>
      </c>
      <c r="AD21" s="136">
        <v>153938.26951170366</v>
      </c>
      <c r="AE21" s="136">
        <v>159069.70804755786</v>
      </c>
      <c r="AF21" s="136">
        <v>158979.71390785236</v>
      </c>
      <c r="AG21" s="136">
        <v>162717.52675513836</v>
      </c>
      <c r="AH21" s="136">
        <v>167002.09744241636</v>
      </c>
      <c r="AI21" s="136">
        <v>154645.4524211369</v>
      </c>
      <c r="AJ21" s="136">
        <v>177491.65420485422</v>
      </c>
      <c r="AK21" s="136">
        <v>156984.57179413486</v>
      </c>
      <c r="AL21" s="136">
        <v>152110.269174175</v>
      </c>
      <c r="AM21" s="136">
        <v>158358.09609191303</v>
      </c>
      <c r="AN21" s="136">
        <v>160753.2669182478</v>
      </c>
      <c r="AO21" s="136"/>
      <c r="AP21" s="136"/>
      <c r="AQ21" s="136"/>
      <c r="AR21" s="136"/>
      <c r="AS21" s="136"/>
      <c r="AT21" s="136"/>
      <c r="AU21" s="136"/>
      <c r="AV21" s="136"/>
      <c r="AW21" s="136"/>
      <c r="AX21" s="136"/>
      <c r="AY21" s="136"/>
      <c r="AZ21" s="136"/>
      <c r="BA21" s="136"/>
      <c r="BB21" s="136"/>
      <c r="BC21" s="136"/>
      <c r="BD21" s="136"/>
      <c r="BE21" s="136"/>
      <c r="BF21" s="148"/>
      <c r="BG21" s="149"/>
    </row>
    <row r="22" spans="24:59" ht="14.25">
      <c r="X22" s="188"/>
      <c r="Y22" s="163"/>
      <c r="Z22" s="125" t="s">
        <v>264</v>
      </c>
      <c r="AA22" s="136">
        <v>7721.825473488797</v>
      </c>
      <c r="AB22" s="136">
        <v>7505.396322160254</v>
      </c>
      <c r="AC22" s="136">
        <v>7493.979535373806</v>
      </c>
      <c r="AD22" s="136">
        <v>7086.294214774564</v>
      </c>
      <c r="AE22" s="136">
        <v>6755.202850045035</v>
      </c>
      <c r="AF22" s="136">
        <v>6267.72857215728</v>
      </c>
      <c r="AG22" s="136">
        <v>5551.418161722568</v>
      </c>
      <c r="AH22" s="136">
        <v>5322.255318264579</v>
      </c>
      <c r="AI22" s="136">
        <v>4569.055256644408</v>
      </c>
      <c r="AJ22" s="136">
        <v>4575.453773167134</v>
      </c>
      <c r="AK22" s="136">
        <v>4495.803180480533</v>
      </c>
      <c r="AL22" s="136">
        <v>4277.057992535818</v>
      </c>
      <c r="AM22" s="136">
        <v>4436.783623013459</v>
      </c>
      <c r="AN22" s="136">
        <v>4520.8335848096685</v>
      </c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6"/>
      <c r="BA22" s="136"/>
      <c r="BB22" s="136"/>
      <c r="BC22" s="136"/>
      <c r="BD22" s="136"/>
      <c r="BE22" s="136"/>
      <c r="BF22" s="148"/>
      <c r="BG22" s="149"/>
    </row>
    <row r="23" spans="24:59" ht="14.25">
      <c r="X23" s="188"/>
      <c r="Y23" s="163"/>
      <c r="Z23" s="125" t="s">
        <v>265</v>
      </c>
      <c r="AA23" s="136">
        <v>59457.01176774381</v>
      </c>
      <c r="AB23" s="136">
        <v>58288.4917690243</v>
      </c>
      <c r="AC23" s="136">
        <v>55623.20007571938</v>
      </c>
      <c r="AD23" s="136">
        <v>52575.74779794045</v>
      </c>
      <c r="AE23" s="136">
        <v>56369.05750406638</v>
      </c>
      <c r="AF23" s="136">
        <v>41983.257035894094</v>
      </c>
      <c r="AG23" s="136">
        <v>43884.332830137835</v>
      </c>
      <c r="AH23" s="136">
        <v>37144.454282100545</v>
      </c>
      <c r="AI23" s="136">
        <v>14947.240439930685</v>
      </c>
      <c r="AJ23" s="136">
        <v>15057.983554807808</v>
      </c>
      <c r="AK23" s="136">
        <v>15399.667763343103</v>
      </c>
      <c r="AL23" s="136">
        <v>14285.61398300875</v>
      </c>
      <c r="AM23" s="136">
        <v>14952.351821932054</v>
      </c>
      <c r="AN23" s="136">
        <v>15415.086008550315</v>
      </c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48"/>
      <c r="BG23" s="149"/>
    </row>
    <row r="24" spans="24:59" ht="14.25">
      <c r="X24" s="188"/>
      <c r="Y24" s="163"/>
      <c r="Z24" s="125" t="s">
        <v>266</v>
      </c>
      <c r="AA24" s="136">
        <v>-163469.41689864587</v>
      </c>
      <c r="AB24" s="136">
        <v>-162873.50759369705</v>
      </c>
      <c r="AC24" s="136">
        <v>-150494.4564242891</v>
      </c>
      <c r="AD24" s="136">
        <v>-152403.7462102776</v>
      </c>
      <c r="AE24" s="136">
        <v>-147295.9865517013</v>
      </c>
      <c r="AF24" s="136">
        <v>-134499.919192543</v>
      </c>
      <c r="AG24" s="136">
        <v>-132677.6873081807</v>
      </c>
      <c r="AH24" s="136">
        <v>-88236.40056629859</v>
      </c>
      <c r="AI24" s="136">
        <v>-16861.305205473145</v>
      </c>
      <c r="AJ24" s="136">
        <v>-47376.092290364904</v>
      </c>
      <c r="AK24" s="136">
        <v>-17544.86058038577</v>
      </c>
      <c r="AL24" s="136">
        <v>-16800.317627386576</v>
      </c>
      <c r="AM24" s="136">
        <v>-15974.36422655522</v>
      </c>
      <c r="AN24" s="136">
        <v>-17287.26604682178</v>
      </c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48"/>
      <c r="BG24" s="149"/>
    </row>
    <row r="25" spans="24:59" ht="14.25">
      <c r="X25" s="188"/>
      <c r="Y25" s="164"/>
      <c r="Z25" s="125" t="s">
        <v>267</v>
      </c>
      <c r="AA25" s="145">
        <v>94474.3606918523</v>
      </c>
      <c r="AB25" s="145">
        <v>90593.91142593129</v>
      </c>
      <c r="AC25" s="145">
        <v>88946.43392147507</v>
      </c>
      <c r="AD25" s="145">
        <v>83334.01396532568</v>
      </c>
      <c r="AE25" s="145">
        <v>92173.95885883563</v>
      </c>
      <c r="AF25" s="145">
        <v>89415.2843717408</v>
      </c>
      <c r="AG25" s="145">
        <v>90992.70188800685</v>
      </c>
      <c r="AH25" s="145">
        <v>85944.031034264</v>
      </c>
      <c r="AI25" s="145">
        <v>97069.00313225234</v>
      </c>
      <c r="AJ25" s="145">
        <v>112892.22402648846</v>
      </c>
      <c r="AK25" s="145">
        <v>105861.73196896104</v>
      </c>
      <c r="AL25" s="145">
        <v>99345.2105123209</v>
      </c>
      <c r="AM25" s="145">
        <v>107239.83384089592</v>
      </c>
      <c r="AN25" s="136">
        <v>114960.0780463843</v>
      </c>
      <c r="AO25" s="145"/>
      <c r="AP25" s="145"/>
      <c r="AQ25" s="145"/>
      <c r="AR25" s="145"/>
      <c r="AS25" s="145"/>
      <c r="AT25" s="145"/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6"/>
      <c r="BG25" s="147"/>
    </row>
    <row r="26" spans="24:59" ht="14.25">
      <c r="X26" s="188"/>
      <c r="Y26" s="174" t="s">
        <v>207</v>
      </c>
      <c r="Z26" s="177"/>
      <c r="AA26" s="178">
        <v>217213.86510834092</v>
      </c>
      <c r="AB26" s="178">
        <v>228850.16640045197</v>
      </c>
      <c r="AC26" s="178">
        <v>236788.6703179465</v>
      </c>
      <c r="AD26" s="178">
        <v>238817.69180303114</v>
      </c>
      <c r="AE26" s="178">
        <v>248127.679491378</v>
      </c>
      <c r="AF26" s="178">
        <v>257360.92759053744</v>
      </c>
      <c r="AG26" s="178">
        <v>265202.2540293001</v>
      </c>
      <c r="AH26" s="178">
        <v>268378.18279043934</v>
      </c>
      <c r="AI26" s="178">
        <v>264543.1384690005</v>
      </c>
      <c r="AJ26" s="178">
        <v>268407.08106178173</v>
      </c>
      <c r="AK26" s="178">
        <v>264469.9598477582</v>
      </c>
      <c r="AL26" s="178">
        <v>266685.83409886225</v>
      </c>
      <c r="AM26" s="178">
        <v>262119.98546912486</v>
      </c>
      <c r="AN26" s="178">
        <v>260185.40721837687</v>
      </c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9"/>
    </row>
    <row r="27" spans="24:59" ht="14.25">
      <c r="X27" s="188"/>
      <c r="Y27" s="175"/>
      <c r="Z27" s="60" t="s">
        <v>208</v>
      </c>
      <c r="AA27" s="136">
        <v>7162.949571470002</v>
      </c>
      <c r="AB27" s="136">
        <v>7763.647454178001</v>
      </c>
      <c r="AC27" s="136">
        <v>8292.068146439002</v>
      </c>
      <c r="AD27" s="136">
        <v>8689.367295763002</v>
      </c>
      <c r="AE27" s="136">
        <v>9153.773362734</v>
      </c>
      <c r="AF27" s="136">
        <v>10278.977804711001</v>
      </c>
      <c r="AG27" s="136">
        <v>10086.758055759003</v>
      </c>
      <c r="AH27" s="136">
        <v>10745.134571325</v>
      </c>
      <c r="AI27" s="136">
        <v>10710.130754015003</v>
      </c>
      <c r="AJ27" s="136">
        <v>10532.153634387</v>
      </c>
      <c r="AK27" s="136">
        <v>10677.609203894366</v>
      </c>
      <c r="AL27" s="136">
        <v>10724.680091016515</v>
      </c>
      <c r="AM27" s="136">
        <v>10934.332153369249</v>
      </c>
      <c r="AN27" s="136">
        <v>11063.681686031623</v>
      </c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48"/>
      <c r="BG27" s="149"/>
    </row>
    <row r="28" spans="24:59" ht="14.25">
      <c r="X28" s="188"/>
      <c r="Y28" s="175"/>
      <c r="Z28" s="61" t="s">
        <v>209</v>
      </c>
      <c r="AA28" s="136">
        <v>189204.0438108486</v>
      </c>
      <c r="AB28" s="136">
        <v>199471.51751284348</v>
      </c>
      <c r="AC28" s="136">
        <v>207007.43392850965</v>
      </c>
      <c r="AD28" s="136">
        <v>209156.61834163318</v>
      </c>
      <c r="AE28" s="136">
        <v>217274.8541663203</v>
      </c>
      <c r="AF28" s="136">
        <v>225179.46078155487</v>
      </c>
      <c r="AG28" s="136">
        <v>232467.38215809676</v>
      </c>
      <c r="AH28" s="136">
        <v>234313.09047129744</v>
      </c>
      <c r="AI28" s="136">
        <v>232540.15448175604</v>
      </c>
      <c r="AJ28" s="136">
        <v>236427.60168214008</v>
      </c>
      <c r="AK28" s="136">
        <v>231897.3723124583</v>
      </c>
      <c r="AL28" s="136">
        <v>234629.5734324066</v>
      </c>
      <c r="AM28" s="136">
        <v>229236.2697155775</v>
      </c>
      <c r="AN28" s="136">
        <v>227177.6588146806</v>
      </c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48"/>
      <c r="BG28" s="149"/>
    </row>
    <row r="29" spans="24:59" ht="14.25">
      <c r="X29" s="188"/>
      <c r="Y29" s="175"/>
      <c r="Z29" s="61" t="s">
        <v>210</v>
      </c>
      <c r="AA29" s="136">
        <v>7492.417439846031</v>
      </c>
      <c r="AB29" s="136">
        <v>7699.535848330635</v>
      </c>
      <c r="AC29" s="136">
        <v>7770.447989572413</v>
      </c>
      <c r="AD29" s="136">
        <v>7405.790018309927</v>
      </c>
      <c r="AE29" s="136">
        <v>7827.240922273398</v>
      </c>
      <c r="AF29" s="136">
        <v>7534.60873991026</v>
      </c>
      <c r="AG29" s="136">
        <v>7415.616913031739</v>
      </c>
      <c r="AH29" s="136">
        <v>7103.902756360079</v>
      </c>
      <c r="AI29" s="136">
        <v>6859.729322402311</v>
      </c>
      <c r="AJ29" s="136">
        <v>7088.458467722684</v>
      </c>
      <c r="AK29" s="136">
        <v>7117.584463982042</v>
      </c>
      <c r="AL29" s="136">
        <v>7018.453022245969</v>
      </c>
      <c r="AM29" s="136">
        <v>7498.272505892129</v>
      </c>
      <c r="AN29" s="136">
        <v>7883.792564096561</v>
      </c>
      <c r="AO29" s="136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48"/>
      <c r="BG29" s="149"/>
    </row>
    <row r="30" spans="24:59" ht="14.25">
      <c r="X30" s="188"/>
      <c r="Y30" s="175"/>
      <c r="Z30" s="61" t="s">
        <v>211</v>
      </c>
      <c r="AA30" s="136">
        <v>13354.454286176277</v>
      </c>
      <c r="AB30" s="136">
        <v>13915.465585099852</v>
      </c>
      <c r="AC30" s="136">
        <v>13718.720253425412</v>
      </c>
      <c r="AD30" s="136">
        <v>13565.916147325028</v>
      </c>
      <c r="AE30" s="136">
        <v>13871.811040050285</v>
      </c>
      <c r="AF30" s="136">
        <v>14367.880264361313</v>
      </c>
      <c r="AG30" s="136">
        <v>15232.496902412639</v>
      </c>
      <c r="AH30" s="136">
        <v>16216.05499145681</v>
      </c>
      <c r="AI30" s="136">
        <v>14433.12391082721</v>
      </c>
      <c r="AJ30" s="136">
        <v>14358.867277531965</v>
      </c>
      <c r="AK30" s="136">
        <v>14777.393867423467</v>
      </c>
      <c r="AL30" s="136">
        <v>14313.127553193188</v>
      </c>
      <c r="AM30" s="136">
        <v>14451.111094285992</v>
      </c>
      <c r="AN30" s="136">
        <v>14060.274153568083</v>
      </c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48"/>
      <c r="BG30" s="149"/>
    </row>
    <row r="31" spans="24:59" ht="14.25">
      <c r="X31" s="188"/>
      <c r="Y31" s="176"/>
      <c r="Z31" s="62" t="s">
        <v>268</v>
      </c>
      <c r="AA31" s="695"/>
      <c r="AB31" s="695"/>
      <c r="AC31" s="695"/>
      <c r="AD31" s="695"/>
      <c r="AE31" s="695"/>
      <c r="AF31" s="695"/>
      <c r="AG31" s="695"/>
      <c r="AH31" s="695"/>
      <c r="AI31" s="695"/>
      <c r="AJ31" s="695"/>
      <c r="AK31" s="695"/>
      <c r="AL31" s="695"/>
      <c r="AM31" s="695"/>
      <c r="AN31" s="69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6"/>
      <c r="BG31" s="147"/>
    </row>
    <row r="32" spans="24:59" ht="14.25">
      <c r="X32" s="188"/>
      <c r="Y32" s="168" t="s">
        <v>212</v>
      </c>
      <c r="Z32" s="171"/>
      <c r="AA32" s="172">
        <v>273000.51517057465</v>
      </c>
      <c r="AB32" s="172">
        <v>279463.21243926586</v>
      </c>
      <c r="AC32" s="172">
        <v>290432.21860499994</v>
      </c>
      <c r="AD32" s="172">
        <v>289985.4136282681</v>
      </c>
      <c r="AE32" s="172">
        <v>309420.31653025345</v>
      </c>
      <c r="AF32" s="172">
        <v>312055.8339033049</v>
      </c>
      <c r="AG32" s="172">
        <v>313589.8391568962</v>
      </c>
      <c r="AH32" s="172">
        <v>308913.01797112124</v>
      </c>
      <c r="AI32" s="172">
        <v>317682.9231583327</v>
      </c>
      <c r="AJ32" s="172">
        <v>335088.2615083542</v>
      </c>
      <c r="AK32" s="172">
        <v>343989.54862067115</v>
      </c>
      <c r="AL32" s="172">
        <v>342494.9911717201</v>
      </c>
      <c r="AM32" s="172">
        <v>363485.1932988209</v>
      </c>
      <c r="AN32" s="172">
        <v>365585.1067919435</v>
      </c>
      <c r="AO32" s="172"/>
      <c r="AP32" s="172"/>
      <c r="AQ32" s="172"/>
      <c r="AR32" s="172"/>
      <c r="AS32" s="172"/>
      <c r="AT32" s="172"/>
      <c r="AU32" s="172"/>
      <c r="AV32" s="172"/>
      <c r="AW32" s="172"/>
      <c r="AX32" s="172"/>
      <c r="AY32" s="172"/>
      <c r="AZ32" s="172"/>
      <c r="BA32" s="172"/>
      <c r="BB32" s="172"/>
      <c r="BC32" s="172"/>
      <c r="BD32" s="172"/>
      <c r="BE32" s="172"/>
      <c r="BF32" s="172"/>
      <c r="BG32" s="173"/>
    </row>
    <row r="33" spans="24:59" ht="14.25">
      <c r="X33" s="188"/>
      <c r="Y33" s="169"/>
      <c r="Z33" s="60" t="s">
        <v>214</v>
      </c>
      <c r="AA33" s="136">
        <v>129145.58895112746</v>
      </c>
      <c r="AB33" s="136">
        <v>130692.60928400896</v>
      </c>
      <c r="AC33" s="136">
        <v>137684.49231449727</v>
      </c>
      <c r="AD33" s="136">
        <v>139162.22833149362</v>
      </c>
      <c r="AE33" s="136">
        <v>146082.04304599526</v>
      </c>
      <c r="AF33" s="136">
        <v>149108.7800693077</v>
      </c>
      <c r="AG33" s="136">
        <v>148775.42262627228</v>
      </c>
      <c r="AH33" s="136">
        <v>145234.16197029827</v>
      </c>
      <c r="AI33" s="136">
        <v>144568.66713202116</v>
      </c>
      <c r="AJ33" s="136">
        <v>152690.5541896788</v>
      </c>
      <c r="AK33" s="136">
        <v>158137.34966142307</v>
      </c>
      <c r="AL33" s="136">
        <v>154171.20552951595</v>
      </c>
      <c r="AM33" s="136">
        <v>166312.67412747577</v>
      </c>
      <c r="AN33" s="136">
        <v>169731.88134283366</v>
      </c>
      <c r="AO33" s="136"/>
      <c r="AP33" s="136"/>
      <c r="AQ33" s="136"/>
      <c r="AR33" s="136"/>
      <c r="AS33" s="136"/>
      <c r="AT33" s="136"/>
      <c r="AU33" s="136"/>
      <c r="AV33" s="136"/>
      <c r="AW33" s="136"/>
      <c r="AX33" s="136"/>
      <c r="AY33" s="136"/>
      <c r="AZ33" s="136"/>
      <c r="BA33" s="136"/>
      <c r="BB33" s="136"/>
      <c r="BC33" s="136"/>
      <c r="BD33" s="136"/>
      <c r="BE33" s="136"/>
      <c r="BF33" s="148"/>
      <c r="BG33" s="149"/>
    </row>
    <row r="34" spans="24:59" ht="14.25">
      <c r="X34" s="188"/>
      <c r="Y34" s="170"/>
      <c r="Z34" s="62" t="s">
        <v>213</v>
      </c>
      <c r="AA34" s="145">
        <v>143854.92621944717</v>
      </c>
      <c r="AB34" s="145">
        <v>148770.6031552569</v>
      </c>
      <c r="AC34" s="145">
        <v>152747.72629050267</v>
      </c>
      <c r="AD34" s="145">
        <v>150823.1852967745</v>
      </c>
      <c r="AE34" s="145">
        <v>163338.27348425818</v>
      </c>
      <c r="AF34" s="145">
        <v>162947.05383399717</v>
      </c>
      <c r="AG34" s="145">
        <v>164814.41653062394</v>
      </c>
      <c r="AH34" s="145">
        <v>163678.856000823</v>
      </c>
      <c r="AI34" s="145">
        <v>173114.25602631154</v>
      </c>
      <c r="AJ34" s="145">
        <v>182397.70731867544</v>
      </c>
      <c r="AK34" s="145">
        <v>185852.19895924805</v>
      </c>
      <c r="AL34" s="145">
        <v>188323.78564220414</v>
      </c>
      <c r="AM34" s="145">
        <v>197172.5191713451</v>
      </c>
      <c r="AN34" s="145">
        <v>195853.22544910983</v>
      </c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6"/>
      <c r="BG34" s="147"/>
    </row>
    <row r="35" spans="24:59" ht="15" thickBot="1">
      <c r="X35" s="189"/>
      <c r="Y35" s="63" t="s">
        <v>274</v>
      </c>
      <c r="Z35" s="113"/>
      <c r="AA35" s="150">
        <v>154.08938326360658</v>
      </c>
      <c r="AB35" s="150">
        <v>154.64413915481418</v>
      </c>
      <c r="AC35" s="150">
        <v>140.86241014185362</v>
      </c>
      <c r="AD35" s="150">
        <v>115.65823881421238</v>
      </c>
      <c r="AE35" s="150">
        <v>187.15868032351136</v>
      </c>
      <c r="AF35" s="150">
        <v>-65.05932493042201</v>
      </c>
      <c r="AG35" s="150">
        <v>-170.70696719642729</v>
      </c>
      <c r="AH35" s="150">
        <v>162.51827207906172</v>
      </c>
      <c r="AI35" s="150">
        <v>-0.0002627572976052761</v>
      </c>
      <c r="AJ35" s="150">
        <v>0</v>
      </c>
      <c r="AK35" s="150">
        <v>-0.0003451276570558548</v>
      </c>
      <c r="AL35" s="150">
        <v>2.5619333940558136</v>
      </c>
      <c r="AM35" s="150">
        <v>13.268316014902666</v>
      </c>
      <c r="AN35" s="150">
        <v>986.668378229253</v>
      </c>
      <c r="AO35" s="150"/>
      <c r="AP35" s="150"/>
      <c r="AQ35" s="150"/>
      <c r="AR35" s="150"/>
      <c r="AS35" s="150"/>
      <c r="AT35" s="150"/>
      <c r="AU35" s="150"/>
      <c r="AV35" s="150"/>
      <c r="AW35" s="150"/>
      <c r="AX35" s="150"/>
      <c r="AY35" s="150"/>
      <c r="AZ35" s="150"/>
      <c r="BA35" s="150"/>
      <c r="BB35" s="150"/>
      <c r="BC35" s="150"/>
      <c r="BD35" s="150"/>
      <c r="BE35" s="150"/>
      <c r="BF35" s="151"/>
      <c r="BG35" s="152"/>
    </row>
    <row r="36" spans="24:59" ht="15" thickBot="1">
      <c r="X36" s="181" t="s">
        <v>244</v>
      </c>
      <c r="Y36" s="182"/>
      <c r="Z36" s="183"/>
      <c r="AA36" s="184">
        <v>0.5132463238</v>
      </c>
      <c r="AB36" s="184">
        <v>0.6178881788000002</v>
      </c>
      <c r="AC36" s="184">
        <v>0.6283988734000001</v>
      </c>
      <c r="AD36" s="184">
        <v>0.62143457015</v>
      </c>
      <c r="AE36" s="184">
        <v>0.6038002846000001</v>
      </c>
      <c r="AF36" s="184">
        <v>0.60193218515</v>
      </c>
      <c r="AG36" s="184">
        <v>0.5912175966000001</v>
      </c>
      <c r="AH36" s="184">
        <v>0.6197502049</v>
      </c>
      <c r="AI36" s="184">
        <v>0.5840698016000001</v>
      </c>
      <c r="AJ36" s="184">
        <v>0.5811444562000001</v>
      </c>
      <c r="AK36" s="184">
        <v>0.6099880759000001</v>
      </c>
      <c r="AL36" s="184">
        <v>0.5979772511</v>
      </c>
      <c r="AM36" s="184">
        <v>0.6382287687</v>
      </c>
      <c r="AN36" s="184">
        <v>0.6668489183999999</v>
      </c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5"/>
      <c r="BG36" s="186"/>
    </row>
    <row r="37" spans="24:59" ht="14.25">
      <c r="X37" s="195" t="s">
        <v>245</v>
      </c>
      <c r="Y37" s="198"/>
      <c r="Z37" s="199"/>
      <c r="AA37" s="200">
        <v>57008.96759785999</v>
      </c>
      <c r="AB37" s="200">
        <v>58601.005223369546</v>
      </c>
      <c r="AC37" s="200">
        <v>59127.042883115835</v>
      </c>
      <c r="AD37" s="200">
        <v>58155.647990082594</v>
      </c>
      <c r="AE37" s="200">
        <v>59170.818290364354</v>
      </c>
      <c r="AF37" s="200">
        <v>59213.294638090185</v>
      </c>
      <c r="AG37" s="200">
        <v>59020.47071416343</v>
      </c>
      <c r="AH37" s="200">
        <v>57574.40052681816</v>
      </c>
      <c r="AI37" s="200">
        <v>52273.27841333551</v>
      </c>
      <c r="AJ37" s="200">
        <v>51885.07182766507</v>
      </c>
      <c r="AK37" s="200">
        <v>52797.319754462806</v>
      </c>
      <c r="AL37" s="200">
        <v>50495.16228508324</v>
      </c>
      <c r="AM37" s="200">
        <v>48716.105859988354</v>
      </c>
      <c r="AN37" s="200">
        <v>47986.375640676124</v>
      </c>
      <c r="AO37" s="200"/>
      <c r="AP37" s="200"/>
      <c r="AQ37" s="200"/>
      <c r="AR37" s="200"/>
      <c r="AS37" s="200"/>
      <c r="AT37" s="200"/>
      <c r="AU37" s="200"/>
      <c r="AV37" s="200"/>
      <c r="AW37" s="200"/>
      <c r="AX37" s="200"/>
      <c r="AY37" s="200"/>
      <c r="AZ37" s="200"/>
      <c r="BA37" s="200"/>
      <c r="BB37" s="200"/>
      <c r="BC37" s="200"/>
      <c r="BD37" s="200"/>
      <c r="BE37" s="200"/>
      <c r="BF37" s="201"/>
      <c r="BG37" s="202"/>
    </row>
    <row r="38" spans="24:59" ht="14.25">
      <c r="X38" s="196"/>
      <c r="Y38" s="59" t="s">
        <v>215</v>
      </c>
      <c r="Z38" s="114"/>
      <c r="AA38" s="153">
        <v>53465.30500855574</v>
      </c>
      <c r="AB38" s="153">
        <v>55101.91651931927</v>
      </c>
      <c r="AC38" s="153">
        <v>55602.80345170936</v>
      </c>
      <c r="AD38" s="153">
        <v>54812.93576357377</v>
      </c>
      <c r="AE38" s="153">
        <v>55599.11198812864</v>
      </c>
      <c r="AF38" s="153">
        <v>55588.39472046237</v>
      </c>
      <c r="AG38" s="153">
        <v>55364.857436701335</v>
      </c>
      <c r="AH38" s="153">
        <v>54003.4307136989</v>
      </c>
      <c r="AI38" s="153">
        <v>49082.092441413464</v>
      </c>
      <c r="AJ38" s="153">
        <v>48381.05387894331</v>
      </c>
      <c r="AK38" s="153">
        <v>49403.44841258938</v>
      </c>
      <c r="AL38" s="153">
        <v>47333.12950056925</v>
      </c>
      <c r="AM38" s="153">
        <v>45791.23878258232</v>
      </c>
      <c r="AN38" s="153">
        <v>45368.16943413682</v>
      </c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4"/>
      <c r="BG38" s="155"/>
    </row>
    <row r="39" spans="24:59" ht="14.25">
      <c r="X39" s="196"/>
      <c r="Y39" s="132"/>
      <c r="Z39" s="128" t="s">
        <v>269</v>
      </c>
      <c r="AA39" s="156">
        <v>37006.41254155574</v>
      </c>
      <c r="AB39" s="156">
        <v>38605.59645231927</v>
      </c>
      <c r="AC39" s="156">
        <v>39894.16090070936</v>
      </c>
      <c r="AD39" s="156">
        <v>39497.78890557377</v>
      </c>
      <c r="AE39" s="156">
        <v>40552.325458128646</v>
      </c>
      <c r="AF39" s="156">
        <v>40430.377066462366</v>
      </c>
      <c r="AG39" s="156">
        <v>40857.93997770133</v>
      </c>
      <c r="AH39" s="156">
        <v>38355.1104196989</v>
      </c>
      <c r="AI39" s="156">
        <v>33993.62697441346</v>
      </c>
      <c r="AJ39" s="156">
        <v>33677.01499994331</v>
      </c>
      <c r="AK39" s="156">
        <v>33921.39221458938</v>
      </c>
      <c r="AL39" s="156">
        <v>32478.563550169252</v>
      </c>
      <c r="AM39" s="156">
        <v>31267.01268058232</v>
      </c>
      <c r="AN39" s="156">
        <v>30766.374039136823</v>
      </c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  <c r="BF39" s="157"/>
      <c r="BG39" s="158"/>
    </row>
    <row r="40" spans="24:59" ht="14.25">
      <c r="X40" s="196"/>
      <c r="Y40" s="126"/>
      <c r="Z40" s="128" t="s">
        <v>270</v>
      </c>
      <c r="AA40" s="156">
        <v>5052.59364</v>
      </c>
      <c r="AB40" s="156">
        <v>5017.838812999999</v>
      </c>
      <c r="AC40" s="156">
        <v>4949.458250000001</v>
      </c>
      <c r="AD40" s="156">
        <v>4533.086288</v>
      </c>
      <c r="AE40" s="156">
        <v>4340.839077</v>
      </c>
      <c r="AF40" s="156">
        <v>4124.042284</v>
      </c>
      <c r="AG40" s="156">
        <v>4063.571127</v>
      </c>
      <c r="AH40" s="156">
        <v>4570.349956999999</v>
      </c>
      <c r="AI40" s="156">
        <v>4339.530333000001</v>
      </c>
      <c r="AJ40" s="156">
        <v>4162.51902</v>
      </c>
      <c r="AK40" s="156">
        <v>4481.121973</v>
      </c>
      <c r="AL40" s="156">
        <v>4238.199517999999</v>
      </c>
      <c r="AM40" s="156">
        <v>4238.199517999999</v>
      </c>
      <c r="AN40" s="156">
        <v>4238.199517999999</v>
      </c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7"/>
      <c r="BG40" s="158"/>
    </row>
    <row r="41" spans="24:59" ht="14.25">
      <c r="X41" s="196"/>
      <c r="Y41" s="126"/>
      <c r="Z41" s="128" t="s">
        <v>271</v>
      </c>
      <c r="AA41" s="156">
        <v>11406.298827</v>
      </c>
      <c r="AB41" s="156">
        <v>11478.481253999998</v>
      </c>
      <c r="AC41" s="156">
        <v>10759.184301</v>
      </c>
      <c r="AD41" s="156">
        <v>10782.06057</v>
      </c>
      <c r="AE41" s="156">
        <v>10705.947452999999</v>
      </c>
      <c r="AF41" s="156">
        <v>11033.975370000002</v>
      </c>
      <c r="AG41" s="156">
        <v>10443.346332</v>
      </c>
      <c r="AH41" s="156">
        <v>11077.970336999999</v>
      </c>
      <c r="AI41" s="156">
        <v>10748.935134</v>
      </c>
      <c r="AJ41" s="156">
        <v>10541.519859000002</v>
      </c>
      <c r="AK41" s="156">
        <v>11000.934225</v>
      </c>
      <c r="AL41" s="156">
        <v>10616.366432399998</v>
      </c>
      <c r="AM41" s="156">
        <v>10286.026584000001</v>
      </c>
      <c r="AN41" s="156">
        <v>10363.595876999998</v>
      </c>
      <c r="AO41" s="156"/>
      <c r="AP41" s="156"/>
      <c r="AQ41" s="156"/>
      <c r="AR41" s="156"/>
      <c r="AS41" s="156"/>
      <c r="AT41" s="156"/>
      <c r="AU41" s="156"/>
      <c r="AV41" s="156"/>
      <c r="AW41" s="156"/>
      <c r="AX41" s="156"/>
      <c r="AY41" s="156"/>
      <c r="AZ41" s="156"/>
      <c r="BA41" s="156"/>
      <c r="BB41" s="156"/>
      <c r="BC41" s="156"/>
      <c r="BD41" s="156"/>
      <c r="BE41" s="156"/>
      <c r="BF41" s="157"/>
      <c r="BG41" s="158"/>
    </row>
    <row r="42" spans="24:59" ht="14.25">
      <c r="X42" s="196"/>
      <c r="Y42" s="130" t="s">
        <v>206</v>
      </c>
      <c r="Z42" s="127"/>
      <c r="AA42" s="156">
        <v>3543.662589304253</v>
      </c>
      <c r="AB42" s="156">
        <v>3499.088704050278</v>
      </c>
      <c r="AC42" s="156">
        <v>3524.2394314064736</v>
      </c>
      <c r="AD42" s="156">
        <v>3342.7122265088246</v>
      </c>
      <c r="AE42" s="156">
        <v>3571.7063022357115</v>
      </c>
      <c r="AF42" s="156">
        <v>3624.8999176278194</v>
      </c>
      <c r="AG42" s="156">
        <v>3655.613277462094</v>
      </c>
      <c r="AH42" s="156">
        <v>3570.969813119257</v>
      </c>
      <c r="AI42" s="156">
        <v>3191.185971922043</v>
      </c>
      <c r="AJ42" s="156">
        <v>3504.017948721763</v>
      </c>
      <c r="AK42" s="156">
        <v>3393.8713418734287</v>
      </c>
      <c r="AL42" s="156">
        <v>3162.0327845139927</v>
      </c>
      <c r="AM42" s="156">
        <v>2924.8670774060347</v>
      </c>
      <c r="AN42" s="156">
        <v>2618.2062065393065</v>
      </c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7"/>
      <c r="BG42" s="158"/>
    </row>
    <row r="43" spans="24:59" ht="14.25">
      <c r="X43" s="196"/>
      <c r="Y43" s="126"/>
      <c r="Z43" s="128" t="s">
        <v>272</v>
      </c>
      <c r="AA43" s="156">
        <v>3376.608541304253</v>
      </c>
      <c r="AB43" s="156">
        <v>3326.891644050278</v>
      </c>
      <c r="AC43" s="156">
        <v>3355.9819434064734</v>
      </c>
      <c r="AD43" s="156">
        <v>3183.460714508825</v>
      </c>
      <c r="AE43" s="156">
        <v>3390.5452662357116</v>
      </c>
      <c r="AF43" s="156">
        <v>3430.2692856278195</v>
      </c>
      <c r="AG43" s="156">
        <v>3452.681373462094</v>
      </c>
      <c r="AH43" s="156">
        <v>3365.515389119257</v>
      </c>
      <c r="AI43" s="156">
        <v>2988.9369599220427</v>
      </c>
      <c r="AJ43" s="156">
        <v>3287.8372007217627</v>
      </c>
      <c r="AK43" s="156">
        <v>3182.011609873429</v>
      </c>
      <c r="AL43" s="156">
        <v>2960.2749485139925</v>
      </c>
      <c r="AM43" s="156">
        <v>2720.938513406035</v>
      </c>
      <c r="AN43" s="156">
        <v>2410.4844825393066</v>
      </c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7"/>
      <c r="BG43" s="158"/>
    </row>
    <row r="44" spans="24:59" ht="15" thickBot="1">
      <c r="X44" s="197"/>
      <c r="Y44" s="131"/>
      <c r="Z44" s="129" t="s">
        <v>273</v>
      </c>
      <c r="AA44" s="159">
        <v>167.054048</v>
      </c>
      <c r="AB44" s="159">
        <v>172.19706</v>
      </c>
      <c r="AC44" s="159">
        <v>168.257488</v>
      </c>
      <c r="AD44" s="159">
        <v>159.251512</v>
      </c>
      <c r="AE44" s="159">
        <v>181.161036</v>
      </c>
      <c r="AF44" s="159">
        <v>194.630632</v>
      </c>
      <c r="AG44" s="159">
        <v>202.931904</v>
      </c>
      <c r="AH44" s="159">
        <v>205.454424</v>
      </c>
      <c r="AI44" s="159">
        <v>202.249012</v>
      </c>
      <c r="AJ44" s="159">
        <v>216.180748</v>
      </c>
      <c r="AK44" s="159">
        <v>211.859732</v>
      </c>
      <c r="AL44" s="159">
        <v>201.757836</v>
      </c>
      <c r="AM44" s="159">
        <v>203.928564</v>
      </c>
      <c r="AN44" s="159">
        <v>207.721724</v>
      </c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60"/>
      <c r="BG44" s="161"/>
    </row>
    <row r="45" spans="24:59" ht="15" thickBot="1">
      <c r="X45" s="203" t="s">
        <v>246</v>
      </c>
      <c r="Y45" s="204"/>
      <c r="Z45" s="205"/>
      <c r="AA45" s="206">
        <v>16935.476</v>
      </c>
      <c r="AB45" s="206">
        <v>17355.668</v>
      </c>
      <c r="AC45" s="206">
        <v>18390.137</v>
      </c>
      <c r="AD45" s="206">
        <v>18270.714999999997</v>
      </c>
      <c r="AE45" s="206">
        <v>20850.045</v>
      </c>
      <c r="AF45" s="206">
        <v>21627.237</v>
      </c>
      <c r="AG45" s="206">
        <v>22366.390999999996</v>
      </c>
      <c r="AH45" s="206">
        <v>23439.503143</v>
      </c>
      <c r="AI45" s="206">
        <v>24002.3</v>
      </c>
      <c r="AJ45" s="206">
        <v>23928.572</v>
      </c>
      <c r="AK45" s="206">
        <v>24794.081265898058</v>
      </c>
      <c r="AL45" s="206">
        <v>24087.43437973346</v>
      </c>
      <c r="AM45" s="206">
        <v>23536.677574575755</v>
      </c>
      <c r="AN45" s="206">
        <v>23339.199335865538</v>
      </c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7"/>
      <c r="BG45" s="208"/>
    </row>
    <row r="46" spans="24:59" ht="15.75" thickBot="1" thickTop="1">
      <c r="X46" s="64" t="s">
        <v>216</v>
      </c>
      <c r="Y46" s="115"/>
      <c r="Z46" s="116"/>
      <c r="AA46" s="209">
        <v>1122277.1115303284</v>
      </c>
      <c r="AB46" s="209">
        <v>1131370.0408874168</v>
      </c>
      <c r="AC46" s="209">
        <v>1148914.6247533208</v>
      </c>
      <c r="AD46" s="209">
        <v>1138718.7011102152</v>
      </c>
      <c r="AE46" s="209">
        <v>1198164.3181482526</v>
      </c>
      <c r="AF46" s="209">
        <v>1213082.2071258042</v>
      </c>
      <c r="AG46" s="209">
        <v>1234759.3972428038</v>
      </c>
      <c r="AH46" s="209">
        <v>1242027.5930062213</v>
      </c>
      <c r="AI46" s="209">
        <v>1195175.2266270153</v>
      </c>
      <c r="AJ46" s="209">
        <v>1228371.312091265</v>
      </c>
      <c r="AK46" s="209">
        <v>1238957.7850277931</v>
      </c>
      <c r="AL46" s="209">
        <v>1213605.8659606122</v>
      </c>
      <c r="AM46" s="209">
        <v>1247763.2199458752</v>
      </c>
      <c r="AN46" s="209">
        <v>1259425.986580686</v>
      </c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10"/>
      <c r="BG46" s="211"/>
    </row>
    <row r="47" spans="27:57" ht="14.25"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</row>
    <row r="48" spans="27:57" ht="14.25"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</row>
    <row r="49" spans="27:57" ht="14.25"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</row>
    <row r="50" spans="27:57" ht="14.25"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</row>
    <row r="51" spans="27:57" ht="14.25"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</row>
    <row r="52" spans="26:57" ht="14.25">
      <c r="Z52" s="1" t="s">
        <v>247</v>
      </c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</row>
    <row r="53" spans="26:59" ht="14.25">
      <c r="Z53" s="65" t="s">
        <v>201</v>
      </c>
      <c r="AA53" s="79">
        <v>1990</v>
      </c>
      <c r="AB53" s="79">
        <v>1991</v>
      </c>
      <c r="AC53" s="79">
        <v>1992</v>
      </c>
      <c r="AD53" s="79">
        <v>1993</v>
      </c>
      <c r="AE53" s="79">
        <v>1994</v>
      </c>
      <c r="AF53" s="79">
        <v>1995</v>
      </c>
      <c r="AG53" s="79">
        <v>1996</v>
      </c>
      <c r="AH53" s="79">
        <v>1997</v>
      </c>
      <c r="AI53" s="79">
        <v>1998</v>
      </c>
      <c r="AJ53" s="79">
        <v>1999</v>
      </c>
      <c r="AK53" s="79">
        <v>2000</v>
      </c>
      <c r="AL53" s="79">
        <v>2001</v>
      </c>
      <c r="AM53" s="79">
        <v>2002</v>
      </c>
      <c r="AN53" s="79">
        <v>2003</v>
      </c>
      <c r="AO53" s="79">
        <v>2004</v>
      </c>
      <c r="AP53" s="79">
        <v>2005</v>
      </c>
      <c r="AQ53" s="79">
        <v>2006</v>
      </c>
      <c r="AR53" s="79">
        <v>2007</v>
      </c>
      <c r="AS53" s="79">
        <v>2008</v>
      </c>
      <c r="AT53" s="79">
        <v>2009</v>
      </c>
      <c r="AU53" s="79">
        <v>2010</v>
      </c>
      <c r="AV53" s="79">
        <v>2011</v>
      </c>
      <c r="AW53" s="79">
        <v>2012</v>
      </c>
      <c r="AX53" s="79">
        <v>2013</v>
      </c>
      <c r="AY53" s="79">
        <v>2014</v>
      </c>
      <c r="AZ53" s="79">
        <v>2015</v>
      </c>
      <c r="BA53" s="79">
        <v>2016</v>
      </c>
      <c r="BB53" s="79">
        <v>2017</v>
      </c>
      <c r="BC53" s="79">
        <v>2018</v>
      </c>
      <c r="BD53" s="79">
        <v>2019</v>
      </c>
      <c r="BE53" s="79">
        <v>2020</v>
      </c>
      <c r="BF53" s="66" t="s">
        <v>202</v>
      </c>
      <c r="BG53" s="79" t="s">
        <v>242</v>
      </c>
    </row>
    <row r="54" spans="1:60" s="119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67" t="s">
        <v>204</v>
      </c>
      <c r="AA54" s="80">
        <f>AA5/10^3</f>
        <v>82.19140607751143</v>
      </c>
      <c r="AB54" s="80">
        <f aca="true" t="shared" si="0" ref="AB54:AL54">AB5/10^3</f>
        <v>82.74722892430334</v>
      </c>
      <c r="AC54" s="80">
        <f t="shared" si="0"/>
        <v>82.5947133963964</v>
      </c>
      <c r="AD54" s="80">
        <f t="shared" si="0"/>
        <v>82.07700990046268</v>
      </c>
      <c r="AE54" s="80">
        <f t="shared" si="0"/>
        <v>84.82121892068172</v>
      </c>
      <c r="AF54" s="80">
        <f t="shared" si="0"/>
        <v>84.28409289736202</v>
      </c>
      <c r="AG54" s="80">
        <f t="shared" si="0"/>
        <v>84.16553789937004</v>
      </c>
      <c r="AH54" s="80">
        <f t="shared" si="0"/>
        <v>84.87782805140739</v>
      </c>
      <c r="AI54" s="80">
        <f t="shared" si="0"/>
        <v>81.80438195690178</v>
      </c>
      <c r="AJ54" s="80">
        <f t="shared" si="0"/>
        <v>82.55004409422469</v>
      </c>
      <c r="AK54" s="80">
        <f t="shared" si="0"/>
        <v>82.74209441501557</v>
      </c>
      <c r="AL54" s="137">
        <f t="shared" si="0"/>
        <v>77.93838039035369</v>
      </c>
      <c r="AM54" s="137">
        <f>AM5/10^3</f>
        <v>82.53072785752731</v>
      </c>
      <c r="AN54" s="137">
        <f>AN5/10^3</f>
        <v>85.75158424367925</v>
      </c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  <c r="BA54" s="118"/>
      <c r="BB54" s="118"/>
      <c r="BC54" s="118"/>
      <c r="BD54" s="118"/>
      <c r="BE54" s="118"/>
      <c r="BF54" s="118"/>
      <c r="BG54" s="118"/>
      <c r="BH54" s="701"/>
    </row>
    <row r="55" spans="1:60" s="119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67" t="s">
        <v>205</v>
      </c>
      <c r="AA55" s="80">
        <f>AA9/10^3</f>
        <v>476.08045771298123</v>
      </c>
      <c r="AB55" s="80">
        <f aca="true" t="shared" si="1" ref="AB55:AL55">AB9/10^3</f>
        <v>464.506786151002</v>
      </c>
      <c r="AC55" s="80">
        <f t="shared" si="1"/>
        <v>461.72207656213067</v>
      </c>
      <c r="AD55" s="80">
        <f t="shared" si="1"/>
        <v>451.52725959261477</v>
      </c>
      <c r="AE55" s="80">
        <f t="shared" si="1"/>
        <v>475.9607947956139</v>
      </c>
      <c r="AF55" s="80">
        <f t="shared" si="1"/>
        <v>478.47515983939394</v>
      </c>
      <c r="AG55" s="80">
        <f t="shared" si="1"/>
        <v>490.2436062582809</v>
      </c>
      <c r="AH55" s="80">
        <f t="shared" si="1"/>
        <v>499.0065590453094</v>
      </c>
      <c r="AI55" s="80">
        <f t="shared" si="1"/>
        <v>454.86862029688587</v>
      </c>
      <c r="AJ55" s="80">
        <f t="shared" si="1"/>
        <v>466.5117004547832</v>
      </c>
      <c r="AK55" s="80">
        <f t="shared" si="1"/>
        <v>470.1641707907837</v>
      </c>
      <c r="AL55" s="137">
        <f t="shared" si="1"/>
        <v>451.9060275910024</v>
      </c>
      <c r="AM55" s="137">
        <f>AM9/10^3</f>
        <v>467.38715997308424</v>
      </c>
      <c r="AN55" s="137">
        <f>AN9/10^3</f>
        <v>477.5643148794556</v>
      </c>
      <c r="AO55" s="118"/>
      <c r="AP55" s="118"/>
      <c r="AQ55" s="118"/>
      <c r="AR55" s="118"/>
      <c r="AS55" s="118"/>
      <c r="AT55" s="118"/>
      <c r="AU55" s="118"/>
      <c r="AV55" s="118"/>
      <c r="AW55" s="118"/>
      <c r="AX55" s="118"/>
      <c r="AY55" s="118"/>
      <c r="AZ55" s="118"/>
      <c r="BA55" s="118"/>
      <c r="BB55" s="118"/>
      <c r="BC55" s="118"/>
      <c r="BD55" s="118"/>
      <c r="BE55" s="118"/>
      <c r="BF55" s="118"/>
      <c r="BG55" s="118"/>
      <c r="BH55" s="701"/>
    </row>
    <row r="56" spans="1:60" s="119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67" t="s">
        <v>207</v>
      </c>
      <c r="AA56" s="80">
        <f>AA26/10^3</f>
        <v>217.2138651083409</v>
      </c>
      <c r="AB56" s="80">
        <f aca="true" t="shared" si="2" ref="AB56:AL56">AB26/10^3</f>
        <v>228.85016640045197</v>
      </c>
      <c r="AC56" s="80">
        <f t="shared" si="2"/>
        <v>236.7886703179465</v>
      </c>
      <c r="AD56" s="80">
        <f t="shared" si="2"/>
        <v>238.81769180303112</v>
      </c>
      <c r="AE56" s="80">
        <f t="shared" si="2"/>
        <v>248.127679491378</v>
      </c>
      <c r="AF56" s="80">
        <f t="shared" si="2"/>
        <v>257.3609275905374</v>
      </c>
      <c r="AG56" s="80">
        <f t="shared" si="2"/>
        <v>265.20225402930015</v>
      </c>
      <c r="AH56" s="80">
        <f t="shared" si="2"/>
        <v>268.3781827904393</v>
      </c>
      <c r="AI56" s="80">
        <f t="shared" si="2"/>
        <v>264.5431384690005</v>
      </c>
      <c r="AJ56" s="80">
        <f t="shared" si="2"/>
        <v>268.40708106178175</v>
      </c>
      <c r="AK56" s="80">
        <f t="shared" si="2"/>
        <v>264.46995984775816</v>
      </c>
      <c r="AL56" s="137">
        <f t="shared" si="2"/>
        <v>266.68583409886224</v>
      </c>
      <c r="AM56" s="137">
        <f>AM26/10^3</f>
        <v>262.11998546912486</v>
      </c>
      <c r="AN56" s="137">
        <f>AN26/10^3</f>
        <v>260.1854072183769</v>
      </c>
      <c r="AO56" s="118"/>
      <c r="AP56" s="118"/>
      <c r="AQ56" s="118"/>
      <c r="AR56" s="118"/>
      <c r="AS56" s="118"/>
      <c r="AT56" s="118"/>
      <c r="AU56" s="118"/>
      <c r="AV56" s="118"/>
      <c r="AW56" s="118"/>
      <c r="AX56" s="118"/>
      <c r="AY56" s="118"/>
      <c r="AZ56" s="118"/>
      <c r="BA56" s="118"/>
      <c r="BB56" s="118"/>
      <c r="BC56" s="118"/>
      <c r="BD56" s="118"/>
      <c r="BE56" s="118"/>
      <c r="BF56" s="118"/>
      <c r="BG56" s="118"/>
      <c r="BH56" s="701"/>
    </row>
    <row r="57" spans="1:60" s="119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67" t="s">
        <v>314</v>
      </c>
      <c r="AA57" s="80">
        <f>(AA34)/10^3</f>
        <v>143.85492621944718</v>
      </c>
      <c r="AB57" s="80">
        <f aca="true" t="shared" si="3" ref="AB57:AL57">(AB34)/10^3</f>
        <v>148.77060315525688</v>
      </c>
      <c r="AC57" s="80">
        <f t="shared" si="3"/>
        <v>152.74772629050267</v>
      </c>
      <c r="AD57" s="80">
        <f t="shared" si="3"/>
        <v>150.82318529677448</v>
      </c>
      <c r="AE57" s="80">
        <f t="shared" si="3"/>
        <v>163.3382734842582</v>
      </c>
      <c r="AF57" s="80">
        <f t="shared" si="3"/>
        <v>162.94705383399716</v>
      </c>
      <c r="AG57" s="80">
        <f t="shared" si="3"/>
        <v>164.81441653062396</v>
      </c>
      <c r="AH57" s="80">
        <f t="shared" si="3"/>
        <v>163.678856000823</v>
      </c>
      <c r="AI57" s="80">
        <f t="shared" si="3"/>
        <v>173.11425602631155</v>
      </c>
      <c r="AJ57" s="80">
        <f t="shared" si="3"/>
        <v>182.39770731867543</v>
      </c>
      <c r="AK57" s="80">
        <f t="shared" si="3"/>
        <v>185.85219895924806</v>
      </c>
      <c r="AL57" s="137">
        <f t="shared" si="3"/>
        <v>188.32378564220414</v>
      </c>
      <c r="AM57" s="137">
        <f>(AM34)/10^3</f>
        <v>197.1725191713451</v>
      </c>
      <c r="AN57" s="137">
        <f>(AN34)/10^3</f>
        <v>195.85322544910983</v>
      </c>
      <c r="AO57" s="118"/>
      <c r="AP57" s="118"/>
      <c r="AQ57" s="118"/>
      <c r="AR57" s="118"/>
      <c r="AS57" s="118"/>
      <c r="AT57" s="118"/>
      <c r="AU57" s="118"/>
      <c r="AV57" s="118"/>
      <c r="AW57" s="118"/>
      <c r="AX57" s="118"/>
      <c r="AY57" s="118"/>
      <c r="AZ57" s="118"/>
      <c r="BA57" s="118"/>
      <c r="BB57" s="118"/>
      <c r="BC57" s="118"/>
      <c r="BD57" s="118"/>
      <c r="BE57" s="118"/>
      <c r="BF57" s="118"/>
      <c r="BG57" s="118"/>
      <c r="BH57" s="701"/>
    </row>
    <row r="58" spans="1:60" s="119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67" t="s">
        <v>217</v>
      </c>
      <c r="AA58" s="80">
        <f>AA33/10^3</f>
        <v>129.14558895112745</v>
      </c>
      <c r="AB58" s="80">
        <f aca="true" t="shared" si="4" ref="AB58:AL58">AB33/10^3</f>
        <v>130.69260928400897</v>
      </c>
      <c r="AC58" s="80">
        <f t="shared" si="4"/>
        <v>137.68449231449728</v>
      </c>
      <c r="AD58" s="80">
        <f t="shared" si="4"/>
        <v>139.16222833149362</v>
      </c>
      <c r="AE58" s="80">
        <f t="shared" si="4"/>
        <v>146.08204304599525</v>
      </c>
      <c r="AF58" s="80">
        <f t="shared" si="4"/>
        <v>149.1087800693077</v>
      </c>
      <c r="AG58" s="80">
        <f t="shared" si="4"/>
        <v>148.77542262627227</v>
      </c>
      <c r="AH58" s="80">
        <f t="shared" si="4"/>
        <v>145.23416197029826</v>
      </c>
      <c r="AI58" s="80">
        <f t="shared" si="4"/>
        <v>144.56866713202115</v>
      </c>
      <c r="AJ58" s="80">
        <f t="shared" si="4"/>
        <v>152.6905541896788</v>
      </c>
      <c r="AK58" s="80">
        <f t="shared" si="4"/>
        <v>158.13734966142306</v>
      </c>
      <c r="AL58" s="137">
        <f t="shared" si="4"/>
        <v>154.17120552951596</v>
      </c>
      <c r="AM58" s="137">
        <f>AM33/10^3</f>
        <v>166.31267412747576</v>
      </c>
      <c r="AN58" s="137">
        <f>AN33/10^3</f>
        <v>169.73188134283365</v>
      </c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701"/>
    </row>
    <row r="59" spans="1:60" s="119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67" t="s">
        <v>218</v>
      </c>
      <c r="AA59" s="80">
        <f>AA37/10^3</f>
        <v>57.00896759785999</v>
      </c>
      <c r="AB59" s="80">
        <f aca="true" t="shared" si="5" ref="AB59:AL59">AB37/10^3</f>
        <v>58.60100522336955</v>
      </c>
      <c r="AC59" s="80">
        <f t="shared" si="5"/>
        <v>59.127042883115834</v>
      </c>
      <c r="AD59" s="80">
        <f t="shared" si="5"/>
        <v>58.15564799008259</v>
      </c>
      <c r="AE59" s="80">
        <f t="shared" si="5"/>
        <v>59.17081829036435</v>
      </c>
      <c r="AF59" s="80">
        <f t="shared" si="5"/>
        <v>59.21329463809018</v>
      </c>
      <c r="AG59" s="80">
        <f t="shared" si="5"/>
        <v>59.02047071416343</v>
      </c>
      <c r="AH59" s="80">
        <f t="shared" si="5"/>
        <v>57.57440052681816</v>
      </c>
      <c r="AI59" s="80">
        <f t="shared" si="5"/>
        <v>52.27327841333551</v>
      </c>
      <c r="AJ59" s="80">
        <f t="shared" si="5"/>
        <v>51.88507182766507</v>
      </c>
      <c r="AK59" s="80">
        <f t="shared" si="5"/>
        <v>52.797319754462805</v>
      </c>
      <c r="AL59" s="137">
        <f t="shared" si="5"/>
        <v>50.49516228508324</v>
      </c>
      <c r="AM59" s="137">
        <f>AM37/10^3</f>
        <v>48.71610585998835</v>
      </c>
      <c r="AN59" s="137">
        <f>AN37/10^3</f>
        <v>47.98637564067612</v>
      </c>
      <c r="AO59" s="118"/>
      <c r="AP59" s="118"/>
      <c r="AQ59" s="118"/>
      <c r="AR59" s="118"/>
      <c r="AS59" s="118"/>
      <c r="AT59" s="118"/>
      <c r="AU59" s="118"/>
      <c r="AV59" s="118"/>
      <c r="AW59" s="118"/>
      <c r="AX59" s="118"/>
      <c r="AY59" s="118"/>
      <c r="AZ59" s="118"/>
      <c r="BA59" s="118"/>
      <c r="BB59" s="118"/>
      <c r="BC59" s="118"/>
      <c r="BD59" s="118"/>
      <c r="BE59" s="118"/>
      <c r="BF59" s="118"/>
      <c r="BG59" s="118"/>
      <c r="BH59" s="701"/>
    </row>
    <row r="60" spans="1:60" s="119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67" t="s">
        <v>219</v>
      </c>
      <c r="AA60" s="80">
        <f>AA45/10^3</f>
        <v>16.935475999999998</v>
      </c>
      <c r="AB60" s="80">
        <f aca="true" t="shared" si="6" ref="AB60:AL60">AB45/10^3</f>
        <v>17.355668</v>
      </c>
      <c r="AC60" s="80">
        <f t="shared" si="6"/>
        <v>18.390137</v>
      </c>
      <c r="AD60" s="80">
        <f t="shared" si="6"/>
        <v>18.270714999999996</v>
      </c>
      <c r="AE60" s="80">
        <f t="shared" si="6"/>
        <v>20.850044999999998</v>
      </c>
      <c r="AF60" s="80">
        <f t="shared" si="6"/>
        <v>21.627237</v>
      </c>
      <c r="AG60" s="80">
        <f t="shared" si="6"/>
        <v>22.366390999999997</v>
      </c>
      <c r="AH60" s="80">
        <f t="shared" si="6"/>
        <v>23.439503143000003</v>
      </c>
      <c r="AI60" s="80">
        <f t="shared" si="6"/>
        <v>24.002299999999998</v>
      </c>
      <c r="AJ60" s="80">
        <f t="shared" si="6"/>
        <v>23.928572</v>
      </c>
      <c r="AK60" s="80">
        <f t="shared" si="6"/>
        <v>24.794081265898058</v>
      </c>
      <c r="AL60" s="137">
        <f t="shared" si="6"/>
        <v>24.08743437973346</v>
      </c>
      <c r="AM60" s="137">
        <f>AM45/10^3</f>
        <v>23.536677574575755</v>
      </c>
      <c r="AN60" s="137">
        <f>AN45/10^3</f>
        <v>23.339199335865537</v>
      </c>
      <c r="AO60" s="118"/>
      <c r="AP60" s="118"/>
      <c r="AQ60" s="118"/>
      <c r="AR60" s="118"/>
      <c r="AS60" s="118"/>
      <c r="AT60" s="118"/>
      <c r="AU60" s="118"/>
      <c r="AV60" s="118"/>
      <c r="AW60" s="118"/>
      <c r="AX60" s="118"/>
      <c r="AY60" s="118"/>
      <c r="AZ60" s="118"/>
      <c r="BA60" s="118"/>
      <c r="BB60" s="118"/>
      <c r="BC60" s="118"/>
      <c r="BD60" s="118"/>
      <c r="BE60" s="118"/>
      <c r="BF60" s="118"/>
      <c r="BG60" s="118"/>
      <c r="BH60" s="701"/>
    </row>
    <row r="61" spans="1:60" s="119" customFormat="1" ht="15" thickBo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68" t="s">
        <v>315</v>
      </c>
      <c r="AA61" s="81">
        <f>(AA36-AA35)/10^3</f>
        <v>-0.1535761369398066</v>
      </c>
      <c r="AB61" s="81">
        <f aca="true" t="shared" si="7" ref="AB61:AL61">(AB36-AB35)/10^3</f>
        <v>-0.1540262509760142</v>
      </c>
      <c r="AC61" s="81">
        <f t="shared" si="7"/>
        <v>-0.14023401126845364</v>
      </c>
      <c r="AD61" s="81">
        <f t="shared" si="7"/>
        <v>-0.11503680424406239</v>
      </c>
      <c r="AE61" s="81">
        <f t="shared" si="7"/>
        <v>-0.18655488003891135</v>
      </c>
      <c r="AF61" s="81">
        <f t="shared" si="7"/>
        <v>0.06566125711557201</v>
      </c>
      <c r="AG61" s="81">
        <f t="shared" si="7"/>
        <v>0.17129818479302727</v>
      </c>
      <c r="AH61" s="81">
        <f t="shared" si="7"/>
        <v>-0.16189852187416173</v>
      </c>
      <c r="AI61" s="81">
        <f t="shared" si="7"/>
        <v>0.0005843325588976054</v>
      </c>
      <c r="AJ61" s="81">
        <f t="shared" si="7"/>
        <v>0.0005811444562000001</v>
      </c>
      <c r="AK61" s="81">
        <f t="shared" si="7"/>
        <v>0.000610333203557056</v>
      </c>
      <c r="AL61" s="260">
        <f t="shared" si="7"/>
        <v>-0.0019639561429558136</v>
      </c>
      <c r="AM61" s="260">
        <f>(AM36-AM35)/10^3</f>
        <v>-0.012630087246202668</v>
      </c>
      <c r="AN61" s="260">
        <f>(AN36-AN35)/10^3</f>
        <v>-0.986001529310853</v>
      </c>
      <c r="AO61" s="120"/>
      <c r="AP61" s="120"/>
      <c r="AQ61" s="120"/>
      <c r="AR61" s="120"/>
      <c r="AS61" s="120"/>
      <c r="AT61" s="120"/>
      <c r="AU61" s="120"/>
      <c r="AV61" s="120"/>
      <c r="AW61" s="120"/>
      <c r="AX61" s="120"/>
      <c r="AY61" s="120"/>
      <c r="AZ61" s="120"/>
      <c r="BA61" s="120"/>
      <c r="BB61" s="120"/>
      <c r="BC61" s="120"/>
      <c r="BD61" s="120"/>
      <c r="BE61" s="120"/>
      <c r="BF61" s="120"/>
      <c r="BG61" s="120"/>
      <c r="BH61" s="701"/>
    </row>
    <row r="62" spans="1:60" s="119" customFormat="1" ht="15" thickTop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69" t="s">
        <v>216</v>
      </c>
      <c r="AA62" s="82">
        <f aca="true" t="shared" si="8" ref="AA62:AN62">SUM(AA54:AA61)</f>
        <v>1122.2771115303285</v>
      </c>
      <c r="AB62" s="82">
        <f t="shared" si="8"/>
        <v>1131.3700408874167</v>
      </c>
      <c r="AC62" s="82">
        <f t="shared" si="8"/>
        <v>1148.914624753321</v>
      </c>
      <c r="AD62" s="82">
        <f t="shared" si="8"/>
        <v>1138.718701110215</v>
      </c>
      <c r="AE62" s="82">
        <f t="shared" si="8"/>
        <v>1198.1643181482525</v>
      </c>
      <c r="AF62" s="82">
        <f t="shared" si="8"/>
        <v>1213.082207125804</v>
      </c>
      <c r="AG62" s="82">
        <f t="shared" si="8"/>
        <v>1234.7593972428037</v>
      </c>
      <c r="AH62" s="82">
        <f t="shared" si="8"/>
        <v>1242.0275930062212</v>
      </c>
      <c r="AI62" s="82">
        <f t="shared" si="8"/>
        <v>1195.1752266270153</v>
      </c>
      <c r="AJ62" s="82">
        <f t="shared" si="8"/>
        <v>1228.3713120912653</v>
      </c>
      <c r="AK62" s="82">
        <f t="shared" si="8"/>
        <v>1238.9577850277929</v>
      </c>
      <c r="AL62" s="213">
        <f t="shared" si="8"/>
        <v>1213.6058659606124</v>
      </c>
      <c r="AM62" s="213">
        <f t="shared" si="8"/>
        <v>1247.7632199458753</v>
      </c>
      <c r="AN62" s="213">
        <f t="shared" si="8"/>
        <v>1259.425986580686</v>
      </c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701"/>
    </row>
    <row r="63" ht="14.25">
      <c r="AA63" s="212"/>
    </row>
    <row r="64" ht="14.25">
      <c r="Z64" s="1" t="s">
        <v>248</v>
      </c>
    </row>
    <row r="65" spans="26:59" ht="14.25">
      <c r="Z65" s="65" t="s">
        <v>201</v>
      </c>
      <c r="AA65" s="79">
        <v>1990</v>
      </c>
      <c r="AB65" s="79">
        <f aca="true" t="shared" si="9" ref="AB65:AM65">AA65+1</f>
        <v>1991</v>
      </c>
      <c r="AC65" s="79">
        <f t="shared" si="9"/>
        <v>1992</v>
      </c>
      <c r="AD65" s="79">
        <f t="shared" si="9"/>
        <v>1993</v>
      </c>
      <c r="AE65" s="79">
        <f t="shared" si="9"/>
        <v>1994</v>
      </c>
      <c r="AF65" s="79">
        <f t="shared" si="9"/>
        <v>1995</v>
      </c>
      <c r="AG65" s="79">
        <f t="shared" si="9"/>
        <v>1996</v>
      </c>
      <c r="AH65" s="79">
        <f t="shared" si="9"/>
        <v>1997</v>
      </c>
      <c r="AI65" s="79">
        <f t="shared" si="9"/>
        <v>1998</v>
      </c>
      <c r="AJ65" s="79">
        <f t="shared" si="9"/>
        <v>1999</v>
      </c>
      <c r="AK65" s="79">
        <f t="shared" si="9"/>
        <v>2000</v>
      </c>
      <c r="AL65" s="79">
        <f t="shared" si="9"/>
        <v>2001</v>
      </c>
      <c r="AM65" s="79">
        <f t="shared" si="9"/>
        <v>2002</v>
      </c>
      <c r="AN65" s="79">
        <f>AM65+1</f>
        <v>2003</v>
      </c>
      <c r="AO65" s="79">
        <v>2004</v>
      </c>
      <c r="AP65" s="79">
        <v>2005</v>
      </c>
      <c r="AQ65" s="79">
        <v>2006</v>
      </c>
      <c r="AR65" s="79">
        <v>2007</v>
      </c>
      <c r="AS65" s="79">
        <v>2008</v>
      </c>
      <c r="AT65" s="79">
        <v>2009</v>
      </c>
      <c r="AU65" s="79">
        <v>2010</v>
      </c>
      <c r="AV65" s="79">
        <v>2011</v>
      </c>
      <c r="AW65" s="79">
        <v>2012</v>
      </c>
      <c r="AX65" s="79">
        <v>2013</v>
      </c>
      <c r="AY65" s="79">
        <v>2014</v>
      </c>
      <c r="AZ65" s="79">
        <v>2015</v>
      </c>
      <c r="BA65" s="79">
        <v>2016</v>
      </c>
      <c r="BB65" s="79">
        <v>2017</v>
      </c>
      <c r="BC65" s="79">
        <v>2018</v>
      </c>
      <c r="BD65" s="79">
        <v>2019</v>
      </c>
      <c r="BE65" s="79">
        <v>2020</v>
      </c>
      <c r="BF65" s="66" t="s">
        <v>202</v>
      </c>
      <c r="BG65" s="79" t="s">
        <v>242</v>
      </c>
    </row>
    <row r="66" spans="1:59" s="119" customFormat="1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67" t="s">
        <v>204</v>
      </c>
      <c r="AA66" s="92">
        <f aca="true" t="shared" si="10" ref="AA66:AM74">AA54/$AA54-1</f>
        <v>0</v>
      </c>
      <c r="AB66" s="92">
        <f t="shared" si="10"/>
        <v>0.00676254213570382</v>
      </c>
      <c r="AC66" s="92">
        <f t="shared" si="10"/>
        <v>0.00490692808570059</v>
      </c>
      <c r="AD66" s="92">
        <f t="shared" si="10"/>
        <v>-0.00139182649997327</v>
      </c>
      <c r="AE66" s="92">
        <f t="shared" si="10"/>
        <v>0.03199620214174481</v>
      </c>
      <c r="AF66" s="92">
        <f t="shared" si="10"/>
        <v>0.025461139062118665</v>
      </c>
      <c r="AG66" s="92">
        <f t="shared" si="10"/>
        <v>0.02401871334330119</v>
      </c>
      <c r="AH66" s="92">
        <f t="shared" si="10"/>
        <v>0.03268494970584279</v>
      </c>
      <c r="AI66" s="92">
        <f t="shared" si="10"/>
        <v>-0.004708814936742467</v>
      </c>
      <c r="AJ66" s="92">
        <f t="shared" si="10"/>
        <v>0.004363449098012007</v>
      </c>
      <c r="AK66" s="92">
        <f t="shared" si="10"/>
        <v>0.006700071987876699</v>
      </c>
      <c r="AL66" s="214">
        <f t="shared" si="10"/>
        <v>-0.05174538178780985</v>
      </c>
      <c r="AM66" s="214">
        <f t="shared" si="10"/>
        <v>0.004128433813334276</v>
      </c>
      <c r="AN66" s="214">
        <f aca="true" t="shared" si="11" ref="AN66:AN74">AN54/$AA54-1</f>
        <v>0.04331569851488304</v>
      </c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</row>
    <row r="67" spans="1:59" s="119" customFormat="1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67" t="s">
        <v>205</v>
      </c>
      <c r="AA67" s="92">
        <f t="shared" si="10"/>
        <v>0</v>
      </c>
      <c r="AB67" s="92">
        <f t="shared" si="10"/>
        <v>-0.024310326908979607</v>
      </c>
      <c r="AC67" s="92">
        <f t="shared" si="10"/>
        <v>-0.030159568447371443</v>
      </c>
      <c r="AD67" s="92">
        <f t="shared" si="10"/>
        <v>-0.05157363156285877</v>
      </c>
      <c r="AE67" s="92">
        <f t="shared" si="10"/>
        <v>-0.0002513501981202815</v>
      </c>
      <c r="AF67" s="92">
        <f t="shared" si="10"/>
        <v>0.005030036599100285</v>
      </c>
      <c r="AG67" s="92">
        <f t="shared" si="10"/>
        <v>0.029749485230579076</v>
      </c>
      <c r="AH67" s="92">
        <f t="shared" si="10"/>
        <v>0.048155938688308586</v>
      </c>
      <c r="AI67" s="92">
        <f t="shared" si="10"/>
        <v>-0.044555152542899656</v>
      </c>
      <c r="AJ67" s="92">
        <f t="shared" si="10"/>
        <v>-0.020099033898944185</v>
      </c>
      <c r="AK67" s="92">
        <f t="shared" si="10"/>
        <v>-0.012427073672837685</v>
      </c>
      <c r="AL67" s="214">
        <f t="shared" si="10"/>
        <v>-0.050778034952556506</v>
      </c>
      <c r="AM67" s="214">
        <f t="shared" si="10"/>
        <v>-0.018260144055604166</v>
      </c>
      <c r="AN67" s="214">
        <f t="shared" si="11"/>
        <v>0.0031168201559934605</v>
      </c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</row>
    <row r="68" spans="1:59" s="119" customFormat="1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67" t="s">
        <v>207</v>
      </c>
      <c r="AA68" s="92">
        <f t="shared" si="10"/>
        <v>0</v>
      </c>
      <c r="AB68" s="92">
        <f t="shared" si="10"/>
        <v>0.05357071145668879</v>
      </c>
      <c r="AC68" s="92">
        <f t="shared" si="10"/>
        <v>0.09011765984571074</v>
      </c>
      <c r="AD68" s="92">
        <f t="shared" si="10"/>
        <v>0.09945878309340306</v>
      </c>
      <c r="AE68" s="92">
        <f t="shared" si="10"/>
        <v>0.14231971042740765</v>
      </c>
      <c r="AF68" s="92">
        <f t="shared" si="10"/>
        <v>0.1848273472882227</v>
      </c>
      <c r="AG68" s="92">
        <f t="shared" si="10"/>
        <v>0.22092691411307386</v>
      </c>
      <c r="AH68" s="92">
        <f t="shared" si="10"/>
        <v>0.23554812054276053</v>
      </c>
      <c r="AI68" s="92">
        <f t="shared" si="10"/>
        <v>0.21789250578941144</v>
      </c>
      <c r="AJ68" s="92">
        <f t="shared" si="10"/>
        <v>0.23568116118143245</v>
      </c>
      <c r="AK68" s="92">
        <f t="shared" si="10"/>
        <v>0.21755560914975236</v>
      </c>
      <c r="AL68" s="214">
        <f t="shared" si="10"/>
        <v>0.22775695725429834</v>
      </c>
      <c r="AM68" s="214">
        <f t="shared" si="10"/>
        <v>0.20673689655301652</v>
      </c>
      <c r="AN68" s="214">
        <f t="shared" si="11"/>
        <v>0.19783056707085822</v>
      </c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</row>
    <row r="69" spans="1:59" s="119" customFormat="1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67" t="s">
        <v>314</v>
      </c>
      <c r="AA69" s="92">
        <f t="shared" si="10"/>
        <v>0</v>
      </c>
      <c r="AB69" s="92">
        <f t="shared" si="10"/>
        <v>0.03417107126599861</v>
      </c>
      <c r="AC69" s="92">
        <f t="shared" si="10"/>
        <v>0.061817834847655684</v>
      </c>
      <c r="AD69" s="92">
        <f t="shared" si="10"/>
        <v>0.04843948872975945</v>
      </c>
      <c r="AE69" s="92">
        <f t="shared" si="10"/>
        <v>0.13543747007377172</v>
      </c>
      <c r="AF69" s="92">
        <f t="shared" si="10"/>
        <v>0.1327179271248966</v>
      </c>
      <c r="AG69" s="92">
        <f t="shared" si="10"/>
        <v>0.14569880129932833</v>
      </c>
      <c r="AH69" s="92">
        <f t="shared" si="10"/>
        <v>0.13780501163467207</v>
      </c>
      <c r="AI69" s="92">
        <f t="shared" si="10"/>
        <v>0.20339470170267226</v>
      </c>
      <c r="AJ69" s="92">
        <f t="shared" si="10"/>
        <v>0.2679281280950516</v>
      </c>
      <c r="AK69" s="92">
        <f t="shared" si="10"/>
        <v>0.29194184616059005</v>
      </c>
      <c r="AL69" s="214">
        <f t="shared" si="10"/>
        <v>0.30912295179186855</v>
      </c>
      <c r="AM69" s="214">
        <f t="shared" si="10"/>
        <v>0.37063446037686076</v>
      </c>
      <c r="AN69" s="214">
        <f t="shared" si="11"/>
        <v>0.3614634590291368</v>
      </c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</row>
    <row r="70" spans="1:59" s="119" customFormat="1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67" t="s">
        <v>217</v>
      </c>
      <c r="AA70" s="92">
        <f t="shared" si="10"/>
        <v>0</v>
      </c>
      <c r="AB70" s="92">
        <f t="shared" si="10"/>
        <v>0.011978886351797557</v>
      </c>
      <c r="AC70" s="92">
        <f t="shared" si="10"/>
        <v>0.06611842830033621</v>
      </c>
      <c r="AD70" s="92">
        <f t="shared" si="10"/>
        <v>0.07756083240409217</v>
      </c>
      <c r="AE70" s="92">
        <f t="shared" si="10"/>
        <v>0.13114233503768413</v>
      </c>
      <c r="AF70" s="92">
        <f t="shared" si="10"/>
        <v>0.15457896224186896</v>
      </c>
      <c r="AG70" s="92">
        <f t="shared" si="10"/>
        <v>0.15199770920997802</v>
      </c>
      <c r="AH70" s="92">
        <f t="shared" si="10"/>
        <v>0.12457702310885121</v>
      </c>
      <c r="AI70" s="92">
        <f t="shared" si="10"/>
        <v>0.11942396411797107</v>
      </c>
      <c r="AJ70" s="92">
        <f t="shared" si="10"/>
        <v>0.18231335216150102</v>
      </c>
      <c r="AK70" s="92">
        <f t="shared" si="10"/>
        <v>0.22448897361308218</v>
      </c>
      <c r="AL70" s="214">
        <f t="shared" si="10"/>
        <v>0.19377833019027046</v>
      </c>
      <c r="AM70" s="214">
        <f t="shared" si="10"/>
        <v>0.2877921381458366</v>
      </c>
      <c r="AN70" s="214">
        <f t="shared" si="11"/>
        <v>0.3142677401631213</v>
      </c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</row>
    <row r="71" spans="1:59" s="119" customFormat="1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67" t="s">
        <v>218</v>
      </c>
      <c r="AA71" s="92">
        <f t="shared" si="10"/>
        <v>0</v>
      </c>
      <c r="AB71" s="92">
        <f t="shared" si="10"/>
        <v>0.027926091150075827</v>
      </c>
      <c r="AC71" s="92">
        <f t="shared" si="10"/>
        <v>0.037153370329326085</v>
      </c>
      <c r="AD71" s="92">
        <f t="shared" si="10"/>
        <v>0.020114035397224894</v>
      </c>
      <c r="AE71" s="92">
        <f t="shared" si="10"/>
        <v>0.037921239124237616</v>
      </c>
      <c r="AF71" s="92">
        <f t="shared" si="10"/>
        <v>0.038666320986190605</v>
      </c>
      <c r="AG71" s="92">
        <f t="shared" si="10"/>
        <v>0.03528397725937671</v>
      </c>
      <c r="AH71" s="92">
        <f t="shared" si="10"/>
        <v>0.009918315534964917</v>
      </c>
      <c r="AI71" s="92">
        <f t="shared" si="10"/>
        <v>-0.08306919742749819</v>
      </c>
      <c r="AJ71" s="92">
        <f t="shared" si="10"/>
        <v>-0.08987876795697769</v>
      </c>
      <c r="AK71" s="92">
        <f t="shared" si="10"/>
        <v>-0.07387693587272193</v>
      </c>
      <c r="AL71" s="214">
        <f t="shared" si="10"/>
        <v>-0.11425931019703761</v>
      </c>
      <c r="AM71" s="214">
        <f t="shared" si="10"/>
        <v>-0.14546591680749776</v>
      </c>
      <c r="AN71" s="214">
        <f t="shared" si="11"/>
        <v>-0.1582661875378807</v>
      </c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</row>
    <row r="72" spans="1:59" s="119" customFormat="1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67" t="s">
        <v>219</v>
      </c>
      <c r="AA72" s="92">
        <f t="shared" si="10"/>
        <v>0</v>
      </c>
      <c r="AB72" s="92">
        <f t="shared" si="10"/>
        <v>0.024811348674226963</v>
      </c>
      <c r="AC72" s="92">
        <f t="shared" si="10"/>
        <v>0.0858943084918311</v>
      </c>
      <c r="AD72" s="92">
        <f t="shared" si="10"/>
        <v>0.07884272045261653</v>
      </c>
      <c r="AE72" s="92">
        <f t="shared" si="10"/>
        <v>0.2311460864755146</v>
      </c>
      <c r="AF72" s="92">
        <f t="shared" si="10"/>
        <v>0.27703744494692706</v>
      </c>
      <c r="AG72" s="92">
        <f t="shared" si="10"/>
        <v>0.32068274904112526</v>
      </c>
      <c r="AH72" s="92">
        <f t="shared" si="10"/>
        <v>0.3840474955058839</v>
      </c>
      <c r="AI72" s="92">
        <f t="shared" si="10"/>
        <v>0.4172793253641056</v>
      </c>
      <c r="AJ72" s="92">
        <f t="shared" si="10"/>
        <v>0.4129258604836381</v>
      </c>
      <c r="AK72" s="92">
        <f t="shared" si="10"/>
        <v>0.4640321456508256</v>
      </c>
      <c r="AL72" s="214">
        <f t="shared" si="10"/>
        <v>0.4223063101228133</v>
      </c>
      <c r="AM72" s="214">
        <f t="shared" si="10"/>
        <v>0.3897854169895052</v>
      </c>
      <c r="AN72" s="214">
        <f t="shared" si="11"/>
        <v>0.37812479176053504</v>
      </c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</row>
    <row r="73" spans="1:59" s="119" customFormat="1" ht="1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68" t="s">
        <v>315</v>
      </c>
      <c r="AA73" s="93">
        <f t="shared" si="10"/>
        <v>0</v>
      </c>
      <c r="AB73" s="93">
        <f t="shared" si="10"/>
        <v>0.0029308852610612224</v>
      </c>
      <c r="AC73" s="93">
        <f t="shared" si="10"/>
        <v>-0.08687629430724864</v>
      </c>
      <c r="AD73" s="93">
        <f t="shared" si="10"/>
        <v>-0.2509461005055069</v>
      </c>
      <c r="AE73" s="93">
        <f t="shared" si="10"/>
        <v>0.2147387201960329</v>
      </c>
      <c r="AF73" s="93">
        <f t="shared" si="10"/>
        <v>-1.4275485659683418</v>
      </c>
      <c r="AG73" s="93">
        <f t="shared" si="10"/>
        <v>-2.115395843432152</v>
      </c>
      <c r="AH73" s="93">
        <f t="shared" si="10"/>
        <v>0.054190612553414175</v>
      </c>
      <c r="AI73" s="93">
        <f t="shared" si="10"/>
        <v>-1.0038048395443533</v>
      </c>
      <c r="AJ73" s="93">
        <f t="shared" si="10"/>
        <v>-1.0037840804423137</v>
      </c>
      <c r="AK73" s="93">
        <f t="shared" si="10"/>
        <v>-1.0039741408770835</v>
      </c>
      <c r="AL73" s="215">
        <f t="shared" si="10"/>
        <v>-0.9872118404454621</v>
      </c>
      <c r="AM73" s="215">
        <f t="shared" si="10"/>
        <v>-0.917760092825144</v>
      </c>
      <c r="AN73" s="215">
        <f t="shared" si="11"/>
        <v>5.420278234354283</v>
      </c>
      <c r="AO73" s="120"/>
      <c r="AP73" s="120"/>
      <c r="AQ73" s="120"/>
      <c r="AR73" s="120"/>
      <c r="AS73" s="120"/>
      <c r="AT73" s="120"/>
      <c r="AU73" s="120"/>
      <c r="AV73" s="120"/>
      <c r="AW73" s="120"/>
      <c r="AX73" s="120"/>
      <c r="AY73" s="120"/>
      <c r="AZ73" s="120"/>
      <c r="BA73" s="120"/>
      <c r="BB73" s="120"/>
      <c r="BC73" s="120"/>
      <c r="BD73" s="120"/>
      <c r="BE73" s="120"/>
      <c r="BF73" s="120"/>
      <c r="BG73" s="120"/>
    </row>
    <row r="74" spans="1:59" s="119" customFormat="1" ht="15" thickTop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69" t="s">
        <v>216</v>
      </c>
      <c r="AA74" s="94">
        <f t="shared" si="10"/>
        <v>0</v>
      </c>
      <c r="AB74" s="94">
        <f t="shared" si="10"/>
        <v>0.008102214028662846</v>
      </c>
      <c r="AC74" s="94">
        <f t="shared" si="10"/>
        <v>0.023735237001019982</v>
      </c>
      <c r="AD74" s="94">
        <f t="shared" si="10"/>
        <v>0.01465020484777324</v>
      </c>
      <c r="AE74" s="94">
        <f t="shared" si="10"/>
        <v>0.0676189559942506</v>
      </c>
      <c r="AF74" s="94">
        <f t="shared" si="10"/>
        <v>0.08091147423621092</v>
      </c>
      <c r="AG74" s="94">
        <f t="shared" si="10"/>
        <v>0.1002268375224149</v>
      </c>
      <c r="AH74" s="94">
        <f t="shared" si="10"/>
        <v>0.10670313084493177</v>
      </c>
      <c r="AI74" s="94">
        <f t="shared" si="10"/>
        <v>0.06495553936521392</v>
      </c>
      <c r="AJ74" s="94">
        <f t="shared" si="10"/>
        <v>0.09453476282365547</v>
      </c>
      <c r="AK74" s="94">
        <f t="shared" si="10"/>
        <v>0.10396779217777996</v>
      </c>
      <c r="AL74" s="216">
        <f t="shared" si="10"/>
        <v>0.08137807809850872</v>
      </c>
      <c r="AM74" s="216">
        <f t="shared" si="10"/>
        <v>0.11181383557260194</v>
      </c>
      <c r="AN74" s="216">
        <f t="shared" si="11"/>
        <v>0.12220589161204787</v>
      </c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</row>
    <row r="76" ht="14.25">
      <c r="Z76" s="3" t="s">
        <v>220</v>
      </c>
    </row>
    <row r="77" spans="26:59" ht="14.25">
      <c r="Z77" s="65" t="s">
        <v>201</v>
      </c>
      <c r="AA77" s="79">
        <v>1990</v>
      </c>
      <c r="AB77" s="79">
        <f aca="true" t="shared" si="12" ref="AB77:AL77">AA77+1</f>
        <v>1991</v>
      </c>
      <c r="AC77" s="79">
        <f t="shared" si="12"/>
        <v>1992</v>
      </c>
      <c r="AD77" s="79">
        <f t="shared" si="12"/>
        <v>1993</v>
      </c>
      <c r="AE77" s="79">
        <f t="shared" si="12"/>
        <v>1994</v>
      </c>
      <c r="AF77" s="79">
        <f t="shared" si="12"/>
        <v>1995</v>
      </c>
      <c r="AG77" s="79">
        <f t="shared" si="12"/>
        <v>1996</v>
      </c>
      <c r="AH77" s="79">
        <f t="shared" si="12"/>
        <v>1997</v>
      </c>
      <c r="AI77" s="79">
        <f t="shared" si="12"/>
        <v>1998</v>
      </c>
      <c r="AJ77" s="79">
        <f t="shared" si="12"/>
        <v>1999</v>
      </c>
      <c r="AK77" s="79">
        <f t="shared" si="12"/>
        <v>2000</v>
      </c>
      <c r="AL77" s="79">
        <f t="shared" si="12"/>
        <v>2001</v>
      </c>
      <c r="AM77" s="79">
        <f>AL77+1</f>
        <v>2002</v>
      </c>
      <c r="AN77" s="79">
        <f>AM77+1</f>
        <v>2003</v>
      </c>
      <c r="AO77" s="79">
        <v>2004</v>
      </c>
      <c r="AP77" s="79">
        <v>2005</v>
      </c>
      <c r="AQ77" s="79">
        <v>2006</v>
      </c>
      <c r="AR77" s="79">
        <v>2007</v>
      </c>
      <c r="AS77" s="79">
        <v>2008</v>
      </c>
      <c r="AT77" s="79">
        <v>2009</v>
      </c>
      <c r="AU77" s="79">
        <v>2010</v>
      </c>
      <c r="AV77" s="79">
        <v>2011</v>
      </c>
      <c r="AW77" s="79">
        <v>2012</v>
      </c>
      <c r="AX77" s="79">
        <v>2013</v>
      </c>
      <c r="AY77" s="79">
        <v>2014</v>
      </c>
      <c r="AZ77" s="79">
        <v>2015</v>
      </c>
      <c r="BA77" s="79">
        <v>2016</v>
      </c>
      <c r="BB77" s="79">
        <v>2017</v>
      </c>
      <c r="BC77" s="79">
        <v>2018</v>
      </c>
      <c r="BD77" s="79">
        <v>2019</v>
      </c>
      <c r="BE77" s="79">
        <v>2020</v>
      </c>
      <c r="BF77" s="66" t="s">
        <v>202</v>
      </c>
      <c r="BG77" s="79" t="s">
        <v>242</v>
      </c>
    </row>
    <row r="78" spans="1:59" s="119" customFormat="1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67" t="s">
        <v>204</v>
      </c>
      <c r="AA78" s="122"/>
      <c r="AB78" s="92">
        <f aca="true" t="shared" si="13" ref="AB78:AN86">AB54/AA54-1</f>
        <v>0.00676254213570382</v>
      </c>
      <c r="AC78" s="92">
        <f t="shared" si="13"/>
        <v>-0.0018431496726791785</v>
      </c>
      <c r="AD78" s="92">
        <f t="shared" si="13"/>
        <v>-0.006267997970391903</v>
      </c>
      <c r="AE78" s="92">
        <f t="shared" si="13"/>
        <v>0.03343456375356535</v>
      </c>
      <c r="AF78" s="92">
        <f t="shared" si="13"/>
        <v>-0.006332448768768373</v>
      </c>
      <c r="AG78" s="92">
        <f t="shared" si="13"/>
        <v>-0.0014066117806635914</v>
      </c>
      <c r="AH78" s="92">
        <f t="shared" si="13"/>
        <v>0.008462966789198001</v>
      </c>
      <c r="AI78" s="92">
        <f t="shared" si="13"/>
        <v>-0.036210234934901275</v>
      </c>
      <c r="AJ78" s="92">
        <f t="shared" si="13"/>
        <v>0.009115185757601063</v>
      </c>
      <c r="AK78" s="92">
        <f t="shared" si="13"/>
        <v>0.0023264714501141093</v>
      </c>
      <c r="AL78" s="92">
        <f t="shared" si="13"/>
        <v>-0.05805647123902313</v>
      </c>
      <c r="AM78" s="92">
        <f t="shared" si="13"/>
        <v>0.05892279829492075</v>
      </c>
      <c r="AN78" s="92">
        <f t="shared" si="13"/>
        <v>0.03902614783323011</v>
      </c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</row>
    <row r="79" spans="1:59" s="119" customFormat="1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67" t="s">
        <v>205</v>
      </c>
      <c r="AA79" s="122"/>
      <c r="AB79" s="92">
        <f t="shared" si="13"/>
        <v>-0.024310326908979607</v>
      </c>
      <c r="AC79" s="92">
        <f t="shared" si="13"/>
        <v>-0.005994981498431917</v>
      </c>
      <c r="AD79" s="92">
        <f t="shared" si="13"/>
        <v>-0.022079985963469606</v>
      </c>
      <c r="AE79" s="92">
        <f t="shared" si="13"/>
        <v>0.054113089927381175</v>
      </c>
      <c r="AF79" s="92">
        <f t="shared" si="13"/>
        <v>0.005282714608584094</v>
      </c>
      <c r="AG79" s="92">
        <f t="shared" si="13"/>
        <v>0.024595731203344462</v>
      </c>
      <c r="AH79" s="92">
        <f t="shared" si="13"/>
        <v>0.017874690613327138</v>
      </c>
      <c r="AI79" s="92">
        <f t="shared" si="13"/>
        <v>-0.08845162042131771</v>
      </c>
      <c r="AJ79" s="92">
        <f t="shared" si="13"/>
        <v>0.025596578085113952</v>
      </c>
      <c r="AK79" s="92">
        <f t="shared" si="13"/>
        <v>0.007829322035095565</v>
      </c>
      <c r="AL79" s="92">
        <f t="shared" si="13"/>
        <v>-0.03883354864976718</v>
      </c>
      <c r="AM79" s="92">
        <f t="shared" si="13"/>
        <v>0.0342574151192625</v>
      </c>
      <c r="AN79" s="92">
        <f t="shared" si="13"/>
        <v>0.021774571015081845</v>
      </c>
      <c r="AO79" s="118"/>
      <c r="AP79" s="118"/>
      <c r="AQ79" s="118"/>
      <c r="AR79" s="118"/>
      <c r="AS79" s="118"/>
      <c r="AT79" s="118"/>
      <c r="AU79" s="118"/>
      <c r="AV79" s="118"/>
      <c r="AW79" s="118"/>
      <c r="AX79" s="118"/>
      <c r="AY79" s="118"/>
      <c r="AZ79" s="118"/>
      <c r="BA79" s="118"/>
      <c r="BB79" s="118"/>
      <c r="BC79" s="118"/>
      <c r="BD79" s="118"/>
      <c r="BE79" s="118"/>
      <c r="BF79" s="118"/>
      <c r="BG79" s="118"/>
    </row>
    <row r="80" spans="1:59" s="119" customFormat="1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67" t="s">
        <v>207</v>
      </c>
      <c r="AA80" s="122"/>
      <c r="AB80" s="92">
        <f t="shared" si="13"/>
        <v>0.05357071145668879</v>
      </c>
      <c r="AC80" s="92">
        <f t="shared" si="13"/>
        <v>0.03468865259028653</v>
      </c>
      <c r="AD80" s="92">
        <f t="shared" si="13"/>
        <v>0.008568912872225498</v>
      </c>
      <c r="AE80" s="92">
        <f t="shared" si="13"/>
        <v>0.038983659954411776</v>
      </c>
      <c r="AF80" s="92">
        <f t="shared" si="13"/>
        <v>0.03721168117191165</v>
      </c>
      <c r="AG80" s="92">
        <f t="shared" si="13"/>
        <v>0.03046820864446964</v>
      </c>
      <c r="AH80" s="92">
        <f t="shared" si="13"/>
        <v>0.011975496862814294</v>
      </c>
      <c r="AI80" s="92">
        <f t="shared" si="13"/>
        <v>-0.014289702246152336</v>
      </c>
      <c r="AJ80" s="92">
        <f t="shared" si="13"/>
        <v>0.014606096439103267</v>
      </c>
      <c r="AK80" s="92">
        <f t="shared" si="13"/>
        <v>-0.014668469991361177</v>
      </c>
      <c r="AL80" s="92">
        <f t="shared" si="13"/>
        <v>0.008378547992292429</v>
      </c>
      <c r="AM80" s="92">
        <f t="shared" si="13"/>
        <v>-0.01712070176192715</v>
      </c>
      <c r="AN80" s="92">
        <f t="shared" si="13"/>
        <v>-0.007380506477922988</v>
      </c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</row>
    <row r="81" spans="1:59" s="119" customFormat="1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67" t="s">
        <v>314</v>
      </c>
      <c r="AA81" s="122"/>
      <c r="AB81" s="92">
        <f t="shared" si="13"/>
        <v>0.03417107126599861</v>
      </c>
      <c r="AC81" s="92">
        <f t="shared" si="13"/>
        <v>0.02673325946723004</v>
      </c>
      <c r="AD81" s="92">
        <f t="shared" si="13"/>
        <v>-0.012599473919945647</v>
      </c>
      <c r="AE81" s="92">
        <f t="shared" si="13"/>
        <v>0.08297854313882702</v>
      </c>
      <c r="AF81" s="92">
        <f t="shared" si="13"/>
        <v>-0.0023951499052592418</v>
      </c>
      <c r="AG81" s="92">
        <f t="shared" si="13"/>
        <v>0.011459935314505065</v>
      </c>
      <c r="AH81" s="92">
        <f t="shared" si="13"/>
        <v>-0.006889934471175141</v>
      </c>
      <c r="AI81" s="92">
        <f t="shared" si="13"/>
        <v>0.057645808725844905</v>
      </c>
      <c r="AJ81" s="92">
        <f t="shared" si="13"/>
        <v>0.053626151337605066</v>
      </c>
      <c r="AK81" s="92">
        <f t="shared" si="13"/>
        <v>0.01893933696511385</v>
      </c>
      <c r="AL81" s="92">
        <f t="shared" si="13"/>
        <v>0.01329866795656276</v>
      </c>
      <c r="AM81" s="92">
        <f t="shared" si="13"/>
        <v>0.0469868078478024</v>
      </c>
      <c r="AN81" s="92">
        <f t="shared" si="13"/>
        <v>-0.006691062871133635</v>
      </c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</row>
    <row r="82" spans="1:59" s="119" customFormat="1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67" t="s">
        <v>217</v>
      </c>
      <c r="AA82" s="122"/>
      <c r="AB82" s="92">
        <f t="shared" si="13"/>
        <v>0.011978886351797557</v>
      </c>
      <c r="AC82" s="92">
        <f t="shared" si="13"/>
        <v>0.05349868725395335</v>
      </c>
      <c r="AD82" s="92">
        <f t="shared" si="13"/>
        <v>0.010732770206399955</v>
      </c>
      <c r="AE82" s="92">
        <f t="shared" si="13"/>
        <v>0.04972480534026924</v>
      </c>
      <c r="AF82" s="92">
        <f t="shared" si="13"/>
        <v>0.02071943245180008</v>
      </c>
      <c r="AG82" s="92">
        <f t="shared" si="13"/>
        <v>-0.002235666088076571</v>
      </c>
      <c r="AH82" s="92">
        <f t="shared" si="13"/>
        <v>-0.023802726239734895</v>
      </c>
      <c r="AI82" s="92">
        <f t="shared" si="13"/>
        <v>-0.004582219701265711</v>
      </c>
      <c r="AJ82" s="92">
        <f t="shared" si="13"/>
        <v>0.05618013376467457</v>
      </c>
      <c r="AK82" s="92">
        <f t="shared" si="13"/>
        <v>0.03567211803408621</v>
      </c>
      <c r="AL82" s="92">
        <f t="shared" si="13"/>
        <v>-0.02508037563800547</v>
      </c>
      <c r="AM82" s="92">
        <f t="shared" si="13"/>
        <v>0.07875315339371425</v>
      </c>
      <c r="AN82" s="92">
        <f t="shared" si="13"/>
        <v>0.020558909495599353</v>
      </c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8"/>
      <c r="BC82" s="118"/>
      <c r="BD82" s="118"/>
      <c r="BE82" s="118"/>
      <c r="BF82" s="118"/>
      <c r="BG82" s="118"/>
    </row>
    <row r="83" spans="1:59" s="119" customFormat="1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67" t="s">
        <v>218</v>
      </c>
      <c r="AA83" s="122"/>
      <c r="AB83" s="92">
        <f t="shared" si="13"/>
        <v>0.027926091150075827</v>
      </c>
      <c r="AC83" s="92">
        <f t="shared" si="13"/>
        <v>0.008976597888401106</v>
      </c>
      <c r="AD83" s="92">
        <f t="shared" si="13"/>
        <v>-0.016428944281105418</v>
      </c>
      <c r="AE83" s="92">
        <f t="shared" si="13"/>
        <v>0.017456091288929887</v>
      </c>
      <c r="AF83" s="92">
        <f t="shared" si="13"/>
        <v>0.000717859731420134</v>
      </c>
      <c r="AG83" s="92">
        <f t="shared" si="13"/>
        <v>-0.0032564295755757033</v>
      </c>
      <c r="AH83" s="92">
        <f t="shared" si="13"/>
        <v>-0.024501163237897527</v>
      </c>
      <c r="AI83" s="92">
        <f t="shared" si="13"/>
        <v>-0.0920742910907667</v>
      </c>
      <c r="AJ83" s="92">
        <f t="shared" si="13"/>
        <v>-0.007426482467787987</v>
      </c>
      <c r="AK83" s="92">
        <f t="shared" si="13"/>
        <v>0.01758208854037524</v>
      </c>
      <c r="AL83" s="92">
        <f t="shared" si="13"/>
        <v>-0.04360368064299269</v>
      </c>
      <c r="AM83" s="92">
        <f t="shared" si="13"/>
        <v>-0.035232215217980145</v>
      </c>
      <c r="AN83" s="92">
        <f t="shared" si="13"/>
        <v>-0.014979239543683964</v>
      </c>
      <c r="AO83" s="118"/>
      <c r="AP83" s="118"/>
      <c r="AQ83" s="118"/>
      <c r="AR83" s="118"/>
      <c r="AS83" s="118"/>
      <c r="AT83" s="118"/>
      <c r="AU83" s="118"/>
      <c r="AV83" s="118"/>
      <c r="AW83" s="118"/>
      <c r="AX83" s="118"/>
      <c r="AY83" s="118"/>
      <c r="AZ83" s="118"/>
      <c r="BA83" s="118"/>
      <c r="BB83" s="118"/>
      <c r="BC83" s="118"/>
      <c r="BD83" s="118"/>
      <c r="BE83" s="118"/>
      <c r="BF83" s="118"/>
      <c r="BG83" s="118"/>
    </row>
    <row r="84" spans="1:59" s="119" customFormat="1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67" t="s">
        <v>219</v>
      </c>
      <c r="AA84" s="122"/>
      <c r="AB84" s="92">
        <f t="shared" si="13"/>
        <v>0.024811348674226963</v>
      </c>
      <c r="AC84" s="92">
        <f t="shared" si="13"/>
        <v>0.059604101668688125</v>
      </c>
      <c r="AD84" s="92">
        <f t="shared" si="13"/>
        <v>-0.00649380697925217</v>
      </c>
      <c r="AE84" s="92">
        <f t="shared" si="13"/>
        <v>0.14117290976297325</v>
      </c>
      <c r="AF84" s="92">
        <f t="shared" si="13"/>
        <v>0.037275315233132655</v>
      </c>
      <c r="AG84" s="92">
        <f t="shared" si="13"/>
        <v>0.03417699634955662</v>
      </c>
      <c r="AH84" s="92">
        <f t="shared" si="13"/>
        <v>0.04797877954471996</v>
      </c>
      <c r="AI84" s="92">
        <f t="shared" si="13"/>
        <v>0.02401061377310243</v>
      </c>
      <c r="AJ84" s="92">
        <f t="shared" si="13"/>
        <v>-0.003071705628210575</v>
      </c>
      <c r="AK84" s="92">
        <f t="shared" si="13"/>
        <v>0.03617053562151806</v>
      </c>
      <c r="AL84" s="92">
        <f t="shared" si="13"/>
        <v>-0.02850062797594055</v>
      </c>
      <c r="AM84" s="92">
        <f t="shared" si="13"/>
        <v>-0.022864901112967684</v>
      </c>
      <c r="AN84" s="92">
        <f t="shared" si="13"/>
        <v>-0.008390234266689056</v>
      </c>
      <c r="AO84" s="118"/>
      <c r="AP84" s="118"/>
      <c r="AQ84" s="118"/>
      <c r="AR84" s="118"/>
      <c r="AS84" s="118"/>
      <c r="AT84" s="118"/>
      <c r="AU84" s="118"/>
      <c r="AV84" s="118"/>
      <c r="AW84" s="118"/>
      <c r="AX84" s="118"/>
      <c r="AY84" s="118"/>
      <c r="AZ84" s="118"/>
      <c r="BA84" s="118"/>
      <c r="BB84" s="118"/>
      <c r="BC84" s="118"/>
      <c r="BD84" s="118"/>
      <c r="BE84" s="118"/>
      <c r="BF84" s="118"/>
      <c r="BG84" s="118"/>
    </row>
    <row r="85" spans="1:59" s="119" customFormat="1" ht="1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68" t="s">
        <v>315</v>
      </c>
      <c r="AA85" s="123"/>
      <c r="AB85" s="93">
        <f t="shared" si="13"/>
        <v>0.0029308852610612224</v>
      </c>
      <c r="AC85" s="93">
        <f t="shared" si="13"/>
        <v>-0.08954473422655951</v>
      </c>
      <c r="AD85" s="93">
        <f t="shared" si="13"/>
        <v>-0.1796797139044649</v>
      </c>
      <c r="AE85" s="93">
        <f t="shared" si="13"/>
        <v>0.6216973451654308</v>
      </c>
      <c r="AF85" s="93">
        <f t="shared" si="13"/>
        <v>-1.3519675127333923</v>
      </c>
      <c r="AG85" s="93">
        <f t="shared" si="13"/>
        <v>1.6088167104617122</v>
      </c>
      <c r="AH85" s="93">
        <f t="shared" si="13"/>
        <v>-1.9451268971108902</v>
      </c>
      <c r="AI85" s="93">
        <f t="shared" si="13"/>
        <v>-1.0036092519692785</v>
      </c>
      <c r="AJ85" s="93">
        <f t="shared" si="13"/>
        <v>-0.005455973056883834</v>
      </c>
      <c r="AK85" s="93">
        <f t="shared" si="13"/>
        <v>0.050226319885964044</v>
      </c>
      <c r="AL85" s="93">
        <f t="shared" si="13"/>
        <v>-4.2178425350444115</v>
      </c>
      <c r="AM85" s="93">
        <f t="shared" si="13"/>
        <v>5.4309415928168345</v>
      </c>
      <c r="AN85" s="93">
        <f t="shared" si="13"/>
        <v>77.06767365025938</v>
      </c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</row>
    <row r="86" spans="1:59" s="119" customFormat="1" ht="15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69" t="s">
        <v>216</v>
      </c>
      <c r="AA86" s="124"/>
      <c r="AB86" s="94">
        <f t="shared" si="13"/>
        <v>0.008102214028662846</v>
      </c>
      <c r="AC86" s="94">
        <f t="shared" si="13"/>
        <v>0.015507378869731081</v>
      </c>
      <c r="AD86" s="94">
        <f t="shared" si="13"/>
        <v>-0.008874396254895833</v>
      </c>
      <c r="AE86" s="94">
        <f t="shared" si="13"/>
        <v>0.05220395254778887</v>
      </c>
      <c r="AF86" s="94">
        <f t="shared" si="13"/>
        <v>0.012450620296059922</v>
      </c>
      <c r="AG86" s="94">
        <f t="shared" si="13"/>
        <v>0.017869514522317775</v>
      </c>
      <c r="AH86" s="94">
        <f t="shared" si="13"/>
        <v>0.00588632553001589</v>
      </c>
      <c r="AI86" s="94">
        <f t="shared" si="13"/>
        <v>-0.03772248430149916</v>
      </c>
      <c r="AJ86" s="94">
        <f t="shared" si="13"/>
        <v>0.027775078268594156</v>
      </c>
      <c r="AK86" s="94">
        <f t="shared" si="13"/>
        <v>0.008618300372470022</v>
      </c>
      <c r="AL86" s="94">
        <f t="shared" si="13"/>
        <v>-0.02046229449747694</v>
      </c>
      <c r="AM86" s="94">
        <f t="shared" si="13"/>
        <v>0.028145343511689624</v>
      </c>
      <c r="AN86" s="94">
        <f t="shared" si="13"/>
        <v>0.00934693894512817</v>
      </c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</row>
    <row r="95" spans="26:57" ht="14.25">
      <c r="Z95" s="1" t="s">
        <v>247</v>
      </c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117"/>
      <c r="AN95" s="117"/>
      <c r="AO95" s="117"/>
      <c r="AP95" s="117"/>
      <c r="AQ95" s="117"/>
      <c r="AR95" s="117"/>
      <c r="AS95" s="117"/>
      <c r="AT95" s="117"/>
      <c r="AU95" s="117"/>
      <c r="AV95" s="117"/>
      <c r="AW95" s="117"/>
      <c r="AX95" s="117"/>
      <c r="AY95" s="117"/>
      <c r="AZ95" s="117"/>
      <c r="BA95" s="117"/>
      <c r="BB95" s="117"/>
      <c r="BC95" s="117"/>
      <c r="BD95" s="117"/>
      <c r="BE95" s="117"/>
    </row>
    <row r="96" spans="26:59" ht="14.25">
      <c r="Z96" s="65" t="s">
        <v>201</v>
      </c>
      <c r="AA96" s="79">
        <v>1990</v>
      </c>
      <c r="AB96" s="79">
        <f aca="true" t="shared" si="14" ref="AB96:AM96">AA96+1</f>
        <v>1991</v>
      </c>
      <c r="AC96" s="79">
        <f t="shared" si="14"/>
        <v>1992</v>
      </c>
      <c r="AD96" s="79">
        <f t="shared" si="14"/>
        <v>1993</v>
      </c>
      <c r="AE96" s="79">
        <f t="shared" si="14"/>
        <v>1994</v>
      </c>
      <c r="AF96" s="79">
        <f t="shared" si="14"/>
        <v>1995</v>
      </c>
      <c r="AG96" s="79">
        <f t="shared" si="14"/>
        <v>1996</v>
      </c>
      <c r="AH96" s="79">
        <f t="shared" si="14"/>
        <v>1997</v>
      </c>
      <c r="AI96" s="79">
        <f t="shared" si="14"/>
        <v>1998</v>
      </c>
      <c r="AJ96" s="79">
        <f t="shared" si="14"/>
        <v>1999</v>
      </c>
      <c r="AK96" s="79">
        <f t="shared" si="14"/>
        <v>2000</v>
      </c>
      <c r="AL96" s="79">
        <f t="shared" si="14"/>
        <v>2001</v>
      </c>
      <c r="AM96" s="79">
        <f t="shared" si="14"/>
        <v>2002</v>
      </c>
      <c r="AN96" s="79">
        <f>AM96+1</f>
        <v>2003</v>
      </c>
      <c r="AO96" s="79">
        <v>2004</v>
      </c>
      <c r="AP96" s="79">
        <v>2005</v>
      </c>
      <c r="AQ96" s="79">
        <v>2006</v>
      </c>
      <c r="AR96" s="79">
        <v>2007</v>
      </c>
      <c r="AS96" s="79">
        <v>2008</v>
      </c>
      <c r="AT96" s="79">
        <v>2009</v>
      </c>
      <c r="AU96" s="79">
        <v>2010</v>
      </c>
      <c r="AV96" s="79">
        <v>2011</v>
      </c>
      <c r="AW96" s="79">
        <v>2012</v>
      </c>
      <c r="AX96" s="79">
        <v>2013</v>
      </c>
      <c r="AY96" s="79">
        <v>2014</v>
      </c>
      <c r="AZ96" s="79">
        <v>2015</v>
      </c>
      <c r="BA96" s="79">
        <v>2016</v>
      </c>
      <c r="BB96" s="79">
        <v>2017</v>
      </c>
      <c r="BC96" s="79">
        <v>2018</v>
      </c>
      <c r="BD96" s="79">
        <v>2019</v>
      </c>
      <c r="BE96" s="79">
        <v>2020</v>
      </c>
      <c r="BF96" s="66" t="s">
        <v>202</v>
      </c>
      <c r="BG96" s="79" t="s">
        <v>242</v>
      </c>
    </row>
    <row r="97" spans="1:59" s="119" customFormat="1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67" t="s">
        <v>205</v>
      </c>
      <c r="AA97" s="80">
        <f>AA55</f>
        <v>476.08045771298123</v>
      </c>
      <c r="AB97" s="80">
        <f aca="true" t="shared" si="15" ref="AB97:AM100">AB55</f>
        <v>464.506786151002</v>
      </c>
      <c r="AC97" s="80">
        <f t="shared" si="15"/>
        <v>461.72207656213067</v>
      </c>
      <c r="AD97" s="80">
        <f t="shared" si="15"/>
        <v>451.52725959261477</v>
      </c>
      <c r="AE97" s="80">
        <f t="shared" si="15"/>
        <v>475.9607947956139</v>
      </c>
      <c r="AF97" s="80">
        <f t="shared" si="15"/>
        <v>478.47515983939394</v>
      </c>
      <c r="AG97" s="80">
        <f t="shared" si="15"/>
        <v>490.2436062582809</v>
      </c>
      <c r="AH97" s="80">
        <f t="shared" si="15"/>
        <v>499.0065590453094</v>
      </c>
      <c r="AI97" s="80">
        <f t="shared" si="15"/>
        <v>454.86862029688587</v>
      </c>
      <c r="AJ97" s="80">
        <f t="shared" si="15"/>
        <v>466.5117004547832</v>
      </c>
      <c r="AK97" s="80">
        <f t="shared" si="15"/>
        <v>470.1641707907837</v>
      </c>
      <c r="AL97" s="137">
        <f t="shared" si="15"/>
        <v>451.9060275910024</v>
      </c>
      <c r="AM97" s="137">
        <f>AM55</f>
        <v>467.38715997308424</v>
      </c>
      <c r="AN97" s="137">
        <f>AN55</f>
        <v>477.5643148794556</v>
      </c>
      <c r="AO97" s="118"/>
      <c r="AP97" s="118"/>
      <c r="AQ97" s="118"/>
      <c r="AR97" s="118"/>
      <c r="AS97" s="118"/>
      <c r="AT97" s="118"/>
      <c r="AU97" s="118"/>
      <c r="AV97" s="118"/>
      <c r="AW97" s="118"/>
      <c r="AX97" s="118"/>
      <c r="AY97" s="118"/>
      <c r="AZ97" s="118"/>
      <c r="BA97" s="118"/>
      <c r="BB97" s="118"/>
      <c r="BC97" s="118"/>
      <c r="BD97" s="118"/>
      <c r="BE97" s="118"/>
      <c r="BF97" s="118"/>
      <c r="BG97" s="118"/>
    </row>
    <row r="98" spans="1:59" s="119" customFormat="1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67" t="s">
        <v>207</v>
      </c>
      <c r="AA98" s="80">
        <f>AA56</f>
        <v>217.2138651083409</v>
      </c>
      <c r="AB98" s="80">
        <f t="shared" si="15"/>
        <v>228.85016640045197</v>
      </c>
      <c r="AC98" s="80">
        <f t="shared" si="15"/>
        <v>236.7886703179465</v>
      </c>
      <c r="AD98" s="80">
        <f t="shared" si="15"/>
        <v>238.81769180303112</v>
      </c>
      <c r="AE98" s="80">
        <f t="shared" si="15"/>
        <v>248.127679491378</v>
      </c>
      <c r="AF98" s="80">
        <f t="shared" si="15"/>
        <v>257.3609275905374</v>
      </c>
      <c r="AG98" s="80">
        <f t="shared" si="15"/>
        <v>265.20225402930015</v>
      </c>
      <c r="AH98" s="80">
        <f t="shared" si="15"/>
        <v>268.3781827904393</v>
      </c>
      <c r="AI98" s="80">
        <f t="shared" si="15"/>
        <v>264.5431384690005</v>
      </c>
      <c r="AJ98" s="80">
        <f t="shared" si="15"/>
        <v>268.40708106178175</v>
      </c>
      <c r="AK98" s="80">
        <f t="shared" si="15"/>
        <v>264.46995984775816</v>
      </c>
      <c r="AL98" s="137">
        <f t="shared" si="15"/>
        <v>266.68583409886224</v>
      </c>
      <c r="AM98" s="137">
        <f>AM56</f>
        <v>262.11998546912486</v>
      </c>
      <c r="AN98" s="137">
        <f>AN56</f>
        <v>260.1854072183769</v>
      </c>
      <c r="AO98" s="118"/>
      <c r="AP98" s="118"/>
      <c r="AQ98" s="118"/>
      <c r="AR98" s="118"/>
      <c r="AS98" s="118"/>
      <c r="AT98" s="118"/>
      <c r="AU98" s="118"/>
      <c r="AV98" s="118"/>
      <c r="AW98" s="118"/>
      <c r="AX98" s="118"/>
      <c r="AY98" s="118"/>
      <c r="AZ98" s="118"/>
      <c r="BA98" s="118"/>
      <c r="BB98" s="118"/>
      <c r="BC98" s="118"/>
      <c r="BD98" s="118"/>
      <c r="BE98" s="118"/>
      <c r="BF98" s="118"/>
      <c r="BG98" s="118"/>
    </row>
    <row r="99" spans="1:59" s="119" customFormat="1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67" t="s">
        <v>314</v>
      </c>
      <c r="AA99" s="80">
        <f>AA57</f>
        <v>143.85492621944718</v>
      </c>
      <c r="AB99" s="80">
        <f t="shared" si="15"/>
        <v>148.77060315525688</v>
      </c>
      <c r="AC99" s="80">
        <f t="shared" si="15"/>
        <v>152.74772629050267</v>
      </c>
      <c r="AD99" s="80">
        <f t="shared" si="15"/>
        <v>150.82318529677448</v>
      </c>
      <c r="AE99" s="80">
        <f t="shared" si="15"/>
        <v>163.3382734842582</v>
      </c>
      <c r="AF99" s="80">
        <f t="shared" si="15"/>
        <v>162.94705383399716</v>
      </c>
      <c r="AG99" s="80">
        <f t="shared" si="15"/>
        <v>164.81441653062396</v>
      </c>
      <c r="AH99" s="80">
        <f t="shared" si="15"/>
        <v>163.678856000823</v>
      </c>
      <c r="AI99" s="80">
        <f t="shared" si="15"/>
        <v>173.11425602631155</v>
      </c>
      <c r="AJ99" s="80">
        <f t="shared" si="15"/>
        <v>182.39770731867543</v>
      </c>
      <c r="AK99" s="80">
        <f t="shared" si="15"/>
        <v>185.85219895924806</v>
      </c>
      <c r="AL99" s="80">
        <f t="shared" si="15"/>
        <v>188.32378564220414</v>
      </c>
      <c r="AM99" s="80">
        <f t="shared" si="15"/>
        <v>197.1725191713451</v>
      </c>
      <c r="AN99" s="80">
        <f>AN57</f>
        <v>195.85322544910983</v>
      </c>
      <c r="AO99" s="118"/>
      <c r="AP99" s="118"/>
      <c r="AQ99" s="118"/>
      <c r="AR99" s="118"/>
      <c r="AS99" s="118"/>
      <c r="AT99" s="118"/>
      <c r="AU99" s="118"/>
      <c r="AV99" s="118"/>
      <c r="AW99" s="118"/>
      <c r="AX99" s="118"/>
      <c r="AY99" s="118"/>
      <c r="AZ99" s="118"/>
      <c r="BA99" s="118"/>
      <c r="BB99" s="118"/>
      <c r="BC99" s="118"/>
      <c r="BD99" s="118"/>
      <c r="BE99" s="118"/>
      <c r="BF99" s="118"/>
      <c r="BG99" s="118"/>
    </row>
    <row r="100" spans="26:59" ht="14.25">
      <c r="Z100" s="67" t="s">
        <v>217</v>
      </c>
      <c r="AA100" s="80">
        <f>AA58</f>
        <v>129.14558895112745</v>
      </c>
      <c r="AB100" s="80">
        <f t="shared" si="15"/>
        <v>130.69260928400897</v>
      </c>
      <c r="AC100" s="80">
        <f t="shared" si="15"/>
        <v>137.68449231449728</v>
      </c>
      <c r="AD100" s="80">
        <f t="shared" si="15"/>
        <v>139.16222833149362</v>
      </c>
      <c r="AE100" s="80">
        <f t="shared" si="15"/>
        <v>146.08204304599525</v>
      </c>
      <c r="AF100" s="80">
        <f t="shared" si="15"/>
        <v>149.1087800693077</v>
      </c>
      <c r="AG100" s="80">
        <f t="shared" si="15"/>
        <v>148.77542262627227</v>
      </c>
      <c r="AH100" s="80">
        <f t="shared" si="15"/>
        <v>145.23416197029826</v>
      </c>
      <c r="AI100" s="80">
        <f t="shared" si="15"/>
        <v>144.56866713202115</v>
      </c>
      <c r="AJ100" s="80">
        <f t="shared" si="15"/>
        <v>152.6905541896788</v>
      </c>
      <c r="AK100" s="80">
        <f t="shared" si="15"/>
        <v>158.13734966142306</v>
      </c>
      <c r="AL100" s="80">
        <f t="shared" si="15"/>
        <v>154.17120552951596</v>
      </c>
      <c r="AM100" s="80">
        <f t="shared" si="15"/>
        <v>166.31267412747576</v>
      </c>
      <c r="AN100" s="80">
        <f>AN58</f>
        <v>169.73188134283365</v>
      </c>
      <c r="AO100" s="118"/>
      <c r="AP100" s="118"/>
      <c r="AQ100" s="118"/>
      <c r="AR100" s="118"/>
      <c r="AS100" s="118"/>
      <c r="AT100" s="118"/>
      <c r="AU100" s="118"/>
      <c r="AV100" s="118"/>
      <c r="AW100" s="118"/>
      <c r="AX100" s="118"/>
      <c r="AY100" s="118"/>
      <c r="AZ100" s="118"/>
      <c r="BA100" s="118"/>
      <c r="BB100" s="118"/>
      <c r="BC100" s="118"/>
      <c r="BD100" s="118"/>
      <c r="BE100" s="118"/>
      <c r="BF100" s="118"/>
      <c r="BG100" s="118"/>
    </row>
    <row r="102" spans="37:38" ht="14.25">
      <c r="AK102" s="259"/>
      <c r="AL102" s="258"/>
    </row>
    <row r="103" spans="37:39" ht="14.25">
      <c r="AK103" s="259"/>
      <c r="AL103" s="258"/>
      <c r="AM103" s="258"/>
    </row>
    <row r="104" ht="14.25">
      <c r="AM104" s="258"/>
    </row>
    <row r="105" ht="14.25">
      <c r="AM105" s="258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139"/>
  <sheetViews>
    <sheetView zoomScale="85" zoomScaleNormal="85" workbookViewId="0" topLeftCell="A1">
      <pane xSplit="26" ySplit="3" topLeftCell="AA4" activePane="bottomRight" state="frozen"/>
      <selection pane="topLeft" activeCell="A1" sqref="A1"/>
      <selection pane="topRight" activeCell="AA1" sqref="AA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625" style="1" customWidth="1"/>
    <col min="2" max="22" width="1.625" style="1" hidden="1" customWidth="1"/>
    <col min="23" max="24" width="1.625" style="1" customWidth="1"/>
    <col min="25" max="25" width="12.375" style="1" customWidth="1"/>
    <col min="26" max="26" width="22.25390625" style="1" customWidth="1"/>
    <col min="27" max="38" width="14.75390625" style="1" customWidth="1"/>
    <col min="39" max="40" width="15.625" style="1" customWidth="1"/>
    <col min="41" max="57" width="15.625" style="1" hidden="1" customWidth="1"/>
    <col min="58" max="58" width="5.25390625" style="1" bestFit="1" customWidth="1"/>
    <col min="59" max="59" width="5.50390625" style="1" hidden="1" customWidth="1"/>
    <col min="60" max="16384" width="9.00390625" style="1" customWidth="1"/>
  </cols>
  <sheetData>
    <row r="1" ht="21">
      <c r="AA1" s="565" t="s">
        <v>329</v>
      </c>
    </row>
    <row r="2" ht="15" thickBot="1">
      <c r="Y2" s="1" t="s">
        <v>55</v>
      </c>
    </row>
    <row r="3" spans="23:59" ht="15" thickBot="1">
      <c r="W3" s="57" t="s">
        <v>201</v>
      </c>
      <c r="X3" s="109"/>
      <c r="Y3" s="371"/>
      <c r="Z3" s="110"/>
      <c r="AA3" s="111">
        <v>1990</v>
      </c>
      <c r="AB3" s="111">
        <v>1991</v>
      </c>
      <c r="AC3" s="111">
        <v>1992</v>
      </c>
      <c r="AD3" s="111">
        <v>1993</v>
      </c>
      <c r="AE3" s="111">
        <v>1994</v>
      </c>
      <c r="AF3" s="111">
        <v>1995</v>
      </c>
      <c r="AG3" s="111">
        <v>1996</v>
      </c>
      <c r="AH3" s="111">
        <v>1997</v>
      </c>
      <c r="AI3" s="111">
        <v>1998</v>
      </c>
      <c r="AJ3" s="111">
        <v>1999</v>
      </c>
      <c r="AK3" s="111">
        <v>2000</v>
      </c>
      <c r="AL3" s="111">
        <v>2001</v>
      </c>
      <c r="AM3" s="111">
        <v>2002</v>
      </c>
      <c r="AN3" s="111">
        <v>2003</v>
      </c>
      <c r="AO3" s="111">
        <v>2004</v>
      </c>
      <c r="AP3" s="111">
        <v>2005</v>
      </c>
      <c r="AQ3" s="111">
        <v>2006</v>
      </c>
      <c r="AR3" s="111">
        <v>2007</v>
      </c>
      <c r="AS3" s="111">
        <v>2008</v>
      </c>
      <c r="AT3" s="111">
        <v>2009</v>
      </c>
      <c r="AU3" s="111">
        <v>2010</v>
      </c>
      <c r="AV3" s="111">
        <v>2011</v>
      </c>
      <c r="AW3" s="111">
        <v>2012</v>
      </c>
      <c r="AX3" s="111">
        <v>2013</v>
      </c>
      <c r="AY3" s="111">
        <v>2014</v>
      </c>
      <c r="AZ3" s="111">
        <v>2015</v>
      </c>
      <c r="BA3" s="111">
        <v>2016</v>
      </c>
      <c r="BB3" s="111">
        <v>2017</v>
      </c>
      <c r="BC3" s="111">
        <v>2018</v>
      </c>
      <c r="BD3" s="111">
        <v>2019</v>
      </c>
      <c r="BE3" s="111">
        <v>2020</v>
      </c>
      <c r="BF3" s="58" t="s">
        <v>202</v>
      </c>
      <c r="BG3" s="112" t="s">
        <v>242</v>
      </c>
    </row>
    <row r="4" spans="23:59" ht="14.25">
      <c r="W4" s="187" t="s">
        <v>243</v>
      </c>
      <c r="X4" s="190"/>
      <c r="Y4" s="372"/>
      <c r="Z4" s="191"/>
      <c r="AA4" s="373">
        <v>1048332.1546861446</v>
      </c>
      <c r="AB4" s="373">
        <v>1055412.7497758681</v>
      </c>
      <c r="AC4" s="373">
        <v>1071396.8164713315</v>
      </c>
      <c r="AD4" s="373">
        <v>1062291.7166855624</v>
      </c>
      <c r="AE4" s="373">
        <v>1118142.8510576035</v>
      </c>
      <c r="AF4" s="373">
        <v>1132241.0735555287</v>
      </c>
      <c r="AG4" s="373">
        <v>1153371.9443110437</v>
      </c>
      <c r="AH4" s="373">
        <v>1161013.0695861983</v>
      </c>
      <c r="AI4" s="373">
        <v>1118899.0641438782</v>
      </c>
      <c r="AJ4" s="373">
        <v>1152557.087119144</v>
      </c>
      <c r="AK4" s="373">
        <v>1161365.7740193561</v>
      </c>
      <c r="AL4" s="373">
        <v>1139022.6713185443</v>
      </c>
      <c r="AM4" s="373">
        <v>1175509.7982825425</v>
      </c>
      <c r="AN4" s="373">
        <v>1188099.744755226</v>
      </c>
      <c r="AO4" s="373">
        <v>0</v>
      </c>
      <c r="AP4" s="373">
        <v>0</v>
      </c>
      <c r="AQ4" s="373">
        <v>0</v>
      </c>
      <c r="AR4" s="373">
        <v>0</v>
      </c>
      <c r="AS4" s="373">
        <v>0</v>
      </c>
      <c r="AT4" s="373">
        <v>0</v>
      </c>
      <c r="AU4" s="373">
        <v>0</v>
      </c>
      <c r="AV4" s="373">
        <v>0</v>
      </c>
      <c r="AW4" s="373">
        <v>0</v>
      </c>
      <c r="AX4" s="373">
        <v>0</v>
      </c>
      <c r="AY4" s="373">
        <v>0</v>
      </c>
      <c r="AZ4" s="373">
        <v>0</v>
      </c>
      <c r="BA4" s="373">
        <v>0</v>
      </c>
      <c r="BB4" s="373">
        <v>0</v>
      </c>
      <c r="BC4" s="373">
        <v>0</v>
      </c>
      <c r="BD4" s="373">
        <v>0</v>
      </c>
      <c r="BE4" s="373">
        <v>0</v>
      </c>
      <c r="BF4" s="374"/>
      <c r="BG4" s="375"/>
    </row>
    <row r="5" spans="23:59" ht="14.25">
      <c r="W5" s="188"/>
      <c r="X5" s="133" t="s">
        <v>204</v>
      </c>
      <c r="Y5" s="376"/>
      <c r="Z5" s="135"/>
      <c r="AA5" s="377">
        <v>82191.40607751143</v>
      </c>
      <c r="AB5" s="377">
        <v>82747.22892430334</v>
      </c>
      <c r="AC5" s="377">
        <v>82594.7133963964</v>
      </c>
      <c r="AD5" s="377">
        <v>82077.00990046264</v>
      </c>
      <c r="AE5" s="377">
        <v>84821.21892068171</v>
      </c>
      <c r="AF5" s="377">
        <v>84284.09289736202</v>
      </c>
      <c r="AG5" s="377">
        <v>84165.53789937004</v>
      </c>
      <c r="AH5" s="377">
        <v>84877.82805140737</v>
      </c>
      <c r="AI5" s="377">
        <v>81804.38195690178</v>
      </c>
      <c r="AJ5" s="377">
        <v>82550.0440942247</v>
      </c>
      <c r="AK5" s="377">
        <v>82742.09441501557</v>
      </c>
      <c r="AL5" s="377">
        <v>77938.38039035368</v>
      </c>
      <c r="AM5" s="377">
        <v>82530.7278575273</v>
      </c>
      <c r="AN5" s="377">
        <v>85751.58424367924</v>
      </c>
      <c r="AO5" s="377">
        <v>0</v>
      </c>
      <c r="AP5" s="377">
        <v>0</v>
      </c>
      <c r="AQ5" s="377">
        <v>0</v>
      </c>
      <c r="AR5" s="377">
        <v>0</v>
      </c>
      <c r="AS5" s="377">
        <v>0</v>
      </c>
      <c r="AT5" s="377">
        <v>0</v>
      </c>
      <c r="AU5" s="377">
        <v>0</v>
      </c>
      <c r="AV5" s="377">
        <v>0</v>
      </c>
      <c r="AW5" s="377">
        <v>0</v>
      </c>
      <c r="AX5" s="377">
        <v>0</v>
      </c>
      <c r="AY5" s="377">
        <v>0</v>
      </c>
      <c r="AZ5" s="377">
        <v>0</v>
      </c>
      <c r="BA5" s="377">
        <v>0</v>
      </c>
      <c r="BB5" s="377">
        <v>0</v>
      </c>
      <c r="BC5" s="377">
        <v>0</v>
      </c>
      <c r="BD5" s="377">
        <v>0</v>
      </c>
      <c r="BE5" s="377">
        <v>0</v>
      </c>
      <c r="BF5" s="377"/>
      <c r="BG5" s="378"/>
    </row>
    <row r="6" spans="23:59" ht="13.5" customHeight="1">
      <c r="W6" s="188"/>
      <c r="X6" s="134"/>
      <c r="Y6" s="502" t="s">
        <v>327</v>
      </c>
      <c r="AA6" s="379">
        <v>28790.156688801755</v>
      </c>
      <c r="AB6" s="379">
        <v>29315.03874175998</v>
      </c>
      <c r="AC6" s="379">
        <v>30245.625874484685</v>
      </c>
      <c r="AD6" s="379">
        <v>28532.343046726477</v>
      </c>
      <c r="AE6" s="379">
        <v>31804.781263394143</v>
      </c>
      <c r="AF6" s="379">
        <v>30778.336261868753</v>
      </c>
      <c r="AG6" s="379">
        <v>30300.200350229745</v>
      </c>
      <c r="AH6" s="379">
        <v>30221.16473272034</v>
      </c>
      <c r="AI6" s="379">
        <v>29007.7300776218</v>
      </c>
      <c r="AJ6" s="379">
        <v>30384.596039263328</v>
      </c>
      <c r="AK6" s="379">
        <v>30711.82734229327</v>
      </c>
      <c r="AL6" s="379">
        <v>29936.49012826852</v>
      </c>
      <c r="AM6" s="379">
        <v>33542.03049252352</v>
      </c>
      <c r="AN6" s="379">
        <v>35779.01581730269</v>
      </c>
      <c r="AO6" s="379"/>
      <c r="AP6" s="379"/>
      <c r="AQ6" s="379"/>
      <c r="AR6" s="379"/>
      <c r="AS6" s="379"/>
      <c r="AT6" s="379"/>
      <c r="AU6" s="379"/>
      <c r="AV6" s="379"/>
      <c r="AW6" s="379"/>
      <c r="AX6" s="379"/>
      <c r="AY6" s="379"/>
      <c r="AZ6" s="379"/>
      <c r="BA6" s="379"/>
      <c r="BB6" s="379"/>
      <c r="BC6" s="379"/>
      <c r="BD6" s="379"/>
      <c r="BE6" s="379"/>
      <c r="BF6" s="379"/>
      <c r="BG6" s="380"/>
    </row>
    <row r="7" spans="23:59" ht="13.5" customHeight="1">
      <c r="W7" s="188"/>
      <c r="X7" s="134"/>
      <c r="Y7" s="381"/>
      <c r="Z7" s="333" t="s">
        <v>39</v>
      </c>
      <c r="AA7" s="382">
        <v>10567.205502017006</v>
      </c>
      <c r="AB7" s="382">
        <v>10735.888360724473</v>
      </c>
      <c r="AC7" s="382">
        <v>11232.909514798992</v>
      </c>
      <c r="AD7" s="382">
        <v>10587.993886272625</v>
      </c>
      <c r="AE7" s="382">
        <v>12172.944713801771</v>
      </c>
      <c r="AF7" s="382">
        <v>11590.689707384285</v>
      </c>
      <c r="AG7" s="382">
        <v>11689.88552519681</v>
      </c>
      <c r="AH7" s="382">
        <v>11191.100260953506</v>
      </c>
      <c r="AI7" s="382">
        <v>10833.675956301578</v>
      </c>
      <c r="AJ7" s="382">
        <v>11407.592477881115</v>
      </c>
      <c r="AK7" s="382">
        <v>11507.384019350427</v>
      </c>
      <c r="AL7" s="382">
        <v>11250.671550481928</v>
      </c>
      <c r="AM7" s="382">
        <v>12031.577521510502</v>
      </c>
      <c r="AN7" s="382">
        <v>12647.959008551219</v>
      </c>
      <c r="AO7" s="382"/>
      <c r="AP7" s="382"/>
      <c r="AQ7" s="382"/>
      <c r="AR7" s="382"/>
      <c r="AS7" s="382"/>
      <c r="AT7" s="382"/>
      <c r="AU7" s="382"/>
      <c r="AV7" s="382"/>
      <c r="AW7" s="382"/>
      <c r="AX7" s="382"/>
      <c r="AY7" s="382"/>
      <c r="AZ7" s="382"/>
      <c r="BA7" s="382"/>
      <c r="BB7" s="382"/>
      <c r="BC7" s="382"/>
      <c r="BD7" s="382"/>
      <c r="BE7" s="382"/>
      <c r="BF7" s="382"/>
      <c r="BG7" s="383"/>
    </row>
    <row r="8" spans="23:59" ht="13.5" customHeight="1">
      <c r="W8" s="188"/>
      <c r="X8" s="134"/>
      <c r="Y8" s="381"/>
      <c r="Z8" s="334" t="s">
        <v>40</v>
      </c>
      <c r="AA8" s="384">
        <v>2337.7621430810345</v>
      </c>
      <c r="AB8" s="384">
        <v>2344.0320192114314</v>
      </c>
      <c r="AC8" s="384">
        <v>2459.2936398324623</v>
      </c>
      <c r="AD8" s="384">
        <v>2558.4334738818375</v>
      </c>
      <c r="AE8" s="384">
        <v>2730.4932044418497</v>
      </c>
      <c r="AF8" s="384">
        <v>2905.0011171109145</v>
      </c>
      <c r="AG8" s="384">
        <v>2912.6957988511735</v>
      </c>
      <c r="AH8" s="384">
        <v>2991.001582728371</v>
      </c>
      <c r="AI8" s="384">
        <v>2594.5692602137065</v>
      </c>
      <c r="AJ8" s="384">
        <v>2866.281658856244</v>
      </c>
      <c r="AK8" s="384">
        <v>3001.1436979622345</v>
      </c>
      <c r="AL8" s="384">
        <v>3086.6052818957396</v>
      </c>
      <c r="AM8" s="384">
        <v>3202.772035128512</v>
      </c>
      <c r="AN8" s="384">
        <v>3389.2475937544277</v>
      </c>
      <c r="AO8" s="384"/>
      <c r="AP8" s="384"/>
      <c r="AQ8" s="384"/>
      <c r="AR8" s="384"/>
      <c r="AS8" s="384"/>
      <c r="AT8" s="384"/>
      <c r="AU8" s="384"/>
      <c r="AV8" s="384"/>
      <c r="AW8" s="384"/>
      <c r="AX8" s="384"/>
      <c r="AY8" s="384"/>
      <c r="AZ8" s="384"/>
      <c r="BA8" s="384"/>
      <c r="BB8" s="384"/>
      <c r="BC8" s="384"/>
      <c r="BD8" s="384"/>
      <c r="BE8" s="384"/>
      <c r="BF8" s="384"/>
      <c r="BG8" s="385"/>
    </row>
    <row r="9" spans="23:59" ht="13.5" customHeight="1">
      <c r="W9" s="188"/>
      <c r="X9" s="134"/>
      <c r="Y9" s="381"/>
      <c r="Z9" s="335" t="s">
        <v>41</v>
      </c>
      <c r="AA9" s="386">
        <v>0</v>
      </c>
      <c r="AB9" s="386">
        <v>0</v>
      </c>
      <c r="AC9" s="386">
        <v>0</v>
      </c>
      <c r="AD9" s="386">
        <v>0</v>
      </c>
      <c r="AE9" s="386">
        <v>0</v>
      </c>
      <c r="AF9" s="386">
        <v>0</v>
      </c>
      <c r="AG9" s="386">
        <v>0</v>
      </c>
      <c r="AH9" s="386">
        <v>0</v>
      </c>
      <c r="AI9" s="386">
        <v>0</v>
      </c>
      <c r="AJ9" s="386">
        <v>0</v>
      </c>
      <c r="AK9" s="386">
        <v>0</v>
      </c>
      <c r="AL9" s="386">
        <v>0</v>
      </c>
      <c r="AM9" s="386">
        <v>0</v>
      </c>
      <c r="AN9" s="386">
        <v>0</v>
      </c>
      <c r="AO9" s="386"/>
      <c r="AP9" s="386"/>
      <c r="AQ9" s="386"/>
      <c r="AR9" s="386"/>
      <c r="AS9" s="386"/>
      <c r="AT9" s="386"/>
      <c r="AU9" s="386"/>
      <c r="AV9" s="386"/>
      <c r="AW9" s="386"/>
      <c r="AX9" s="386"/>
      <c r="AY9" s="386"/>
      <c r="AZ9" s="386"/>
      <c r="BA9" s="386"/>
      <c r="BB9" s="386"/>
      <c r="BC9" s="386"/>
      <c r="BD9" s="386"/>
      <c r="BE9" s="386"/>
      <c r="BF9" s="386"/>
      <c r="BG9" s="387"/>
    </row>
    <row r="10" spans="23:59" ht="13.5" customHeight="1">
      <c r="W10" s="188"/>
      <c r="X10" s="134"/>
      <c r="Y10" s="388"/>
      <c r="Z10" s="336" t="s">
        <v>42</v>
      </c>
      <c r="AA10" s="389">
        <v>15885.189043703713</v>
      </c>
      <c r="AB10" s="389">
        <v>16235.118361824076</v>
      </c>
      <c r="AC10" s="389">
        <v>16553.42271985323</v>
      </c>
      <c r="AD10" s="389">
        <v>15385.915686572014</v>
      </c>
      <c r="AE10" s="389">
        <v>16901.343345150523</v>
      </c>
      <c r="AF10" s="389">
        <v>16282.645437373554</v>
      </c>
      <c r="AG10" s="389">
        <v>15697.619026181761</v>
      </c>
      <c r="AH10" s="389">
        <v>16039.062889038463</v>
      </c>
      <c r="AI10" s="389">
        <v>15579.484861106515</v>
      </c>
      <c r="AJ10" s="389">
        <v>16110.721902525967</v>
      </c>
      <c r="AK10" s="389">
        <v>16203.299624980607</v>
      </c>
      <c r="AL10" s="389">
        <v>15599.213295890853</v>
      </c>
      <c r="AM10" s="389">
        <v>18307.680935884506</v>
      </c>
      <c r="AN10" s="389">
        <v>19741.80921499704</v>
      </c>
      <c r="AO10" s="389"/>
      <c r="AP10" s="389"/>
      <c r="AQ10" s="389"/>
      <c r="AR10" s="389"/>
      <c r="AS10" s="389"/>
      <c r="AT10" s="389"/>
      <c r="AU10" s="389"/>
      <c r="AV10" s="389"/>
      <c r="AW10" s="389"/>
      <c r="AX10" s="389"/>
      <c r="AY10" s="389"/>
      <c r="AZ10" s="389"/>
      <c r="BA10" s="389"/>
      <c r="BB10" s="389"/>
      <c r="BC10" s="389"/>
      <c r="BD10" s="389"/>
      <c r="BE10" s="389"/>
      <c r="BF10" s="389"/>
      <c r="BG10" s="390"/>
    </row>
    <row r="11" spans="23:59" ht="13.5" customHeight="1">
      <c r="W11" s="188"/>
      <c r="X11" s="134"/>
      <c r="Y11" s="337" t="s">
        <v>250</v>
      </c>
      <c r="Z11" s="391"/>
      <c r="AA11" s="392">
        <v>24756.909599231116</v>
      </c>
      <c r="AB11" s="392">
        <v>25658.032993252913</v>
      </c>
      <c r="AC11" s="392">
        <v>26385.06722747077</v>
      </c>
      <c r="AD11" s="392">
        <v>27604.289364960172</v>
      </c>
      <c r="AE11" s="392">
        <v>27681.69167614074</v>
      </c>
      <c r="AF11" s="392">
        <v>28004.971822590865</v>
      </c>
      <c r="AG11" s="392">
        <v>28676.612273768136</v>
      </c>
      <c r="AH11" s="392">
        <v>29250.267909552156</v>
      </c>
      <c r="AI11" s="392">
        <v>29144.318451525534</v>
      </c>
      <c r="AJ11" s="392">
        <v>29228.849189960485</v>
      </c>
      <c r="AK11" s="392">
        <v>29760.081778445343</v>
      </c>
      <c r="AL11" s="392">
        <v>29691.493225144382</v>
      </c>
      <c r="AM11" s="392">
        <v>29846.040672289582</v>
      </c>
      <c r="AN11" s="392">
        <v>30632.0310990506</v>
      </c>
      <c r="AO11" s="392"/>
      <c r="AP11" s="392"/>
      <c r="AQ11" s="392"/>
      <c r="AR11" s="392"/>
      <c r="AS11" s="392"/>
      <c r="AT11" s="392"/>
      <c r="AU11" s="392"/>
      <c r="AV11" s="392"/>
      <c r="AW11" s="392"/>
      <c r="AX11" s="392"/>
      <c r="AY11" s="392"/>
      <c r="AZ11" s="392"/>
      <c r="BA11" s="392"/>
      <c r="BB11" s="392"/>
      <c r="BC11" s="392"/>
      <c r="BD11" s="392"/>
      <c r="BE11" s="392"/>
      <c r="BF11" s="393"/>
      <c r="BG11" s="394"/>
    </row>
    <row r="12" spans="23:59" ht="13.5" customHeight="1">
      <c r="W12" s="188"/>
      <c r="X12" s="134"/>
      <c r="Y12" s="395"/>
      <c r="Z12" s="338" t="s">
        <v>56</v>
      </c>
      <c r="AA12" s="396">
        <v>7041.083798253861</v>
      </c>
      <c r="AB12" s="396">
        <v>6989.1067974945745</v>
      </c>
      <c r="AC12" s="396">
        <v>7348.605570953232</v>
      </c>
      <c r="AD12" s="396">
        <v>7602.185111145748</v>
      </c>
      <c r="AE12" s="396">
        <v>7567.356185898604</v>
      </c>
      <c r="AF12" s="396">
        <v>7685.983577205996</v>
      </c>
      <c r="AG12" s="396">
        <v>7902.837391860112</v>
      </c>
      <c r="AH12" s="396">
        <v>7797.398434445745</v>
      </c>
      <c r="AI12" s="396">
        <v>8605.005006329815</v>
      </c>
      <c r="AJ12" s="396">
        <v>8779.2608944765</v>
      </c>
      <c r="AK12" s="396">
        <v>8983.171769135493</v>
      </c>
      <c r="AL12" s="396">
        <v>8887.081727995112</v>
      </c>
      <c r="AM12" s="396">
        <v>8921.05854715938</v>
      </c>
      <c r="AN12" s="396">
        <v>9423.844165295654</v>
      </c>
      <c r="AO12" s="396"/>
      <c r="AP12" s="396"/>
      <c r="AQ12" s="396"/>
      <c r="AR12" s="396"/>
      <c r="AS12" s="396"/>
      <c r="AT12" s="396"/>
      <c r="AU12" s="396"/>
      <c r="AV12" s="396"/>
      <c r="AW12" s="396"/>
      <c r="AX12" s="396"/>
      <c r="AY12" s="396"/>
      <c r="AZ12" s="396"/>
      <c r="BA12" s="396"/>
      <c r="BB12" s="396"/>
      <c r="BC12" s="396"/>
      <c r="BD12" s="396"/>
      <c r="BE12" s="396"/>
      <c r="BF12" s="397"/>
      <c r="BG12" s="398"/>
    </row>
    <row r="13" spans="23:59" ht="13.5" customHeight="1">
      <c r="W13" s="188"/>
      <c r="X13" s="134"/>
      <c r="Y13" s="395"/>
      <c r="Z13" s="339" t="s">
        <v>57</v>
      </c>
      <c r="AA13" s="382">
        <v>0</v>
      </c>
      <c r="AB13" s="382">
        <v>0</v>
      </c>
      <c r="AC13" s="382">
        <v>0</v>
      </c>
      <c r="AD13" s="382">
        <v>0</v>
      </c>
      <c r="AE13" s="382">
        <v>0</v>
      </c>
      <c r="AF13" s="382">
        <v>0</v>
      </c>
      <c r="AG13" s="382">
        <v>0</v>
      </c>
      <c r="AH13" s="382">
        <v>0</v>
      </c>
      <c r="AI13" s="382">
        <v>0</v>
      </c>
      <c r="AJ13" s="382">
        <v>0</v>
      </c>
      <c r="AK13" s="382">
        <v>0</v>
      </c>
      <c r="AL13" s="382">
        <v>0</v>
      </c>
      <c r="AM13" s="382">
        <v>0</v>
      </c>
      <c r="AN13" s="382">
        <v>0</v>
      </c>
      <c r="AO13" s="382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99"/>
      <c r="BG13" s="400"/>
    </row>
    <row r="14" spans="23:59" ht="13.5" customHeight="1">
      <c r="W14" s="188"/>
      <c r="X14" s="134"/>
      <c r="Y14" s="395"/>
      <c r="Z14" s="338" t="s">
        <v>58</v>
      </c>
      <c r="AA14" s="396">
        <v>0</v>
      </c>
      <c r="AB14" s="396">
        <v>0</v>
      </c>
      <c r="AC14" s="396">
        <v>0</v>
      </c>
      <c r="AD14" s="396">
        <v>0</v>
      </c>
      <c r="AE14" s="396">
        <v>0</v>
      </c>
      <c r="AF14" s="396">
        <v>0</v>
      </c>
      <c r="AG14" s="396">
        <v>0</v>
      </c>
      <c r="AH14" s="396">
        <v>0</v>
      </c>
      <c r="AI14" s="396">
        <v>0</v>
      </c>
      <c r="AJ14" s="396">
        <v>0</v>
      </c>
      <c r="AK14" s="396">
        <v>0</v>
      </c>
      <c r="AL14" s="396">
        <v>0</v>
      </c>
      <c r="AM14" s="396">
        <v>0</v>
      </c>
      <c r="AN14" s="396">
        <v>0</v>
      </c>
      <c r="AO14" s="396"/>
      <c r="AP14" s="396"/>
      <c r="AQ14" s="396"/>
      <c r="AR14" s="396"/>
      <c r="AS14" s="396"/>
      <c r="AT14" s="396"/>
      <c r="AU14" s="396"/>
      <c r="AV14" s="396"/>
      <c r="AW14" s="396"/>
      <c r="AX14" s="396"/>
      <c r="AY14" s="396"/>
      <c r="AZ14" s="396"/>
      <c r="BA14" s="396"/>
      <c r="BB14" s="396"/>
      <c r="BC14" s="396"/>
      <c r="BD14" s="396"/>
      <c r="BE14" s="396"/>
      <c r="BF14" s="397"/>
      <c r="BG14" s="398"/>
    </row>
    <row r="15" spans="23:59" ht="13.5" customHeight="1">
      <c r="W15" s="188"/>
      <c r="X15" s="134"/>
      <c r="Y15" s="395"/>
      <c r="Z15" s="339" t="s">
        <v>59</v>
      </c>
      <c r="AA15" s="382">
        <v>0</v>
      </c>
      <c r="AB15" s="382">
        <v>0</v>
      </c>
      <c r="AC15" s="382">
        <v>0</v>
      </c>
      <c r="AD15" s="382">
        <v>0</v>
      </c>
      <c r="AE15" s="382">
        <v>0</v>
      </c>
      <c r="AF15" s="382">
        <v>0</v>
      </c>
      <c r="AG15" s="382">
        <v>0</v>
      </c>
      <c r="AH15" s="382">
        <v>0</v>
      </c>
      <c r="AI15" s="382">
        <v>0</v>
      </c>
      <c r="AJ15" s="382">
        <v>0</v>
      </c>
      <c r="AK15" s="382">
        <v>0</v>
      </c>
      <c r="AL15" s="382">
        <v>0</v>
      </c>
      <c r="AM15" s="382">
        <v>0</v>
      </c>
      <c r="AN15" s="382">
        <v>0</v>
      </c>
      <c r="AO15" s="382"/>
      <c r="AP15" s="382"/>
      <c r="AQ15" s="382"/>
      <c r="AR15" s="382"/>
      <c r="AS15" s="382"/>
      <c r="AT15" s="382"/>
      <c r="AU15" s="382"/>
      <c r="AV15" s="382"/>
      <c r="AW15" s="382"/>
      <c r="AX15" s="382"/>
      <c r="AY15" s="382"/>
      <c r="AZ15" s="382"/>
      <c r="BA15" s="382"/>
      <c r="BB15" s="382"/>
      <c r="BC15" s="382"/>
      <c r="BD15" s="382"/>
      <c r="BE15" s="382"/>
      <c r="BF15" s="399"/>
      <c r="BG15" s="400"/>
    </row>
    <row r="16" spans="23:59" ht="13.5" customHeight="1">
      <c r="W16" s="188"/>
      <c r="X16" s="134"/>
      <c r="Y16" s="395"/>
      <c r="Z16" s="340" t="s">
        <v>60</v>
      </c>
      <c r="AA16" s="396">
        <v>0</v>
      </c>
      <c r="AB16" s="396">
        <v>0</v>
      </c>
      <c r="AC16" s="396">
        <v>0</v>
      </c>
      <c r="AD16" s="396">
        <v>0</v>
      </c>
      <c r="AE16" s="396">
        <v>0</v>
      </c>
      <c r="AF16" s="396">
        <v>0</v>
      </c>
      <c r="AG16" s="396">
        <v>0</v>
      </c>
      <c r="AH16" s="396">
        <v>0</v>
      </c>
      <c r="AI16" s="396">
        <v>0</v>
      </c>
      <c r="AJ16" s="396">
        <v>0</v>
      </c>
      <c r="AK16" s="396">
        <v>0</v>
      </c>
      <c r="AL16" s="396">
        <v>0</v>
      </c>
      <c r="AM16" s="396">
        <v>0</v>
      </c>
      <c r="AN16" s="396">
        <v>0</v>
      </c>
      <c r="AO16" s="396"/>
      <c r="AP16" s="396"/>
      <c r="AQ16" s="396"/>
      <c r="AR16" s="396"/>
      <c r="AS16" s="396"/>
      <c r="AT16" s="396"/>
      <c r="AU16" s="396"/>
      <c r="AV16" s="396"/>
      <c r="AW16" s="396"/>
      <c r="AX16" s="396"/>
      <c r="AY16" s="396"/>
      <c r="AZ16" s="396"/>
      <c r="BA16" s="396"/>
      <c r="BB16" s="396"/>
      <c r="BC16" s="396"/>
      <c r="BD16" s="396"/>
      <c r="BE16" s="396"/>
      <c r="BF16" s="397"/>
      <c r="BG16" s="398"/>
    </row>
    <row r="17" spans="23:59" ht="13.5" customHeight="1">
      <c r="W17" s="188"/>
      <c r="X17" s="134"/>
      <c r="Y17" s="401"/>
      <c r="Z17" s="341" t="s">
        <v>43</v>
      </c>
      <c r="AA17" s="402">
        <v>17715.825800977254</v>
      </c>
      <c r="AB17" s="402">
        <v>18668.92619575834</v>
      </c>
      <c r="AC17" s="402">
        <v>19036.46165651754</v>
      </c>
      <c r="AD17" s="402">
        <v>20002.104253814425</v>
      </c>
      <c r="AE17" s="402">
        <v>20114.335490242138</v>
      </c>
      <c r="AF17" s="402">
        <v>20318.98824538487</v>
      </c>
      <c r="AG17" s="402">
        <v>20773.774881908023</v>
      </c>
      <c r="AH17" s="402">
        <v>21452.86947510641</v>
      </c>
      <c r="AI17" s="402">
        <v>20539.31344519572</v>
      </c>
      <c r="AJ17" s="402">
        <v>20449.588295483987</v>
      </c>
      <c r="AK17" s="402">
        <v>20776.91000930985</v>
      </c>
      <c r="AL17" s="402">
        <v>20804.41149714927</v>
      </c>
      <c r="AM17" s="402">
        <v>20924.982125130202</v>
      </c>
      <c r="AN17" s="402">
        <v>21208.186933754947</v>
      </c>
      <c r="AO17" s="402"/>
      <c r="AP17" s="402"/>
      <c r="AQ17" s="402"/>
      <c r="AR17" s="402"/>
      <c r="AS17" s="402"/>
      <c r="AT17" s="402"/>
      <c r="AU17" s="402"/>
      <c r="AV17" s="402"/>
      <c r="AW17" s="402"/>
      <c r="AX17" s="402"/>
      <c r="AY17" s="402"/>
      <c r="AZ17" s="402"/>
      <c r="BA17" s="402"/>
      <c r="BB17" s="402"/>
      <c r="BC17" s="402"/>
      <c r="BD17" s="402"/>
      <c r="BE17" s="402"/>
      <c r="BF17" s="403"/>
      <c r="BG17" s="404"/>
    </row>
    <row r="18" spans="23:59" ht="14.25">
      <c r="W18" s="188"/>
      <c r="X18" s="134"/>
      <c r="Y18" s="342" t="s">
        <v>44</v>
      </c>
      <c r="Z18" s="405"/>
      <c r="AA18" s="406">
        <v>28644.339789478567</v>
      </c>
      <c r="AB18" s="406">
        <v>27774.157189290447</v>
      </c>
      <c r="AC18" s="406">
        <v>25964.020294440943</v>
      </c>
      <c r="AD18" s="406">
        <v>25940.377488776</v>
      </c>
      <c r="AE18" s="406">
        <v>25334.74598114682</v>
      </c>
      <c r="AF18" s="406">
        <v>25500.784812902395</v>
      </c>
      <c r="AG18" s="406">
        <v>25188.72527537217</v>
      </c>
      <c r="AH18" s="406">
        <v>25406.39540913487</v>
      </c>
      <c r="AI18" s="406">
        <v>23652.33342775445</v>
      </c>
      <c r="AJ18" s="406">
        <v>22936.598865000884</v>
      </c>
      <c r="AK18" s="406">
        <v>22270.185294276962</v>
      </c>
      <c r="AL18" s="406">
        <v>18310.397036940783</v>
      </c>
      <c r="AM18" s="406">
        <v>19142.65669271419</v>
      </c>
      <c r="AN18" s="406">
        <v>19340.537327325965</v>
      </c>
      <c r="AO18" s="406"/>
      <c r="AP18" s="406"/>
      <c r="AQ18" s="406"/>
      <c r="AR18" s="406"/>
      <c r="AS18" s="406"/>
      <c r="AT18" s="406"/>
      <c r="AU18" s="406"/>
      <c r="AV18" s="406"/>
      <c r="AW18" s="406"/>
      <c r="AX18" s="406"/>
      <c r="AY18" s="406"/>
      <c r="AZ18" s="406"/>
      <c r="BA18" s="406"/>
      <c r="BB18" s="406"/>
      <c r="BC18" s="406"/>
      <c r="BD18" s="406"/>
      <c r="BE18" s="406"/>
      <c r="BF18" s="407"/>
      <c r="BG18" s="408"/>
    </row>
    <row r="19" spans="23:59" ht="14.25">
      <c r="W19" s="188"/>
      <c r="X19" s="134"/>
      <c r="Y19" s="409"/>
      <c r="Z19" s="343" t="s">
        <v>61</v>
      </c>
      <c r="AA19" s="410">
        <v>5372.680854067031</v>
      </c>
      <c r="AB19" s="410">
        <v>4856.01814957227</v>
      </c>
      <c r="AC19" s="410">
        <v>5292.747958872516</v>
      </c>
      <c r="AD19" s="410">
        <v>4851.127895074545</v>
      </c>
      <c r="AE19" s="410">
        <v>2206.892945017203</v>
      </c>
      <c r="AF19" s="410">
        <v>3363.8535700588513</v>
      </c>
      <c r="AG19" s="410">
        <v>3757.110897674649</v>
      </c>
      <c r="AH19" s="410">
        <v>2372.3399932420907</v>
      </c>
      <c r="AI19" s="410">
        <v>3047.6065654694767</v>
      </c>
      <c r="AJ19" s="410">
        <v>2584.3979071618514</v>
      </c>
      <c r="AK19" s="410">
        <v>1633.5784551788893</v>
      </c>
      <c r="AL19" s="410">
        <v>2928.3384704350065</v>
      </c>
      <c r="AM19" s="410">
        <v>2209.9527892640676</v>
      </c>
      <c r="AN19" s="410">
        <v>1771.7327021557735</v>
      </c>
      <c r="AO19" s="410"/>
      <c r="AP19" s="410"/>
      <c r="AQ19" s="410"/>
      <c r="AR19" s="410"/>
      <c r="AS19" s="410"/>
      <c r="AT19" s="410"/>
      <c r="AU19" s="410"/>
      <c r="AV19" s="410"/>
      <c r="AW19" s="410"/>
      <c r="AX19" s="410"/>
      <c r="AY19" s="410"/>
      <c r="AZ19" s="410"/>
      <c r="BA19" s="410"/>
      <c r="BB19" s="410"/>
      <c r="BC19" s="410"/>
      <c r="BD19" s="410"/>
      <c r="BE19" s="410"/>
      <c r="BF19" s="411"/>
      <c r="BG19" s="412"/>
    </row>
    <row r="20" spans="23:59" ht="14.25">
      <c r="W20" s="188"/>
      <c r="X20" s="134"/>
      <c r="Y20" s="409"/>
      <c r="Z20" s="344" t="s">
        <v>62</v>
      </c>
      <c r="AA20" s="382">
        <v>5904.8168470464325</v>
      </c>
      <c r="AB20" s="382">
        <v>6302.981875224144</v>
      </c>
      <c r="AC20" s="382">
        <v>5375.061176598067</v>
      </c>
      <c r="AD20" s="382">
        <v>5864.236141932046</v>
      </c>
      <c r="AE20" s="382">
        <v>8690.226486438642</v>
      </c>
      <c r="AF20" s="382">
        <v>7721.217445857884</v>
      </c>
      <c r="AG20" s="382">
        <v>7721.0168045628925</v>
      </c>
      <c r="AH20" s="382">
        <v>9399.079236899392</v>
      </c>
      <c r="AI20" s="382">
        <v>7999.99302758105</v>
      </c>
      <c r="AJ20" s="382">
        <v>7681.536555150462</v>
      </c>
      <c r="AK20" s="382">
        <v>7628.331084806813</v>
      </c>
      <c r="AL20" s="382">
        <v>5391.683199679077</v>
      </c>
      <c r="AM20" s="382">
        <v>6429.859165514809</v>
      </c>
      <c r="AN20" s="382">
        <v>7162.280641448687</v>
      </c>
      <c r="AO20" s="382"/>
      <c r="AP20" s="382"/>
      <c r="AQ20" s="382"/>
      <c r="AR20" s="382"/>
      <c r="AS20" s="382"/>
      <c r="AT20" s="382"/>
      <c r="AU20" s="382"/>
      <c r="AV20" s="382"/>
      <c r="AW20" s="382"/>
      <c r="AX20" s="382"/>
      <c r="AY20" s="382"/>
      <c r="AZ20" s="382"/>
      <c r="BA20" s="382"/>
      <c r="BB20" s="382"/>
      <c r="BC20" s="382"/>
      <c r="BD20" s="382"/>
      <c r="BE20" s="382"/>
      <c r="BF20" s="399"/>
      <c r="BG20" s="400"/>
    </row>
    <row r="21" spans="23:59" ht="14.25">
      <c r="W21" s="188"/>
      <c r="X21" s="134"/>
      <c r="Y21" s="409"/>
      <c r="Z21" s="345" t="s">
        <v>63</v>
      </c>
      <c r="AA21" s="410">
        <v>2781.8206100159177</v>
      </c>
      <c r="AB21" s="410">
        <v>2980.3522375948264</v>
      </c>
      <c r="AC21" s="410">
        <v>2593.235929762456</v>
      </c>
      <c r="AD21" s="410">
        <v>2829.550837603209</v>
      </c>
      <c r="AE21" s="410">
        <v>4176.324531522178</v>
      </c>
      <c r="AF21" s="410">
        <v>3850.694906343067</v>
      </c>
      <c r="AG21" s="410">
        <v>3913.072687007356</v>
      </c>
      <c r="AH21" s="410">
        <v>4937.08180298766</v>
      </c>
      <c r="AI21" s="410">
        <v>3739.900175464514</v>
      </c>
      <c r="AJ21" s="410">
        <v>3328.5882108717315</v>
      </c>
      <c r="AK21" s="410">
        <v>3254.1006737575985</v>
      </c>
      <c r="AL21" s="410">
        <v>2176.228842355788</v>
      </c>
      <c r="AM21" s="410">
        <v>2350.6664341843484</v>
      </c>
      <c r="AN21" s="410">
        <v>2453.1088675598726</v>
      </c>
      <c r="AO21" s="410"/>
      <c r="AP21" s="410"/>
      <c r="AQ21" s="410"/>
      <c r="AR21" s="410"/>
      <c r="AS21" s="410"/>
      <c r="AT21" s="410"/>
      <c r="AU21" s="410"/>
      <c r="AV21" s="410"/>
      <c r="AW21" s="410"/>
      <c r="AX21" s="410"/>
      <c r="AY21" s="410"/>
      <c r="AZ21" s="410"/>
      <c r="BA21" s="410"/>
      <c r="BB21" s="410"/>
      <c r="BC21" s="410"/>
      <c r="BD21" s="410"/>
      <c r="BE21" s="410"/>
      <c r="BF21" s="411"/>
      <c r="BG21" s="412"/>
    </row>
    <row r="22" spans="23:59" ht="14.25">
      <c r="W22" s="188"/>
      <c r="X22" s="134"/>
      <c r="Y22" s="409"/>
      <c r="Z22" s="339" t="s">
        <v>64</v>
      </c>
      <c r="AA22" s="382">
        <v>2599.829646967576</v>
      </c>
      <c r="AB22" s="382">
        <v>2858.9806490812857</v>
      </c>
      <c r="AC22" s="382">
        <v>2392.7468365091404</v>
      </c>
      <c r="AD22" s="382">
        <v>2635.7824186009934</v>
      </c>
      <c r="AE22" s="382">
        <v>4123.572572614591</v>
      </c>
      <c r="AF22" s="382">
        <v>3557.684766317273</v>
      </c>
      <c r="AG22" s="382">
        <v>3532.544756579157</v>
      </c>
      <c r="AH22" s="382">
        <v>4413.39123206658</v>
      </c>
      <c r="AI22" s="382">
        <v>4260.092852116536</v>
      </c>
      <c r="AJ22" s="382">
        <v>4352.9483442787305</v>
      </c>
      <c r="AK22" s="382">
        <v>4374.230411049215</v>
      </c>
      <c r="AL22" s="382">
        <v>3215.4543573232886</v>
      </c>
      <c r="AM22" s="382">
        <v>4079.1927313304604</v>
      </c>
      <c r="AN22" s="382">
        <v>4709.171773888815</v>
      </c>
      <c r="AO22" s="382"/>
      <c r="AP22" s="382"/>
      <c r="AQ22" s="382"/>
      <c r="AR22" s="382"/>
      <c r="AS22" s="382"/>
      <c r="AT22" s="382"/>
      <c r="AU22" s="382"/>
      <c r="AV22" s="382"/>
      <c r="AW22" s="382"/>
      <c r="AX22" s="382"/>
      <c r="AY22" s="382"/>
      <c r="AZ22" s="382"/>
      <c r="BA22" s="382"/>
      <c r="BB22" s="382"/>
      <c r="BC22" s="382"/>
      <c r="BD22" s="382"/>
      <c r="BE22" s="382"/>
      <c r="BF22" s="399"/>
      <c r="BG22" s="400"/>
    </row>
    <row r="23" spans="23:59" ht="14.25">
      <c r="W23" s="188"/>
      <c r="X23" s="134"/>
      <c r="Y23" s="409"/>
      <c r="Z23" s="345" t="s">
        <v>65</v>
      </c>
      <c r="AA23" s="410">
        <v>523.1665900629392</v>
      </c>
      <c r="AB23" s="410">
        <v>463.6489885480314</v>
      </c>
      <c r="AC23" s="410">
        <v>389.07841032646985</v>
      </c>
      <c r="AD23" s="410">
        <v>398.90288572784317</v>
      </c>
      <c r="AE23" s="410">
        <v>390.32938230187335</v>
      </c>
      <c r="AF23" s="410">
        <v>312.83777319754455</v>
      </c>
      <c r="AG23" s="410">
        <v>275.39936097637917</v>
      </c>
      <c r="AH23" s="410">
        <v>48.606201845150956</v>
      </c>
      <c r="AI23" s="410">
        <v>0</v>
      </c>
      <c r="AJ23" s="410">
        <v>0</v>
      </c>
      <c r="AK23" s="410">
        <v>0</v>
      </c>
      <c r="AL23" s="410">
        <v>0</v>
      </c>
      <c r="AM23" s="410">
        <v>0</v>
      </c>
      <c r="AN23" s="410">
        <v>0</v>
      </c>
      <c r="AO23" s="410"/>
      <c r="AP23" s="410"/>
      <c r="AQ23" s="410"/>
      <c r="AR23" s="410"/>
      <c r="AS23" s="410"/>
      <c r="AT23" s="410"/>
      <c r="AU23" s="410"/>
      <c r="AV23" s="410"/>
      <c r="AW23" s="410"/>
      <c r="AX23" s="410"/>
      <c r="AY23" s="410"/>
      <c r="AZ23" s="410"/>
      <c r="BA23" s="410"/>
      <c r="BB23" s="410"/>
      <c r="BC23" s="410"/>
      <c r="BD23" s="410"/>
      <c r="BE23" s="410"/>
      <c r="BF23" s="411"/>
      <c r="BG23" s="412"/>
    </row>
    <row r="24" spans="23:59" ht="14.25">
      <c r="W24" s="188"/>
      <c r="X24" s="134"/>
      <c r="Y24" s="409"/>
      <c r="Z24" s="344" t="s">
        <v>66</v>
      </c>
      <c r="AA24" s="382">
        <v>-959.5568603812053</v>
      </c>
      <c r="AB24" s="382">
        <v>-1104.7326298350179</v>
      </c>
      <c r="AC24" s="382">
        <v>-1207.8386781490901</v>
      </c>
      <c r="AD24" s="382">
        <v>-1255.8040493448368</v>
      </c>
      <c r="AE24" s="382">
        <v>-1444.6052505939854</v>
      </c>
      <c r="AF24" s="382">
        <v>-1592.33338901392</v>
      </c>
      <c r="AG24" s="382">
        <v>-1983.8445361987676</v>
      </c>
      <c r="AH24" s="382">
        <v>-2213.9239214307236</v>
      </c>
      <c r="AI24" s="382">
        <v>-2172.341385229274</v>
      </c>
      <c r="AJ24" s="382">
        <v>-1883.5493715683758</v>
      </c>
      <c r="AK24" s="382">
        <v>-1079.7187555316975</v>
      </c>
      <c r="AL24" s="382">
        <v>-539.6193562950157</v>
      </c>
      <c r="AM24" s="382">
        <v>-513.8595119063316</v>
      </c>
      <c r="AN24" s="382">
        <v>-577.5143462380557</v>
      </c>
      <c r="AO24" s="382"/>
      <c r="AP24" s="382"/>
      <c r="AQ24" s="382"/>
      <c r="AR24" s="382"/>
      <c r="AS24" s="382"/>
      <c r="AT24" s="382"/>
      <c r="AU24" s="382"/>
      <c r="AV24" s="382"/>
      <c r="AW24" s="382"/>
      <c r="AX24" s="382"/>
      <c r="AY24" s="382"/>
      <c r="AZ24" s="382"/>
      <c r="BA24" s="382"/>
      <c r="BB24" s="382"/>
      <c r="BC24" s="382"/>
      <c r="BD24" s="382"/>
      <c r="BE24" s="382"/>
      <c r="BF24" s="399"/>
      <c r="BG24" s="400"/>
    </row>
    <row r="25" spans="23:59" ht="14.25">
      <c r="W25" s="188"/>
      <c r="X25" s="134"/>
      <c r="Y25" s="409"/>
      <c r="Z25" s="343" t="s">
        <v>45</v>
      </c>
      <c r="AA25" s="410">
        <v>1140.3049653110256</v>
      </c>
      <c r="AB25" s="410">
        <v>1130.8748755581082</v>
      </c>
      <c r="AC25" s="410">
        <v>1308.6401709100655</v>
      </c>
      <c r="AD25" s="410">
        <v>1252.5152665519</v>
      </c>
      <c r="AE25" s="410">
        <v>982.7731661775204</v>
      </c>
      <c r="AF25" s="410">
        <v>1050.0927418486563</v>
      </c>
      <c r="AG25" s="410">
        <v>846.7084267726054</v>
      </c>
      <c r="AH25" s="410">
        <v>963.4526003625465</v>
      </c>
      <c r="AI25" s="410">
        <v>938.4781676575697</v>
      </c>
      <c r="AJ25" s="410">
        <v>973.8824097208292</v>
      </c>
      <c r="AK25" s="410">
        <v>708.1990520529137</v>
      </c>
      <c r="AL25" s="410">
        <v>713.7124608193469</v>
      </c>
      <c r="AM25" s="410">
        <v>964.4029913895213</v>
      </c>
      <c r="AN25" s="410">
        <v>594.4220013499047</v>
      </c>
      <c r="AO25" s="410"/>
      <c r="AP25" s="410"/>
      <c r="AQ25" s="410"/>
      <c r="AR25" s="410"/>
      <c r="AS25" s="410"/>
      <c r="AT25" s="410"/>
      <c r="AU25" s="410"/>
      <c r="AV25" s="410"/>
      <c r="AW25" s="410"/>
      <c r="AX25" s="410"/>
      <c r="AY25" s="410"/>
      <c r="AZ25" s="410"/>
      <c r="BA25" s="410"/>
      <c r="BB25" s="410"/>
      <c r="BC25" s="410"/>
      <c r="BD25" s="410"/>
      <c r="BE25" s="410"/>
      <c r="BF25" s="411"/>
      <c r="BG25" s="412"/>
    </row>
    <row r="26" spans="23:59" ht="14.25">
      <c r="W26" s="188"/>
      <c r="X26" s="134"/>
      <c r="Y26" s="409"/>
      <c r="Z26" s="344" t="s">
        <v>46</v>
      </c>
      <c r="AA26" s="382">
        <v>17186.093983435283</v>
      </c>
      <c r="AB26" s="382">
        <v>16589.014918770943</v>
      </c>
      <c r="AC26" s="382">
        <v>15195.409666209383</v>
      </c>
      <c r="AD26" s="382">
        <v>15228.302234562349</v>
      </c>
      <c r="AE26" s="382">
        <v>14899.458634107443</v>
      </c>
      <c r="AF26" s="382">
        <v>14957.954444150924</v>
      </c>
      <c r="AG26" s="382">
        <v>14847.73368256079</v>
      </c>
      <c r="AH26" s="382">
        <v>14885.447500061564</v>
      </c>
      <c r="AI26" s="382">
        <v>13838.597052275629</v>
      </c>
      <c r="AJ26" s="382">
        <v>13580.331364536116</v>
      </c>
      <c r="AK26" s="382">
        <v>13379.795457770044</v>
      </c>
      <c r="AL26" s="382">
        <v>9816.282262302371</v>
      </c>
      <c r="AM26" s="382">
        <v>10052.301258452124</v>
      </c>
      <c r="AN26" s="382">
        <v>10389.616328609656</v>
      </c>
      <c r="AO26" s="382"/>
      <c r="AP26" s="382"/>
      <c r="AQ26" s="382"/>
      <c r="AR26" s="382"/>
      <c r="AS26" s="382"/>
      <c r="AT26" s="382"/>
      <c r="AU26" s="382"/>
      <c r="AV26" s="382"/>
      <c r="AW26" s="382"/>
      <c r="AX26" s="382"/>
      <c r="AY26" s="382"/>
      <c r="AZ26" s="382"/>
      <c r="BA26" s="382"/>
      <c r="BB26" s="382"/>
      <c r="BC26" s="382"/>
      <c r="BD26" s="382"/>
      <c r="BE26" s="382"/>
      <c r="BF26" s="399"/>
      <c r="BG26" s="400"/>
    </row>
    <row r="27" spans="23:59" ht="14.25">
      <c r="W27" s="188"/>
      <c r="X27" s="134"/>
      <c r="Y27" s="409"/>
      <c r="Z27" s="343" t="s">
        <v>47</v>
      </c>
      <c r="AA27" s="410">
        <v>0</v>
      </c>
      <c r="AB27" s="410">
        <v>0</v>
      </c>
      <c r="AC27" s="410">
        <v>0</v>
      </c>
      <c r="AD27" s="410">
        <v>0</v>
      </c>
      <c r="AE27" s="410">
        <v>0</v>
      </c>
      <c r="AF27" s="410">
        <v>0</v>
      </c>
      <c r="AG27" s="410">
        <v>0</v>
      </c>
      <c r="AH27" s="410">
        <v>0</v>
      </c>
      <c r="AI27" s="410">
        <v>0</v>
      </c>
      <c r="AJ27" s="410">
        <v>0</v>
      </c>
      <c r="AK27" s="410">
        <v>0</v>
      </c>
      <c r="AL27" s="410">
        <v>0</v>
      </c>
      <c r="AM27" s="410">
        <v>0</v>
      </c>
      <c r="AN27" s="410">
        <v>0</v>
      </c>
      <c r="AO27" s="410"/>
      <c r="AP27" s="410"/>
      <c r="AQ27" s="410"/>
      <c r="AR27" s="410"/>
      <c r="AS27" s="410"/>
      <c r="AT27" s="410"/>
      <c r="AU27" s="410"/>
      <c r="AV27" s="410"/>
      <c r="AW27" s="410"/>
      <c r="AX27" s="410"/>
      <c r="AY27" s="410"/>
      <c r="AZ27" s="410"/>
      <c r="BA27" s="410"/>
      <c r="BB27" s="410"/>
      <c r="BC27" s="410"/>
      <c r="BD27" s="410"/>
      <c r="BE27" s="410"/>
      <c r="BF27" s="411"/>
      <c r="BG27" s="412"/>
    </row>
    <row r="28" spans="23:59" ht="14.25">
      <c r="W28" s="188"/>
      <c r="X28" s="162" t="s">
        <v>205</v>
      </c>
      <c r="Y28" s="413"/>
      <c r="Z28" s="165"/>
      <c r="AA28" s="414">
        <v>476080.45771298115</v>
      </c>
      <c r="AB28" s="414">
        <v>464506.7861510019</v>
      </c>
      <c r="AC28" s="414">
        <v>461722.07656213065</v>
      </c>
      <c r="AD28" s="414">
        <v>451527.2595926148</v>
      </c>
      <c r="AE28" s="414">
        <v>475960.7947956138</v>
      </c>
      <c r="AF28" s="414">
        <v>478475.1598393939</v>
      </c>
      <c r="AG28" s="414">
        <v>490243.60625828087</v>
      </c>
      <c r="AH28" s="414">
        <v>499006.5590453095</v>
      </c>
      <c r="AI28" s="414">
        <v>454868.6202968858</v>
      </c>
      <c r="AJ28" s="414">
        <v>466511.70045478316</v>
      </c>
      <c r="AK28" s="414">
        <v>470164.1707907837</v>
      </c>
      <c r="AL28" s="414">
        <v>451906.02759100235</v>
      </c>
      <c r="AM28" s="414">
        <v>467387.1599730843</v>
      </c>
      <c r="AN28" s="414">
        <v>477564.3148794556</v>
      </c>
      <c r="AO28" s="414">
        <v>0</v>
      </c>
      <c r="AP28" s="414">
        <v>0</v>
      </c>
      <c r="AQ28" s="414">
        <v>0</v>
      </c>
      <c r="AR28" s="414">
        <v>0</v>
      </c>
      <c r="AS28" s="414">
        <v>0</v>
      </c>
      <c r="AT28" s="414">
        <v>0</v>
      </c>
      <c r="AU28" s="414">
        <v>0</v>
      </c>
      <c r="AV28" s="414">
        <v>0</v>
      </c>
      <c r="AW28" s="414">
        <v>0</v>
      </c>
      <c r="AX28" s="414">
        <v>0</v>
      </c>
      <c r="AY28" s="414">
        <v>0</v>
      </c>
      <c r="AZ28" s="414">
        <v>0</v>
      </c>
      <c r="BA28" s="414">
        <v>0</v>
      </c>
      <c r="BB28" s="414">
        <v>0</v>
      </c>
      <c r="BC28" s="414">
        <v>0</v>
      </c>
      <c r="BD28" s="414">
        <v>0</v>
      </c>
      <c r="BE28" s="414">
        <v>0</v>
      </c>
      <c r="BF28" s="414"/>
      <c r="BG28" s="415"/>
    </row>
    <row r="29" spans="23:59" ht="14.25">
      <c r="W29" s="188"/>
      <c r="X29" s="163"/>
      <c r="Y29" s="346" t="s">
        <v>48</v>
      </c>
      <c r="Z29" s="416"/>
      <c r="AA29" s="417">
        <v>52520.786142457495</v>
      </c>
      <c r="AB29" s="417">
        <v>52382.93716999717</v>
      </c>
      <c r="AC29" s="417">
        <v>51392.01633624016</v>
      </c>
      <c r="AD29" s="417">
        <v>53197.823843914215</v>
      </c>
      <c r="AE29" s="417">
        <v>52618.19064039231</v>
      </c>
      <c r="AF29" s="417">
        <v>54453.26454200935</v>
      </c>
      <c r="AG29" s="417">
        <v>53102.365628525615</v>
      </c>
      <c r="AH29" s="417">
        <v>48883.70644168336</v>
      </c>
      <c r="AI29" s="417">
        <v>46170.56852642128</v>
      </c>
      <c r="AJ29" s="417">
        <v>44266.70126097276</v>
      </c>
      <c r="AK29" s="417">
        <v>44256.03055252388</v>
      </c>
      <c r="AL29" s="417">
        <v>44194.54045498779</v>
      </c>
      <c r="AM29" s="417">
        <v>44124.271970346155</v>
      </c>
      <c r="AN29" s="417">
        <v>44090.97110013629</v>
      </c>
      <c r="AO29" s="417"/>
      <c r="AP29" s="417"/>
      <c r="AQ29" s="417"/>
      <c r="AR29" s="417"/>
      <c r="AS29" s="417"/>
      <c r="AT29" s="417"/>
      <c r="AU29" s="417"/>
      <c r="AV29" s="417"/>
      <c r="AW29" s="417"/>
      <c r="AX29" s="417"/>
      <c r="AY29" s="417"/>
      <c r="AZ29" s="417"/>
      <c r="BA29" s="417"/>
      <c r="BB29" s="417"/>
      <c r="BC29" s="417"/>
      <c r="BD29" s="417"/>
      <c r="BE29" s="417"/>
      <c r="BF29" s="418"/>
      <c r="BG29" s="419"/>
    </row>
    <row r="30" spans="23:59" ht="14.25">
      <c r="W30" s="188"/>
      <c r="X30" s="163"/>
      <c r="Y30" s="420"/>
      <c r="Z30" s="347" t="s">
        <v>67</v>
      </c>
      <c r="AA30" s="396">
        <v>34093.24512120448</v>
      </c>
      <c r="AB30" s="396">
        <v>34190.66292260238</v>
      </c>
      <c r="AC30" s="396">
        <v>33839.8213032396</v>
      </c>
      <c r="AD30" s="396">
        <v>33888.92649612517</v>
      </c>
      <c r="AE30" s="396">
        <v>33041.64135846303</v>
      </c>
      <c r="AF30" s="396">
        <v>34506.25726256816</v>
      </c>
      <c r="AG30" s="396">
        <v>33693.53038435956</v>
      </c>
      <c r="AH30" s="396">
        <v>33060.09777425416</v>
      </c>
      <c r="AI30" s="396">
        <v>31525.43061053179</v>
      </c>
      <c r="AJ30" s="396">
        <v>29553.004609703505</v>
      </c>
      <c r="AK30" s="396">
        <v>30343.534267767474</v>
      </c>
      <c r="AL30" s="396">
        <v>30348.398435190706</v>
      </c>
      <c r="AM30" s="396">
        <v>30388.484778800834</v>
      </c>
      <c r="AN30" s="396">
        <v>30363.01309321964</v>
      </c>
      <c r="AO30" s="396"/>
      <c r="AP30" s="396"/>
      <c r="AQ30" s="396"/>
      <c r="AR30" s="396"/>
      <c r="AS30" s="396"/>
      <c r="AT30" s="396"/>
      <c r="AU30" s="396"/>
      <c r="AV30" s="396"/>
      <c r="AW30" s="396"/>
      <c r="AX30" s="396"/>
      <c r="AY30" s="396"/>
      <c r="AZ30" s="396"/>
      <c r="BA30" s="396"/>
      <c r="BB30" s="396"/>
      <c r="BC30" s="396"/>
      <c r="BD30" s="396"/>
      <c r="BE30" s="396"/>
      <c r="BF30" s="397"/>
      <c r="BG30" s="398"/>
    </row>
    <row r="31" spans="23:59" ht="14.25">
      <c r="W31" s="188"/>
      <c r="X31" s="163"/>
      <c r="Y31" s="420"/>
      <c r="Z31" s="339" t="s">
        <v>68</v>
      </c>
      <c r="AA31" s="382">
        <v>20890.89434463507</v>
      </c>
      <c r="AB31" s="382">
        <v>21191.055702688584</v>
      </c>
      <c r="AC31" s="382">
        <v>21467.06329320237</v>
      </c>
      <c r="AD31" s="382">
        <v>22776.382314256836</v>
      </c>
      <c r="AE31" s="382">
        <v>22272.752987260323</v>
      </c>
      <c r="AF31" s="382">
        <v>24130.00905507933</v>
      </c>
      <c r="AG31" s="382">
        <v>22792.729358218494</v>
      </c>
      <c r="AH31" s="382">
        <v>22258.76319008468</v>
      </c>
      <c r="AI31" s="382">
        <v>20625.533990627864</v>
      </c>
      <c r="AJ31" s="382">
        <v>18992.962941911614</v>
      </c>
      <c r="AK31" s="382">
        <v>20146.62302298054</v>
      </c>
      <c r="AL31" s="382">
        <v>20151.487190403772</v>
      </c>
      <c r="AM31" s="382">
        <v>20191.5735340139</v>
      </c>
      <c r="AN31" s="382">
        <v>20166.101848432707</v>
      </c>
      <c r="AO31" s="382"/>
      <c r="AP31" s="382"/>
      <c r="AQ31" s="382"/>
      <c r="AR31" s="382"/>
      <c r="AS31" s="382"/>
      <c r="AT31" s="382"/>
      <c r="AU31" s="382"/>
      <c r="AV31" s="382"/>
      <c r="AW31" s="382"/>
      <c r="AX31" s="382"/>
      <c r="AY31" s="382"/>
      <c r="AZ31" s="382"/>
      <c r="BA31" s="382"/>
      <c r="BB31" s="382"/>
      <c r="BC31" s="382"/>
      <c r="BD31" s="382"/>
      <c r="BE31" s="382"/>
      <c r="BF31" s="399"/>
      <c r="BG31" s="400"/>
    </row>
    <row r="32" spans="23:59" ht="14.25">
      <c r="W32" s="188"/>
      <c r="X32" s="163"/>
      <c r="Y32" s="420"/>
      <c r="Z32" s="348" t="s">
        <v>69</v>
      </c>
      <c r="AA32" s="396">
        <v>13202.350776569414</v>
      </c>
      <c r="AB32" s="396">
        <v>12999.6072199138</v>
      </c>
      <c r="AC32" s="396">
        <v>12372.758010037236</v>
      </c>
      <c r="AD32" s="396">
        <v>11112.544181868332</v>
      </c>
      <c r="AE32" s="396">
        <v>10768.888371202707</v>
      </c>
      <c r="AF32" s="396">
        <v>10376.248207488825</v>
      </c>
      <c r="AG32" s="396">
        <v>10900.80102614107</v>
      </c>
      <c r="AH32" s="396">
        <v>10801.334584169479</v>
      </c>
      <c r="AI32" s="396">
        <v>10899.896619903922</v>
      </c>
      <c r="AJ32" s="396">
        <v>10560.041667791891</v>
      </c>
      <c r="AK32" s="396">
        <v>10196.911244786934</v>
      </c>
      <c r="AL32" s="396">
        <v>10196.911244786934</v>
      </c>
      <c r="AM32" s="396">
        <v>10196.911244786934</v>
      </c>
      <c r="AN32" s="396">
        <v>10196.911244786934</v>
      </c>
      <c r="AO32" s="396"/>
      <c r="AP32" s="396"/>
      <c r="AQ32" s="396"/>
      <c r="AR32" s="396"/>
      <c r="AS32" s="396"/>
      <c r="AT32" s="396"/>
      <c r="AU32" s="396"/>
      <c r="AV32" s="396"/>
      <c r="AW32" s="396"/>
      <c r="AX32" s="396"/>
      <c r="AY32" s="396"/>
      <c r="AZ32" s="396"/>
      <c r="BA32" s="396"/>
      <c r="BB32" s="396"/>
      <c r="BC32" s="396"/>
      <c r="BD32" s="396"/>
      <c r="BE32" s="396"/>
      <c r="BF32" s="397"/>
      <c r="BG32" s="398"/>
    </row>
    <row r="33" spans="23:59" ht="14.25">
      <c r="W33" s="188"/>
      <c r="X33" s="163"/>
      <c r="Y33" s="420"/>
      <c r="Z33" s="344" t="s">
        <v>70</v>
      </c>
      <c r="AA33" s="382">
        <v>2386.352250972241</v>
      </c>
      <c r="AB33" s="382">
        <v>2523.3257334272066</v>
      </c>
      <c r="AC33" s="382">
        <v>2506.9979312794385</v>
      </c>
      <c r="AD33" s="382">
        <v>2631.398498469886</v>
      </c>
      <c r="AE33" s="382">
        <v>2672.107614905092</v>
      </c>
      <c r="AF33" s="382">
        <v>2819.4635643787406</v>
      </c>
      <c r="AG33" s="382">
        <v>2937.8897412189717</v>
      </c>
      <c r="AH33" s="382">
        <v>2308.0611582558854</v>
      </c>
      <c r="AI33" s="382">
        <v>2059.740509917909</v>
      </c>
      <c r="AJ33" s="382">
        <v>2327.652503201837</v>
      </c>
      <c r="AK33" s="382">
        <v>2440.58220502667</v>
      </c>
      <c r="AL33" s="382">
        <v>2391.5913213336694</v>
      </c>
      <c r="AM33" s="382">
        <v>2269.9363049990843</v>
      </c>
      <c r="AN33" s="382">
        <v>2263.491837889415</v>
      </c>
      <c r="AO33" s="382"/>
      <c r="AP33" s="382"/>
      <c r="AQ33" s="382"/>
      <c r="AR33" s="382"/>
      <c r="AS33" s="382"/>
      <c r="AT33" s="382"/>
      <c r="AU33" s="382"/>
      <c r="AV33" s="382"/>
      <c r="AW33" s="382"/>
      <c r="AX33" s="382"/>
      <c r="AY33" s="382"/>
      <c r="AZ33" s="382"/>
      <c r="BA33" s="382"/>
      <c r="BB33" s="382"/>
      <c r="BC33" s="382"/>
      <c r="BD33" s="382"/>
      <c r="BE33" s="382"/>
      <c r="BF33" s="399"/>
      <c r="BG33" s="400"/>
    </row>
    <row r="34" spans="23:59" ht="14.25">
      <c r="W34" s="188"/>
      <c r="X34" s="163"/>
      <c r="Y34" s="420"/>
      <c r="Z34" s="347" t="s">
        <v>71</v>
      </c>
      <c r="AA34" s="396">
        <v>16041.188770280769</v>
      </c>
      <c r="AB34" s="396">
        <v>15668.948513967578</v>
      </c>
      <c r="AC34" s="396">
        <v>15045.19710172112</v>
      </c>
      <c r="AD34" s="396">
        <v>16677.49884931916</v>
      </c>
      <c r="AE34" s="396">
        <v>16904.44166702419</v>
      </c>
      <c r="AF34" s="396">
        <v>17127.54371506245</v>
      </c>
      <c r="AG34" s="396">
        <v>16470.945502947085</v>
      </c>
      <c r="AH34" s="396">
        <v>13515.547509173319</v>
      </c>
      <c r="AI34" s="396">
        <v>12585.397405971582</v>
      </c>
      <c r="AJ34" s="396">
        <v>12386.04414806742</v>
      </c>
      <c r="AK34" s="396">
        <v>11471.91407972974</v>
      </c>
      <c r="AL34" s="396">
        <v>11454.550698463418</v>
      </c>
      <c r="AM34" s="396">
        <v>11465.850886546235</v>
      </c>
      <c r="AN34" s="396">
        <v>11464.466169027235</v>
      </c>
      <c r="AO34" s="396"/>
      <c r="AP34" s="396"/>
      <c r="AQ34" s="396"/>
      <c r="AR34" s="396"/>
      <c r="AS34" s="396"/>
      <c r="AT34" s="396"/>
      <c r="AU34" s="396"/>
      <c r="AV34" s="396"/>
      <c r="AW34" s="396"/>
      <c r="AX34" s="396"/>
      <c r="AY34" s="396"/>
      <c r="AZ34" s="396"/>
      <c r="BA34" s="396"/>
      <c r="BB34" s="396"/>
      <c r="BC34" s="396"/>
      <c r="BD34" s="396"/>
      <c r="BE34" s="396"/>
      <c r="BF34" s="397"/>
      <c r="BG34" s="398"/>
    </row>
    <row r="35" spans="23:59" ht="14.25">
      <c r="W35" s="188"/>
      <c r="X35" s="163"/>
      <c r="Y35" s="349" t="s">
        <v>49</v>
      </c>
      <c r="Z35" s="421"/>
      <c r="AA35" s="422">
        <v>423559.67157052364</v>
      </c>
      <c r="AB35" s="422">
        <v>412123.8489810048</v>
      </c>
      <c r="AC35" s="422">
        <v>410330.0602258905</v>
      </c>
      <c r="AD35" s="422">
        <v>398329.4357487006</v>
      </c>
      <c r="AE35" s="422">
        <v>423342.6041552215</v>
      </c>
      <c r="AF35" s="422">
        <v>424021.8952973846</v>
      </c>
      <c r="AG35" s="422">
        <v>437141.24062975525</v>
      </c>
      <c r="AH35" s="422">
        <v>450122.85260362615</v>
      </c>
      <c r="AI35" s="422">
        <v>408698.0517704645</v>
      </c>
      <c r="AJ35" s="422">
        <v>422244.9991938104</v>
      </c>
      <c r="AK35" s="422">
        <v>425908.1402382598</v>
      </c>
      <c r="AL35" s="422">
        <v>407711.48713601456</v>
      </c>
      <c r="AM35" s="422">
        <v>423262.8880027381</v>
      </c>
      <c r="AN35" s="422">
        <v>433473.3437793193</v>
      </c>
      <c r="AO35" s="422"/>
      <c r="AP35" s="422"/>
      <c r="AQ35" s="422"/>
      <c r="AR35" s="422"/>
      <c r="AS35" s="422"/>
      <c r="AT35" s="422"/>
      <c r="AU35" s="422"/>
      <c r="AV35" s="422"/>
      <c r="AW35" s="422"/>
      <c r="AX35" s="422"/>
      <c r="AY35" s="422"/>
      <c r="AZ35" s="422"/>
      <c r="BA35" s="422"/>
      <c r="BB35" s="422"/>
      <c r="BC35" s="422"/>
      <c r="BD35" s="422"/>
      <c r="BE35" s="422"/>
      <c r="BF35" s="423"/>
      <c r="BG35" s="424"/>
    </row>
    <row r="36" spans="23:59" ht="14.25">
      <c r="W36" s="188"/>
      <c r="X36" s="163"/>
      <c r="Y36" s="425"/>
      <c r="Z36" s="338" t="s">
        <v>72</v>
      </c>
      <c r="AA36" s="396">
        <v>12618.326412168723</v>
      </c>
      <c r="AB36" s="396">
        <v>12417.366541564234</v>
      </c>
      <c r="AC36" s="396">
        <v>12646.65788976867</v>
      </c>
      <c r="AD36" s="396">
        <v>12005.547890713904</v>
      </c>
      <c r="AE36" s="396">
        <v>12397.376651882727</v>
      </c>
      <c r="AF36" s="396">
        <v>12656.970382115256</v>
      </c>
      <c r="AG36" s="396">
        <v>12698.948890019854</v>
      </c>
      <c r="AH36" s="396">
        <v>12333.200430610621</v>
      </c>
      <c r="AI36" s="396">
        <v>12315.29848854194</v>
      </c>
      <c r="AJ36" s="396">
        <v>14640.487301195499</v>
      </c>
      <c r="AK36" s="396">
        <v>14439.359796202296</v>
      </c>
      <c r="AL36" s="396">
        <v>14508.265654148483</v>
      </c>
      <c r="AM36" s="396">
        <v>14896.250643563399</v>
      </c>
      <c r="AN36" s="396">
        <v>15263.39686323467</v>
      </c>
      <c r="AO36" s="396"/>
      <c r="AP36" s="396"/>
      <c r="AQ36" s="396"/>
      <c r="AR36" s="396"/>
      <c r="AS36" s="396"/>
      <c r="AT36" s="396"/>
      <c r="AU36" s="396"/>
      <c r="AV36" s="396"/>
      <c r="AW36" s="396"/>
      <c r="AX36" s="396"/>
      <c r="AY36" s="396"/>
      <c r="AZ36" s="396"/>
      <c r="BA36" s="396"/>
      <c r="BB36" s="396"/>
      <c r="BC36" s="396"/>
      <c r="BD36" s="396"/>
      <c r="BE36" s="396"/>
      <c r="BF36" s="397"/>
      <c r="BG36" s="398"/>
    </row>
    <row r="37" spans="23:59" ht="14.25">
      <c r="W37" s="188"/>
      <c r="X37" s="163"/>
      <c r="Y37" s="425"/>
      <c r="Z37" s="344" t="s">
        <v>73</v>
      </c>
      <c r="AA37" s="382">
        <v>29256.44514502258</v>
      </c>
      <c r="AB37" s="382">
        <v>29241.937039784338</v>
      </c>
      <c r="AC37" s="382">
        <v>28669.41062009617</v>
      </c>
      <c r="AD37" s="382">
        <v>28672.438717348643</v>
      </c>
      <c r="AE37" s="382">
        <v>29756.915063813816</v>
      </c>
      <c r="AF37" s="382">
        <v>31028.76526326302</v>
      </c>
      <c r="AG37" s="382">
        <v>31232.527818237064</v>
      </c>
      <c r="AH37" s="382">
        <v>31068.72852827697</v>
      </c>
      <c r="AI37" s="382">
        <v>29448.447180222596</v>
      </c>
      <c r="AJ37" s="382">
        <v>29914.966736846625</v>
      </c>
      <c r="AK37" s="382">
        <v>30773.010486948788</v>
      </c>
      <c r="AL37" s="382">
        <v>29949.6968624439</v>
      </c>
      <c r="AM37" s="382">
        <v>29673.65905492162</v>
      </c>
      <c r="AN37" s="382">
        <v>29456.283956726347</v>
      </c>
      <c r="AO37" s="382"/>
      <c r="AP37" s="382"/>
      <c r="AQ37" s="382"/>
      <c r="AR37" s="382"/>
      <c r="AS37" s="382"/>
      <c r="AT37" s="382"/>
      <c r="AU37" s="382"/>
      <c r="AV37" s="382"/>
      <c r="AW37" s="382"/>
      <c r="AX37" s="382"/>
      <c r="AY37" s="382"/>
      <c r="AZ37" s="382"/>
      <c r="BA37" s="382"/>
      <c r="BB37" s="382"/>
      <c r="BC37" s="382"/>
      <c r="BD37" s="382"/>
      <c r="BE37" s="382"/>
      <c r="BF37" s="399"/>
      <c r="BG37" s="400"/>
    </row>
    <row r="38" spans="23:59" ht="14.25">
      <c r="W38" s="188"/>
      <c r="X38" s="163"/>
      <c r="Y38" s="425"/>
      <c r="Z38" s="338" t="s">
        <v>74</v>
      </c>
      <c r="AA38" s="396">
        <v>10344.790109391717</v>
      </c>
      <c r="AB38" s="396">
        <v>10402.33734445556</v>
      </c>
      <c r="AC38" s="396">
        <v>10513.81520225739</v>
      </c>
      <c r="AD38" s="396">
        <v>10470.938299221925</v>
      </c>
      <c r="AE38" s="396">
        <v>10663.437825482666</v>
      </c>
      <c r="AF38" s="396">
        <v>10727.94975964523</v>
      </c>
      <c r="AG38" s="396">
        <v>10802.445938051545</v>
      </c>
      <c r="AH38" s="396">
        <v>10824.141135089249</v>
      </c>
      <c r="AI38" s="396">
        <v>10912.001668370613</v>
      </c>
      <c r="AJ38" s="396">
        <v>10897.326361975984</v>
      </c>
      <c r="AK38" s="396">
        <v>10857.576379230642</v>
      </c>
      <c r="AL38" s="396">
        <v>10364.899953756343</v>
      </c>
      <c r="AM38" s="396">
        <v>10073.013585740664</v>
      </c>
      <c r="AN38" s="396">
        <v>10046.233186677355</v>
      </c>
      <c r="AO38" s="396"/>
      <c r="AP38" s="396"/>
      <c r="AQ38" s="396"/>
      <c r="AR38" s="396"/>
      <c r="AS38" s="396"/>
      <c r="AT38" s="396"/>
      <c r="AU38" s="396"/>
      <c r="AV38" s="396"/>
      <c r="AW38" s="396"/>
      <c r="AX38" s="396"/>
      <c r="AY38" s="396"/>
      <c r="AZ38" s="396"/>
      <c r="BA38" s="396"/>
      <c r="BB38" s="396"/>
      <c r="BC38" s="396"/>
      <c r="BD38" s="396"/>
      <c r="BE38" s="396"/>
      <c r="BF38" s="397"/>
      <c r="BG38" s="398"/>
    </row>
    <row r="39" spans="23:59" ht="14.25">
      <c r="W39" s="188"/>
      <c r="X39" s="163"/>
      <c r="Y39" s="425"/>
      <c r="Z39" s="344" t="s">
        <v>75</v>
      </c>
      <c r="AA39" s="382">
        <v>622.3797035470823</v>
      </c>
      <c r="AB39" s="382">
        <v>750.5915048771665</v>
      </c>
      <c r="AC39" s="382">
        <v>818.1609930126207</v>
      </c>
      <c r="AD39" s="382">
        <v>914.7095244592778</v>
      </c>
      <c r="AE39" s="382">
        <v>1230.5019393703851</v>
      </c>
      <c r="AF39" s="382">
        <v>1373.0257899329981</v>
      </c>
      <c r="AG39" s="382">
        <v>1657.4802982269066</v>
      </c>
      <c r="AH39" s="382">
        <v>1799.8560629710546</v>
      </c>
      <c r="AI39" s="382">
        <v>738.7941112474949</v>
      </c>
      <c r="AJ39" s="382">
        <v>762.435737324591</v>
      </c>
      <c r="AK39" s="382">
        <v>522.8909820703774</v>
      </c>
      <c r="AL39" s="382">
        <v>309.2430403428486</v>
      </c>
      <c r="AM39" s="382">
        <v>401.1603851980435</v>
      </c>
      <c r="AN39" s="382">
        <v>600.7101804063612</v>
      </c>
      <c r="AO39" s="382"/>
      <c r="AP39" s="382"/>
      <c r="AQ39" s="382"/>
      <c r="AR39" s="382"/>
      <c r="AS39" s="382"/>
      <c r="AT39" s="382"/>
      <c r="AU39" s="382"/>
      <c r="AV39" s="382"/>
      <c r="AW39" s="382"/>
      <c r="AX39" s="382"/>
      <c r="AY39" s="382"/>
      <c r="AZ39" s="382"/>
      <c r="BA39" s="382"/>
      <c r="BB39" s="382"/>
      <c r="BC39" s="382"/>
      <c r="BD39" s="382"/>
      <c r="BE39" s="382"/>
      <c r="BF39" s="399"/>
      <c r="BG39" s="400"/>
    </row>
    <row r="40" spans="23:59" ht="14.25">
      <c r="W40" s="188"/>
      <c r="X40" s="163"/>
      <c r="Y40" s="425"/>
      <c r="Z40" s="338" t="s">
        <v>76</v>
      </c>
      <c r="AA40" s="396">
        <v>155911.46909422282</v>
      </c>
      <c r="AB40" s="396">
        <v>154307.04814996768</v>
      </c>
      <c r="AC40" s="396">
        <v>150993.70290099684</v>
      </c>
      <c r="AD40" s="396">
        <v>151837.63782262077</v>
      </c>
      <c r="AE40" s="396">
        <v>151030.0270299611</v>
      </c>
      <c r="AF40" s="396">
        <v>154736.01559974163</v>
      </c>
      <c r="AG40" s="396">
        <v>158690.00277459234</v>
      </c>
      <c r="AH40" s="396">
        <v>137703.8480928783</v>
      </c>
      <c r="AI40" s="396">
        <v>60695.18581362426</v>
      </c>
      <c r="AJ40" s="396">
        <v>62838.64690236052</v>
      </c>
      <c r="AK40" s="396">
        <v>62511.36660618393</v>
      </c>
      <c r="AL40" s="396">
        <v>59491.37358046603</v>
      </c>
      <c r="AM40" s="396">
        <v>59598.08479202515</v>
      </c>
      <c r="AN40" s="396">
        <v>59030.185067574566</v>
      </c>
      <c r="AO40" s="396"/>
      <c r="AP40" s="396"/>
      <c r="AQ40" s="396"/>
      <c r="AR40" s="396"/>
      <c r="AS40" s="396"/>
      <c r="AT40" s="396"/>
      <c r="AU40" s="396"/>
      <c r="AV40" s="396"/>
      <c r="AW40" s="396"/>
      <c r="AX40" s="396"/>
      <c r="AY40" s="396"/>
      <c r="AZ40" s="396"/>
      <c r="BA40" s="396"/>
      <c r="BB40" s="396"/>
      <c r="BC40" s="396"/>
      <c r="BD40" s="396"/>
      <c r="BE40" s="396"/>
      <c r="BF40" s="397"/>
      <c r="BG40" s="398"/>
    </row>
    <row r="41" spans="23:59" ht="14.25">
      <c r="W41" s="188"/>
      <c r="X41" s="163"/>
      <c r="Y41" s="425"/>
      <c r="Z41" s="344" t="s">
        <v>77</v>
      </c>
      <c r="AA41" s="382">
        <v>4134.75313207811</v>
      </c>
      <c r="AB41" s="382">
        <v>4061.2794666540844</v>
      </c>
      <c r="AC41" s="382">
        <v>3943.9260957131714</v>
      </c>
      <c r="AD41" s="382">
        <v>3917.6484947221975</v>
      </c>
      <c r="AE41" s="382">
        <v>4066.7105656959725</v>
      </c>
      <c r="AF41" s="382">
        <v>3980.995740392838</v>
      </c>
      <c r="AG41" s="382">
        <v>3931.3339770923817</v>
      </c>
      <c r="AH41" s="382">
        <v>3587.050975862862</v>
      </c>
      <c r="AI41" s="382">
        <v>2729.412592233679</v>
      </c>
      <c r="AJ41" s="382">
        <v>2636.5256111696335</v>
      </c>
      <c r="AK41" s="382">
        <v>2665.5026190781514</v>
      </c>
      <c r="AL41" s="382">
        <v>2499.5406491324025</v>
      </c>
      <c r="AM41" s="382">
        <v>2476.0407005326824</v>
      </c>
      <c r="AN41" s="382">
        <v>2330.6337588063925</v>
      </c>
      <c r="AO41" s="382"/>
      <c r="AP41" s="382"/>
      <c r="AQ41" s="382"/>
      <c r="AR41" s="382"/>
      <c r="AS41" s="382"/>
      <c r="AT41" s="382"/>
      <c r="AU41" s="382"/>
      <c r="AV41" s="382"/>
      <c r="AW41" s="382"/>
      <c r="AX41" s="382"/>
      <c r="AY41" s="382"/>
      <c r="AZ41" s="382"/>
      <c r="BA41" s="382"/>
      <c r="BB41" s="382"/>
      <c r="BC41" s="382"/>
      <c r="BD41" s="382"/>
      <c r="BE41" s="382"/>
      <c r="BF41" s="399"/>
      <c r="BG41" s="400"/>
    </row>
    <row r="42" spans="23:59" ht="14.25">
      <c r="W42" s="188"/>
      <c r="X42" s="163"/>
      <c r="Y42" s="425"/>
      <c r="Z42" s="338" t="s">
        <v>78</v>
      </c>
      <c r="AA42" s="396">
        <v>45354.96471558492</v>
      </c>
      <c r="AB42" s="396">
        <v>46166.92212277171</v>
      </c>
      <c r="AC42" s="396">
        <v>45909.75499705104</v>
      </c>
      <c r="AD42" s="396">
        <v>45979.93572014707</v>
      </c>
      <c r="AE42" s="396">
        <v>47125.69437021126</v>
      </c>
      <c r="AF42" s="396">
        <v>47372.108067192145</v>
      </c>
      <c r="AG42" s="396">
        <v>47660.20860671028</v>
      </c>
      <c r="AH42" s="396">
        <v>45629.5898671901</v>
      </c>
      <c r="AI42" s="396">
        <v>37489.465871732835</v>
      </c>
      <c r="AJ42" s="396">
        <v>37913.38727398481</v>
      </c>
      <c r="AK42" s="396">
        <v>38941.51924201196</v>
      </c>
      <c r="AL42" s="396">
        <v>37370.6333610707</v>
      </c>
      <c r="AM42" s="396">
        <v>37131.97768955728</v>
      </c>
      <c r="AN42" s="396">
        <v>38383.902254723325</v>
      </c>
      <c r="AO42" s="396"/>
      <c r="AP42" s="396"/>
      <c r="AQ42" s="396"/>
      <c r="AR42" s="396"/>
      <c r="AS42" s="396"/>
      <c r="AT42" s="396"/>
      <c r="AU42" s="396"/>
      <c r="AV42" s="396"/>
      <c r="AW42" s="396"/>
      <c r="AX42" s="396"/>
      <c r="AY42" s="396"/>
      <c r="AZ42" s="396"/>
      <c r="BA42" s="396"/>
      <c r="BB42" s="396"/>
      <c r="BC42" s="396"/>
      <c r="BD42" s="396"/>
      <c r="BE42" s="396"/>
      <c r="BF42" s="397"/>
      <c r="BG42" s="398"/>
    </row>
    <row r="43" spans="23:59" ht="14.25">
      <c r="W43" s="188"/>
      <c r="X43" s="163"/>
      <c r="Y43" s="425"/>
      <c r="Z43" s="344" t="s">
        <v>79</v>
      </c>
      <c r="AA43" s="382">
        <v>167132.76222406866</v>
      </c>
      <c r="AB43" s="382">
        <v>161262.07488751126</v>
      </c>
      <c r="AC43" s="382">
        <v>155265.4744187154</v>
      </c>
      <c r="AD43" s="382">
        <v>153938.26951170366</v>
      </c>
      <c r="AE43" s="382">
        <v>159069.70804755786</v>
      </c>
      <c r="AF43" s="382">
        <v>158979.71390785236</v>
      </c>
      <c r="AG43" s="382">
        <v>162717.52675513836</v>
      </c>
      <c r="AH43" s="382">
        <v>167002.0974424164</v>
      </c>
      <c r="AI43" s="382">
        <v>154645.4524211369</v>
      </c>
      <c r="AJ43" s="382">
        <v>177491.6542048542</v>
      </c>
      <c r="AK43" s="382">
        <v>156984.57179413483</v>
      </c>
      <c r="AL43" s="382">
        <v>152110.26917417496</v>
      </c>
      <c r="AM43" s="382">
        <v>158358.096091913</v>
      </c>
      <c r="AN43" s="382">
        <v>160753.2669182478</v>
      </c>
      <c r="AO43" s="382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99"/>
      <c r="BG43" s="400"/>
    </row>
    <row r="44" spans="23:59" ht="14.25">
      <c r="W44" s="188"/>
      <c r="X44" s="163"/>
      <c r="Y44" s="425"/>
      <c r="Z44" s="338" t="s">
        <v>80</v>
      </c>
      <c r="AA44" s="396">
        <v>7721.825473488795</v>
      </c>
      <c r="AB44" s="396">
        <v>7505.396322160253</v>
      </c>
      <c r="AC44" s="396">
        <v>7493.979535373806</v>
      </c>
      <c r="AD44" s="396">
        <v>7086.294214774564</v>
      </c>
      <c r="AE44" s="396">
        <v>6755.202850045037</v>
      </c>
      <c r="AF44" s="396">
        <v>6267.72857215728</v>
      </c>
      <c r="AG44" s="396">
        <v>5551.418161722569</v>
      </c>
      <c r="AH44" s="396">
        <v>5322.255318264579</v>
      </c>
      <c r="AI44" s="396">
        <v>4569.0552566444085</v>
      </c>
      <c r="AJ44" s="396">
        <v>4575.453773167134</v>
      </c>
      <c r="AK44" s="396">
        <v>4495.803180480533</v>
      </c>
      <c r="AL44" s="396">
        <v>4277.057992535818</v>
      </c>
      <c r="AM44" s="396">
        <v>4436.783623013459</v>
      </c>
      <c r="AN44" s="396">
        <v>4520.8335848096685</v>
      </c>
      <c r="AO44" s="396"/>
      <c r="AP44" s="396"/>
      <c r="AQ44" s="396"/>
      <c r="AR44" s="396"/>
      <c r="AS44" s="396"/>
      <c r="AT44" s="396"/>
      <c r="AU44" s="396"/>
      <c r="AV44" s="396"/>
      <c r="AW44" s="396"/>
      <c r="AX44" s="396"/>
      <c r="AY44" s="396"/>
      <c r="AZ44" s="396"/>
      <c r="BA44" s="396"/>
      <c r="BB44" s="396"/>
      <c r="BC44" s="396"/>
      <c r="BD44" s="396"/>
      <c r="BE44" s="396"/>
      <c r="BF44" s="397"/>
      <c r="BG44" s="398"/>
    </row>
    <row r="45" spans="23:59" ht="14.25">
      <c r="W45" s="188"/>
      <c r="X45" s="163"/>
      <c r="Y45" s="425"/>
      <c r="Z45" s="344" t="s">
        <v>81</v>
      </c>
      <c r="AA45" s="382">
        <v>59457.0117677438</v>
      </c>
      <c r="AB45" s="382">
        <v>58288.491769024295</v>
      </c>
      <c r="AC45" s="382">
        <v>55623.20007571938</v>
      </c>
      <c r="AD45" s="382">
        <v>52575.74779794045</v>
      </c>
      <c r="AE45" s="382">
        <v>56369.05750406639</v>
      </c>
      <c r="AF45" s="382">
        <v>41983.257035894094</v>
      </c>
      <c r="AG45" s="382">
        <v>43884.332830137835</v>
      </c>
      <c r="AH45" s="382">
        <v>37144.45428210054</v>
      </c>
      <c r="AI45" s="382">
        <v>14947.240439930683</v>
      </c>
      <c r="AJ45" s="382">
        <v>15057.983554807806</v>
      </c>
      <c r="AK45" s="382">
        <v>15399.667763343103</v>
      </c>
      <c r="AL45" s="382">
        <v>14285.61398300875</v>
      </c>
      <c r="AM45" s="382">
        <v>14952.351821932054</v>
      </c>
      <c r="AN45" s="382">
        <v>15415.086008550315</v>
      </c>
      <c r="AO45" s="382"/>
      <c r="AP45" s="382"/>
      <c r="AQ45" s="382"/>
      <c r="AR45" s="382"/>
      <c r="AS45" s="382"/>
      <c r="AT45" s="382"/>
      <c r="AU45" s="382"/>
      <c r="AV45" s="382"/>
      <c r="AW45" s="382"/>
      <c r="AX45" s="382"/>
      <c r="AY45" s="382"/>
      <c r="AZ45" s="382"/>
      <c r="BA45" s="382"/>
      <c r="BB45" s="382"/>
      <c r="BC45" s="382"/>
      <c r="BD45" s="382"/>
      <c r="BE45" s="382"/>
      <c r="BF45" s="399"/>
      <c r="BG45" s="400"/>
    </row>
    <row r="46" spans="23:59" ht="14.25">
      <c r="W46" s="188"/>
      <c r="X46" s="163"/>
      <c r="Y46" s="425"/>
      <c r="Z46" s="338" t="s">
        <v>82</v>
      </c>
      <c r="AA46" s="396">
        <v>-163469.4168986459</v>
      </c>
      <c r="AB46" s="396">
        <v>-162873.50759369705</v>
      </c>
      <c r="AC46" s="396">
        <v>-150494.45642428906</v>
      </c>
      <c r="AD46" s="396">
        <v>-152403.7462102776</v>
      </c>
      <c r="AE46" s="396">
        <v>-147295.98655170132</v>
      </c>
      <c r="AF46" s="396">
        <v>-134499.919192543</v>
      </c>
      <c r="AG46" s="396">
        <v>-132677.68730818067</v>
      </c>
      <c r="AH46" s="396">
        <v>-88236.40056629857</v>
      </c>
      <c r="AI46" s="396">
        <v>-16861.305205473145</v>
      </c>
      <c r="AJ46" s="396">
        <v>-47376.092290364904</v>
      </c>
      <c r="AK46" s="396">
        <v>-17544.86058038577</v>
      </c>
      <c r="AL46" s="396">
        <v>-16800.317627386576</v>
      </c>
      <c r="AM46" s="396">
        <v>-15974.36422655522</v>
      </c>
      <c r="AN46" s="396">
        <v>-17287.26604682178</v>
      </c>
      <c r="AO46" s="396"/>
      <c r="AP46" s="396"/>
      <c r="AQ46" s="396"/>
      <c r="AR46" s="396"/>
      <c r="AS46" s="396"/>
      <c r="AT46" s="396"/>
      <c r="AU46" s="396"/>
      <c r="AV46" s="396"/>
      <c r="AW46" s="396"/>
      <c r="AX46" s="396"/>
      <c r="AY46" s="396"/>
      <c r="AZ46" s="396"/>
      <c r="BA46" s="396"/>
      <c r="BB46" s="396"/>
      <c r="BC46" s="396"/>
      <c r="BD46" s="396"/>
      <c r="BE46" s="396"/>
      <c r="BF46" s="397"/>
      <c r="BG46" s="398"/>
    </row>
    <row r="47" spans="23:59" ht="14.25">
      <c r="W47" s="188"/>
      <c r="X47" s="164"/>
      <c r="Y47" s="426"/>
      <c r="Z47" s="344" t="s">
        <v>83</v>
      </c>
      <c r="AA47" s="382">
        <v>94474.3606918523</v>
      </c>
      <c r="AB47" s="382">
        <v>90593.91142593129</v>
      </c>
      <c r="AC47" s="382">
        <v>88946.43392147507</v>
      </c>
      <c r="AD47" s="382">
        <v>83334.01396532568</v>
      </c>
      <c r="AE47" s="382">
        <v>92173.95885883563</v>
      </c>
      <c r="AF47" s="382">
        <v>89415.2843717408</v>
      </c>
      <c r="AG47" s="382">
        <v>90992.70188800686</v>
      </c>
      <c r="AH47" s="382">
        <v>85944.031034264</v>
      </c>
      <c r="AI47" s="382">
        <v>97069.00313225234</v>
      </c>
      <c r="AJ47" s="382">
        <v>112892.22402648846</v>
      </c>
      <c r="AK47" s="382">
        <v>105861.73196896104</v>
      </c>
      <c r="AL47" s="382">
        <v>99345.2105123209</v>
      </c>
      <c r="AM47" s="382">
        <v>107239.83384089594</v>
      </c>
      <c r="AN47" s="382">
        <v>114960.0780463843</v>
      </c>
      <c r="AO47" s="382"/>
      <c r="AP47" s="382"/>
      <c r="AQ47" s="382"/>
      <c r="AR47" s="382"/>
      <c r="AS47" s="382"/>
      <c r="AT47" s="382"/>
      <c r="AU47" s="382"/>
      <c r="AV47" s="382"/>
      <c r="AW47" s="382"/>
      <c r="AX47" s="382"/>
      <c r="AY47" s="382"/>
      <c r="AZ47" s="382"/>
      <c r="BA47" s="382"/>
      <c r="BB47" s="382"/>
      <c r="BC47" s="382"/>
      <c r="BD47" s="382"/>
      <c r="BE47" s="382"/>
      <c r="BF47" s="399"/>
      <c r="BG47" s="400"/>
    </row>
    <row r="48" spans="23:59" ht="14.25">
      <c r="W48" s="188"/>
      <c r="X48" s="174" t="s">
        <v>207</v>
      </c>
      <c r="Y48" s="427"/>
      <c r="Z48" s="177"/>
      <c r="AA48" s="428">
        <v>217213.86510834092</v>
      </c>
      <c r="AB48" s="428">
        <v>228850.16640045197</v>
      </c>
      <c r="AC48" s="428">
        <v>236788.67031794653</v>
      </c>
      <c r="AD48" s="428">
        <v>238817.69180303114</v>
      </c>
      <c r="AE48" s="428">
        <v>248127.679491378</v>
      </c>
      <c r="AF48" s="428">
        <v>257360.92759053747</v>
      </c>
      <c r="AG48" s="428">
        <v>265202.2540293002</v>
      </c>
      <c r="AH48" s="428">
        <v>268378.18279043934</v>
      </c>
      <c r="AI48" s="428">
        <v>264543.1384690005</v>
      </c>
      <c r="AJ48" s="428">
        <v>268407.08106178173</v>
      </c>
      <c r="AK48" s="428">
        <v>264469.9598477582</v>
      </c>
      <c r="AL48" s="428">
        <v>266685.83409886225</v>
      </c>
      <c r="AM48" s="428">
        <v>262119.98546912486</v>
      </c>
      <c r="AN48" s="428">
        <v>260185.40721837684</v>
      </c>
      <c r="AO48" s="428">
        <v>0</v>
      </c>
      <c r="AP48" s="428">
        <v>0</v>
      </c>
      <c r="AQ48" s="428">
        <v>0</v>
      </c>
      <c r="AR48" s="428">
        <v>0</v>
      </c>
      <c r="AS48" s="428">
        <v>0</v>
      </c>
      <c r="AT48" s="428">
        <v>0</v>
      </c>
      <c r="AU48" s="428">
        <v>0</v>
      </c>
      <c r="AV48" s="428">
        <v>0</v>
      </c>
      <c r="AW48" s="428">
        <v>0</v>
      </c>
      <c r="AX48" s="428">
        <v>0</v>
      </c>
      <c r="AY48" s="428">
        <v>0</v>
      </c>
      <c r="AZ48" s="428">
        <v>0</v>
      </c>
      <c r="BA48" s="428">
        <v>0</v>
      </c>
      <c r="BB48" s="428">
        <v>0</v>
      </c>
      <c r="BC48" s="428">
        <v>0</v>
      </c>
      <c r="BD48" s="428">
        <v>0</v>
      </c>
      <c r="BE48" s="428">
        <v>0</v>
      </c>
      <c r="BF48" s="428"/>
      <c r="BG48" s="429"/>
    </row>
    <row r="49" spans="23:59" ht="14.25">
      <c r="W49" s="188"/>
      <c r="X49" s="175"/>
      <c r="Y49" s="350" t="s">
        <v>50</v>
      </c>
      <c r="Z49" s="430"/>
      <c r="AA49" s="431">
        <v>113167.49811987333</v>
      </c>
      <c r="AB49" s="431">
        <v>121379.89204676796</v>
      </c>
      <c r="AC49" s="431">
        <v>128270.86590426575</v>
      </c>
      <c r="AD49" s="431">
        <v>131385.1613466806</v>
      </c>
      <c r="AE49" s="431">
        <v>137035.3091704174</v>
      </c>
      <c r="AF49" s="431">
        <v>144307.67743988128</v>
      </c>
      <c r="AG49" s="431">
        <v>150717.55424005134</v>
      </c>
      <c r="AH49" s="431">
        <v>155781.39459234517</v>
      </c>
      <c r="AI49" s="431">
        <v>154939.9568657752</v>
      </c>
      <c r="AJ49" s="431">
        <v>158910.83118389748</v>
      </c>
      <c r="AK49" s="431">
        <v>157633.18143051292</v>
      </c>
      <c r="AL49" s="431">
        <v>160594.42990689236</v>
      </c>
      <c r="AM49" s="431">
        <v>160452.7665505878</v>
      </c>
      <c r="AN49" s="431">
        <v>160369.00908463853</v>
      </c>
      <c r="AO49" s="431"/>
      <c r="AP49" s="431"/>
      <c r="AQ49" s="431"/>
      <c r="AR49" s="431"/>
      <c r="AS49" s="431"/>
      <c r="AT49" s="431"/>
      <c r="AU49" s="431"/>
      <c r="AV49" s="431"/>
      <c r="AW49" s="431"/>
      <c r="AX49" s="431"/>
      <c r="AY49" s="431"/>
      <c r="AZ49" s="431"/>
      <c r="BA49" s="431"/>
      <c r="BB49" s="431"/>
      <c r="BC49" s="431"/>
      <c r="BD49" s="431"/>
      <c r="BE49" s="431"/>
      <c r="BF49" s="432"/>
      <c r="BG49" s="433"/>
    </row>
    <row r="50" spans="23:59" ht="14.25">
      <c r="W50" s="188"/>
      <c r="X50" s="175"/>
      <c r="Y50" s="434"/>
      <c r="Z50" s="357" t="s">
        <v>84</v>
      </c>
      <c r="AA50" s="396">
        <v>90808.00777240242</v>
      </c>
      <c r="AB50" s="396">
        <v>97874.72671982652</v>
      </c>
      <c r="AC50" s="396">
        <v>104258.01365623754</v>
      </c>
      <c r="AD50" s="396">
        <v>107106.73758878016</v>
      </c>
      <c r="AE50" s="396">
        <v>111971.68590055808</v>
      </c>
      <c r="AF50" s="396">
        <v>118278.24696032041</v>
      </c>
      <c r="AG50" s="396">
        <v>124462.67713521782</v>
      </c>
      <c r="AH50" s="396">
        <v>128077.12343032383</v>
      </c>
      <c r="AI50" s="396">
        <v>128984.20104897054</v>
      </c>
      <c r="AJ50" s="396">
        <v>133013.76950889867</v>
      </c>
      <c r="AK50" s="396">
        <v>131674.51860926783</v>
      </c>
      <c r="AL50" s="396">
        <v>135147.7257191158</v>
      </c>
      <c r="AM50" s="396">
        <v>133903.20576710725</v>
      </c>
      <c r="AN50" s="396">
        <v>133351.4266074298</v>
      </c>
      <c r="AO50" s="396"/>
      <c r="AP50" s="396"/>
      <c r="AQ50" s="396"/>
      <c r="AR50" s="396"/>
      <c r="AS50" s="396"/>
      <c r="AT50" s="396"/>
      <c r="AU50" s="396"/>
      <c r="AV50" s="396"/>
      <c r="AW50" s="396"/>
      <c r="AX50" s="396"/>
      <c r="AY50" s="396"/>
      <c r="AZ50" s="396"/>
      <c r="BA50" s="396"/>
      <c r="BB50" s="396"/>
      <c r="BC50" s="396"/>
      <c r="BD50" s="396"/>
      <c r="BE50" s="396"/>
      <c r="BF50" s="397"/>
      <c r="BG50" s="398"/>
    </row>
    <row r="51" spans="23:59" ht="14.25">
      <c r="W51" s="188"/>
      <c r="X51" s="175"/>
      <c r="Y51" s="434"/>
      <c r="Z51" s="358" t="s">
        <v>85</v>
      </c>
      <c r="AA51" s="382">
        <v>85850.33956778637</v>
      </c>
      <c r="AB51" s="382">
        <v>92788.927939455</v>
      </c>
      <c r="AC51" s="382">
        <v>99235.86626375694</v>
      </c>
      <c r="AD51" s="382">
        <v>102151.17829100348</v>
      </c>
      <c r="AE51" s="382">
        <v>107018.7548049501</v>
      </c>
      <c r="AF51" s="382">
        <v>113299.31663216518</v>
      </c>
      <c r="AG51" s="382">
        <v>119521.30948432058</v>
      </c>
      <c r="AH51" s="382">
        <v>123181.28002055832</v>
      </c>
      <c r="AI51" s="382">
        <v>124146.40267080726</v>
      </c>
      <c r="AJ51" s="382">
        <v>128226.30070693765</v>
      </c>
      <c r="AK51" s="382">
        <v>126859.59583258098</v>
      </c>
      <c r="AL51" s="382">
        <v>130400.22790984619</v>
      </c>
      <c r="AM51" s="382">
        <v>129094.98745678036</v>
      </c>
      <c r="AN51" s="382">
        <v>128609.62278401991</v>
      </c>
      <c r="AO51" s="382"/>
      <c r="AP51" s="382"/>
      <c r="AQ51" s="382"/>
      <c r="AR51" s="382"/>
      <c r="AS51" s="382"/>
      <c r="AT51" s="382"/>
      <c r="AU51" s="382"/>
      <c r="AV51" s="382"/>
      <c r="AW51" s="382"/>
      <c r="AX51" s="382"/>
      <c r="AY51" s="382"/>
      <c r="AZ51" s="382"/>
      <c r="BA51" s="382"/>
      <c r="BB51" s="382"/>
      <c r="BC51" s="382"/>
      <c r="BD51" s="382"/>
      <c r="BE51" s="382"/>
      <c r="BF51" s="399"/>
      <c r="BG51" s="400"/>
    </row>
    <row r="52" spans="23:59" ht="14.25">
      <c r="W52" s="188"/>
      <c r="X52" s="175"/>
      <c r="Y52" s="434"/>
      <c r="Z52" s="359" t="s">
        <v>86</v>
      </c>
      <c r="AA52" s="396">
        <v>54603.26239636121</v>
      </c>
      <c r="AB52" s="396">
        <v>56798.66932472907</v>
      </c>
      <c r="AC52" s="396">
        <v>61050.57733325557</v>
      </c>
      <c r="AD52" s="396">
        <v>64630.75447507309</v>
      </c>
      <c r="AE52" s="396">
        <v>73464.28779355956</v>
      </c>
      <c r="AF52" s="396">
        <v>77235.52681936347</v>
      </c>
      <c r="AG52" s="396">
        <v>79250.15702850487</v>
      </c>
      <c r="AH52" s="396">
        <v>76201.21925579719</v>
      </c>
      <c r="AI52" s="396">
        <v>76065.05366867321</v>
      </c>
      <c r="AJ52" s="396">
        <v>75379.30733970596</v>
      </c>
      <c r="AK52" s="396">
        <v>72737.23805569064</v>
      </c>
      <c r="AL52" s="396">
        <v>75985.54212477407</v>
      </c>
      <c r="AM52" s="396">
        <v>79109.47893975332</v>
      </c>
      <c r="AN52" s="396">
        <v>78277.30064824386</v>
      </c>
      <c r="AO52" s="396"/>
      <c r="AP52" s="396"/>
      <c r="AQ52" s="396"/>
      <c r="AR52" s="396"/>
      <c r="AS52" s="396"/>
      <c r="AT52" s="396"/>
      <c r="AU52" s="396"/>
      <c r="AV52" s="396"/>
      <c r="AW52" s="396"/>
      <c r="AX52" s="396"/>
      <c r="AY52" s="396"/>
      <c r="AZ52" s="396"/>
      <c r="BA52" s="396"/>
      <c r="BB52" s="396"/>
      <c r="BC52" s="396"/>
      <c r="BD52" s="396"/>
      <c r="BE52" s="396"/>
      <c r="BF52" s="397"/>
      <c r="BG52" s="398"/>
    </row>
    <row r="53" spans="23:59" ht="14.25">
      <c r="W53" s="188"/>
      <c r="X53" s="175"/>
      <c r="Y53" s="434"/>
      <c r="Z53" s="360" t="s">
        <v>87</v>
      </c>
      <c r="AA53" s="382">
        <v>31247.07717142516</v>
      </c>
      <c r="AB53" s="382">
        <v>35990.25861472593</v>
      </c>
      <c r="AC53" s="382">
        <v>38185.288930501374</v>
      </c>
      <c r="AD53" s="382">
        <v>37520.42381593039</v>
      </c>
      <c r="AE53" s="382">
        <v>33554.467011390545</v>
      </c>
      <c r="AF53" s="382">
        <v>36063.78981280171</v>
      </c>
      <c r="AG53" s="382">
        <v>40271.15245581571</v>
      </c>
      <c r="AH53" s="382">
        <v>46980.06076476113</v>
      </c>
      <c r="AI53" s="382">
        <v>48081.349002134055</v>
      </c>
      <c r="AJ53" s="382">
        <v>52846.99336723168</v>
      </c>
      <c r="AK53" s="382">
        <v>54122.357776890334</v>
      </c>
      <c r="AL53" s="382">
        <v>54414.68578507211</v>
      </c>
      <c r="AM53" s="382">
        <v>49985.50851702705</v>
      </c>
      <c r="AN53" s="382">
        <v>50332.32213577605</v>
      </c>
      <c r="AO53" s="382"/>
      <c r="AP53" s="382"/>
      <c r="AQ53" s="382"/>
      <c r="AR53" s="382"/>
      <c r="AS53" s="382"/>
      <c r="AT53" s="382"/>
      <c r="AU53" s="382"/>
      <c r="AV53" s="382"/>
      <c r="AW53" s="382"/>
      <c r="AX53" s="382"/>
      <c r="AY53" s="382"/>
      <c r="AZ53" s="382"/>
      <c r="BA53" s="382"/>
      <c r="BB53" s="382"/>
      <c r="BC53" s="382"/>
      <c r="BD53" s="382"/>
      <c r="BE53" s="382"/>
      <c r="BF53" s="399"/>
      <c r="BG53" s="400"/>
    </row>
    <row r="54" spans="23:59" ht="14.25">
      <c r="W54" s="188"/>
      <c r="X54" s="175"/>
      <c r="Y54" s="434"/>
      <c r="Z54" s="361" t="s">
        <v>88</v>
      </c>
      <c r="AA54" s="396">
        <v>4957.668204616048</v>
      </c>
      <c r="AB54" s="396">
        <v>5085.798780371525</v>
      </c>
      <c r="AC54" s="396">
        <v>5022.147392480598</v>
      </c>
      <c r="AD54" s="396">
        <v>4955.559297776682</v>
      </c>
      <c r="AE54" s="396">
        <v>4952.931095607969</v>
      </c>
      <c r="AF54" s="396">
        <v>4978.930328155228</v>
      </c>
      <c r="AG54" s="396">
        <v>4941.367650897237</v>
      </c>
      <c r="AH54" s="396">
        <v>4895.843409765512</v>
      </c>
      <c r="AI54" s="396">
        <v>4837.798378163276</v>
      </c>
      <c r="AJ54" s="396">
        <v>4787.46880196101</v>
      </c>
      <c r="AK54" s="396">
        <v>4814.922776686859</v>
      </c>
      <c r="AL54" s="396">
        <v>4747.4978092696265</v>
      </c>
      <c r="AM54" s="396">
        <v>4808.218310326877</v>
      </c>
      <c r="AN54" s="396">
        <v>4741.803823409883</v>
      </c>
      <c r="AO54" s="396"/>
      <c r="AP54" s="396"/>
      <c r="AQ54" s="396"/>
      <c r="AR54" s="396"/>
      <c r="AS54" s="396"/>
      <c r="AT54" s="396"/>
      <c r="AU54" s="396"/>
      <c r="AV54" s="396"/>
      <c r="AW54" s="396"/>
      <c r="AX54" s="396"/>
      <c r="AY54" s="396"/>
      <c r="AZ54" s="396"/>
      <c r="BA54" s="396"/>
      <c r="BB54" s="396"/>
      <c r="BC54" s="396"/>
      <c r="BD54" s="396"/>
      <c r="BE54" s="396"/>
      <c r="BF54" s="397"/>
      <c r="BG54" s="398"/>
    </row>
    <row r="55" spans="23:59" ht="14.25">
      <c r="W55" s="188"/>
      <c r="X55" s="175"/>
      <c r="Y55" s="434"/>
      <c r="Z55" s="362" t="s">
        <v>89</v>
      </c>
      <c r="AA55" s="382">
        <v>4874.472226773724</v>
      </c>
      <c r="AB55" s="382">
        <v>4780.171276254601</v>
      </c>
      <c r="AC55" s="382">
        <v>4834.637677716647</v>
      </c>
      <c r="AD55" s="382">
        <v>4874.393369761771</v>
      </c>
      <c r="AE55" s="382">
        <v>4895.95990548028</v>
      </c>
      <c r="AF55" s="382">
        <v>4894.884354371897</v>
      </c>
      <c r="AG55" s="382">
        <v>4879.090246096739</v>
      </c>
      <c r="AH55" s="382">
        <v>4865.885905462952</v>
      </c>
      <c r="AI55" s="382">
        <v>4808.5892288725245</v>
      </c>
      <c r="AJ55" s="382">
        <v>4860.627730000648</v>
      </c>
      <c r="AK55" s="382">
        <v>4718.492738211795</v>
      </c>
      <c r="AL55" s="382">
        <v>4738.170239462478</v>
      </c>
      <c r="AM55" s="382">
        <v>4624.823577040256</v>
      </c>
      <c r="AN55" s="382">
        <v>4641.910402642097</v>
      </c>
      <c r="AO55" s="382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99"/>
      <c r="BG55" s="400"/>
    </row>
    <row r="56" spans="23:59" ht="14.25">
      <c r="W56" s="188"/>
      <c r="X56" s="175"/>
      <c r="Y56" s="434"/>
      <c r="Z56" s="361" t="s">
        <v>90</v>
      </c>
      <c r="AA56" s="396">
        <v>1040.7377850937241</v>
      </c>
      <c r="AB56" s="396">
        <v>1037.9765062266</v>
      </c>
      <c r="AC56" s="396">
        <v>1006.6758651846475</v>
      </c>
      <c r="AD56" s="396">
        <v>962.8011543737701</v>
      </c>
      <c r="AE56" s="396">
        <v>964.8073887602804</v>
      </c>
      <c r="AF56" s="396">
        <v>919.0448656078958</v>
      </c>
      <c r="AG56" s="396">
        <v>891.9355580087387</v>
      </c>
      <c r="AH56" s="396">
        <v>870.975321226952</v>
      </c>
      <c r="AI56" s="396">
        <v>825.6522886045244</v>
      </c>
      <c r="AJ56" s="396">
        <v>859.606039048647</v>
      </c>
      <c r="AK56" s="396">
        <v>807.8066127722989</v>
      </c>
      <c r="AL56" s="396">
        <v>845.8736602744596</v>
      </c>
      <c r="AM56" s="396">
        <v>746.0430913957946</v>
      </c>
      <c r="AN56" s="396">
        <v>716.2078526854549</v>
      </c>
      <c r="AO56" s="396"/>
      <c r="AP56" s="396"/>
      <c r="AQ56" s="396"/>
      <c r="AR56" s="396"/>
      <c r="AS56" s="396"/>
      <c r="AT56" s="396"/>
      <c r="AU56" s="396"/>
      <c r="AV56" s="396"/>
      <c r="AW56" s="396"/>
      <c r="AX56" s="396"/>
      <c r="AY56" s="396"/>
      <c r="AZ56" s="396"/>
      <c r="BA56" s="396"/>
      <c r="BB56" s="396"/>
      <c r="BC56" s="396"/>
      <c r="BD56" s="396"/>
      <c r="BE56" s="396"/>
      <c r="BF56" s="397"/>
      <c r="BG56" s="398"/>
    </row>
    <row r="57" spans="23:59" ht="14.25">
      <c r="W57" s="188"/>
      <c r="X57" s="175"/>
      <c r="Y57" s="434"/>
      <c r="Z57" s="363" t="s">
        <v>91</v>
      </c>
      <c r="AA57" s="382">
        <v>3833.73444168</v>
      </c>
      <c r="AB57" s="382">
        <v>3742.194770028001</v>
      </c>
      <c r="AC57" s="382">
        <v>3827.961812532</v>
      </c>
      <c r="AD57" s="382">
        <v>3911.5922153880015</v>
      </c>
      <c r="AE57" s="382">
        <v>3931.15251672</v>
      </c>
      <c r="AF57" s="382">
        <v>3975.839488764001</v>
      </c>
      <c r="AG57" s="382">
        <v>3987.154688088</v>
      </c>
      <c r="AH57" s="382">
        <v>3994.9105842360004</v>
      </c>
      <c r="AI57" s="382">
        <v>3982.9369402680004</v>
      </c>
      <c r="AJ57" s="382">
        <v>4001.0216909520004</v>
      </c>
      <c r="AK57" s="382">
        <v>3910.6861254394958</v>
      </c>
      <c r="AL57" s="382">
        <v>3892.2965791880183</v>
      </c>
      <c r="AM57" s="382">
        <v>3878.780485644462</v>
      </c>
      <c r="AN57" s="382">
        <v>3925.7025499566425</v>
      </c>
      <c r="AO57" s="382"/>
      <c r="AP57" s="382"/>
      <c r="AQ57" s="382"/>
      <c r="AR57" s="382"/>
      <c r="AS57" s="382"/>
      <c r="AT57" s="382"/>
      <c r="AU57" s="382"/>
      <c r="AV57" s="382"/>
      <c r="AW57" s="382"/>
      <c r="AX57" s="382"/>
      <c r="AY57" s="382"/>
      <c r="AZ57" s="382"/>
      <c r="BA57" s="382"/>
      <c r="BB57" s="382"/>
      <c r="BC57" s="382"/>
      <c r="BD57" s="382"/>
      <c r="BE57" s="382"/>
      <c r="BF57" s="399"/>
      <c r="BG57" s="400"/>
    </row>
    <row r="58" spans="23:59" ht="14.25">
      <c r="W58" s="188"/>
      <c r="X58" s="175"/>
      <c r="Y58" s="434"/>
      <c r="Z58" s="357" t="s">
        <v>92</v>
      </c>
      <c r="AA58" s="396">
        <v>6898.437318030862</v>
      </c>
      <c r="AB58" s="396">
        <v>7109.795822287129</v>
      </c>
      <c r="AC58" s="396">
        <v>7167.240476404659</v>
      </c>
      <c r="AD58" s="396">
        <v>6852.598292994549</v>
      </c>
      <c r="AE58" s="396">
        <v>7275.648848166882</v>
      </c>
      <c r="AF58" s="396">
        <v>6994.1577329762495</v>
      </c>
      <c r="AG58" s="396">
        <v>6892.935945015456</v>
      </c>
      <c r="AH58" s="396">
        <v>6606.365860347058</v>
      </c>
      <c r="AI58" s="396">
        <v>6398.5412912462625</v>
      </c>
      <c r="AJ58" s="396">
        <v>6617.937924441863</v>
      </c>
      <c r="AK58" s="396">
        <v>6660.781746262828</v>
      </c>
      <c r="AL58" s="396">
        <v>6554.457084142026</v>
      </c>
      <c r="AM58" s="396">
        <v>7011.321957698938</v>
      </c>
      <c r="AN58" s="396">
        <v>7380.3319081505015</v>
      </c>
      <c r="AO58" s="396"/>
      <c r="AP58" s="396"/>
      <c r="AQ58" s="396"/>
      <c r="AR58" s="396"/>
      <c r="AS58" s="396"/>
      <c r="AT58" s="396"/>
      <c r="AU58" s="396"/>
      <c r="AV58" s="396"/>
      <c r="AW58" s="396"/>
      <c r="AX58" s="396"/>
      <c r="AY58" s="396"/>
      <c r="AZ58" s="396"/>
      <c r="BA58" s="396"/>
      <c r="BB58" s="396"/>
      <c r="BC58" s="396"/>
      <c r="BD58" s="396"/>
      <c r="BE58" s="396"/>
      <c r="BF58" s="397"/>
      <c r="BG58" s="398"/>
    </row>
    <row r="59" spans="23:59" ht="14.25">
      <c r="W59" s="188"/>
      <c r="X59" s="175"/>
      <c r="Y59" s="434"/>
      <c r="Z59" s="362" t="s">
        <v>93</v>
      </c>
      <c r="AA59" s="382">
        <v>4649.337407891338</v>
      </c>
      <c r="AB59" s="382">
        <v>5121.344117193701</v>
      </c>
      <c r="AC59" s="382">
        <v>5037.464223425886</v>
      </c>
      <c r="AD59" s="382">
        <v>5254.6616527211345</v>
      </c>
      <c r="AE59" s="382">
        <v>5196.614276146166</v>
      </c>
      <c r="AF59" s="382">
        <v>5499.465243200715</v>
      </c>
      <c r="AG59" s="382">
        <v>5977.069343820338</v>
      </c>
      <c r="AH59" s="382">
        <v>7115.574169245339</v>
      </c>
      <c r="AI59" s="382">
        <v>5616.465718143876</v>
      </c>
      <c r="AJ59" s="382">
        <v>5451.612358435306</v>
      </c>
      <c r="AK59" s="382">
        <v>5529.65010210222</v>
      </c>
      <c r="AL59" s="382">
        <v>4929.758272940044</v>
      </c>
      <c r="AM59" s="382">
        <v>5465.568494984978</v>
      </c>
      <c r="AN59" s="382">
        <v>5492.168208625237</v>
      </c>
      <c r="AO59" s="382"/>
      <c r="AP59" s="382"/>
      <c r="AQ59" s="382"/>
      <c r="AR59" s="382"/>
      <c r="AS59" s="382"/>
      <c r="AT59" s="382"/>
      <c r="AU59" s="382"/>
      <c r="AV59" s="382"/>
      <c r="AW59" s="382"/>
      <c r="AX59" s="382"/>
      <c r="AY59" s="382"/>
      <c r="AZ59" s="382"/>
      <c r="BA59" s="382"/>
      <c r="BB59" s="382"/>
      <c r="BC59" s="382"/>
      <c r="BD59" s="382"/>
      <c r="BE59" s="382"/>
      <c r="BF59" s="399"/>
      <c r="BG59" s="400"/>
    </row>
    <row r="60" spans="23:59" ht="14.25">
      <c r="W60" s="188"/>
      <c r="X60" s="175"/>
      <c r="Y60" s="434"/>
      <c r="Z60" s="357" t="s">
        <v>94</v>
      </c>
      <c r="AA60" s="396">
        <v>5937.243394775001</v>
      </c>
      <c r="AB60" s="396">
        <v>6493.854111206</v>
      </c>
      <c r="AC60" s="396">
        <v>6973.509870481002</v>
      </c>
      <c r="AD60" s="396">
        <v>7296.770442423001</v>
      </c>
      <c r="AE60" s="396">
        <v>7695.400240066</v>
      </c>
      <c r="AF60" s="396">
        <v>8640.923149012002</v>
      </c>
      <c r="AG60" s="396">
        <v>8505.781569901003</v>
      </c>
      <c r="AH60" s="396">
        <v>9116.445226966</v>
      </c>
      <c r="AI60" s="396">
        <v>9132.159578542003</v>
      </c>
      <c r="AJ60" s="396">
        <v>8966.883662121</v>
      </c>
      <c r="AK60" s="396">
        <v>9049.738234668246</v>
      </c>
      <c r="AL60" s="396">
        <v>9224.318591231991</v>
      </c>
      <c r="AM60" s="396">
        <v>9447.846753756407</v>
      </c>
      <c r="AN60" s="396">
        <v>9503.171957790919</v>
      </c>
      <c r="AO60" s="396"/>
      <c r="AP60" s="396"/>
      <c r="AQ60" s="396"/>
      <c r="AR60" s="396"/>
      <c r="AS60" s="396"/>
      <c r="AT60" s="396"/>
      <c r="AU60" s="396"/>
      <c r="AV60" s="396"/>
      <c r="AW60" s="396"/>
      <c r="AX60" s="396"/>
      <c r="AY60" s="396"/>
      <c r="AZ60" s="396"/>
      <c r="BA60" s="396"/>
      <c r="BB60" s="396"/>
      <c r="BC60" s="396"/>
      <c r="BD60" s="396"/>
      <c r="BE60" s="396"/>
      <c r="BF60" s="397"/>
      <c r="BG60" s="398"/>
    </row>
    <row r="61" spans="23:59" ht="14.25">
      <c r="W61" s="188"/>
      <c r="X61" s="175"/>
      <c r="Y61" s="435"/>
      <c r="Z61" s="364" t="s">
        <v>95</v>
      </c>
      <c r="AA61" s="696"/>
      <c r="AB61" s="696"/>
      <c r="AC61" s="697"/>
      <c r="AD61" s="697"/>
      <c r="AE61" s="697"/>
      <c r="AF61" s="697"/>
      <c r="AG61" s="697"/>
      <c r="AH61" s="697"/>
      <c r="AI61" s="697"/>
      <c r="AJ61" s="697"/>
      <c r="AK61" s="697"/>
      <c r="AL61" s="697"/>
      <c r="AM61" s="697"/>
      <c r="AN61" s="697"/>
      <c r="AO61" s="698"/>
      <c r="AP61" s="698"/>
      <c r="AQ61" s="698"/>
      <c r="AR61" s="698"/>
      <c r="AS61" s="698"/>
      <c r="AT61" s="698"/>
      <c r="AU61" s="698"/>
      <c r="AV61" s="698"/>
      <c r="AW61" s="698"/>
      <c r="AX61" s="698"/>
      <c r="AY61" s="698"/>
      <c r="AZ61" s="698"/>
      <c r="BA61" s="698"/>
      <c r="BB61" s="698"/>
      <c r="BC61" s="698"/>
      <c r="BD61" s="698"/>
      <c r="BE61" s="698"/>
      <c r="BF61" s="699"/>
      <c r="BG61" s="700"/>
    </row>
    <row r="62" spans="23:59" ht="14.25">
      <c r="W62" s="188"/>
      <c r="X62" s="175"/>
      <c r="Y62" s="351" t="s">
        <v>51</v>
      </c>
      <c r="Z62" s="436"/>
      <c r="AA62" s="437">
        <v>104046.36698846759</v>
      </c>
      <c r="AB62" s="437">
        <v>107470.27435368401</v>
      </c>
      <c r="AC62" s="437">
        <v>108517.80441368076</v>
      </c>
      <c r="AD62" s="437">
        <v>107432.53045635052</v>
      </c>
      <c r="AE62" s="437">
        <v>111092.37032096059</v>
      </c>
      <c r="AF62" s="437">
        <v>113053.2501506562</v>
      </c>
      <c r="AG62" s="437">
        <v>114484.69978924881</v>
      </c>
      <c r="AH62" s="437">
        <v>112596.78819809415</v>
      </c>
      <c r="AI62" s="437">
        <v>109603.18160322534</v>
      </c>
      <c r="AJ62" s="437">
        <v>109496.24987788424</v>
      </c>
      <c r="AK62" s="437">
        <v>106836.77841724525</v>
      </c>
      <c r="AL62" s="437">
        <v>106091.40419196992</v>
      </c>
      <c r="AM62" s="437">
        <v>101667.21891853704</v>
      </c>
      <c r="AN62" s="437">
        <v>99816.39813373832</v>
      </c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8"/>
      <c r="BG62" s="439"/>
    </row>
    <row r="63" spans="23:59" ht="14.25">
      <c r="W63" s="188"/>
      <c r="X63" s="175"/>
      <c r="Y63" s="440"/>
      <c r="Z63" s="365" t="s">
        <v>96</v>
      </c>
      <c r="AA63" s="396">
        <v>93521.56381167247</v>
      </c>
      <c r="AB63" s="396">
        <v>96816.61951676235</v>
      </c>
      <c r="AC63" s="396">
        <v>97914.78259455548</v>
      </c>
      <c r="AD63" s="396">
        <v>97175.48738309124</v>
      </c>
      <c r="AE63" s="396">
        <v>100407.20836028195</v>
      </c>
      <c r="AF63" s="396">
        <v>102006.32946686257</v>
      </c>
      <c r="AG63" s="396">
        <v>103125.61477678223</v>
      </c>
      <c r="AH63" s="396">
        <v>101370.08113551067</v>
      </c>
      <c r="AI63" s="396">
        <v>98747.36420391296</v>
      </c>
      <c r="AJ63" s="396">
        <v>98553.20444324077</v>
      </c>
      <c r="AK63" s="396">
        <v>95504.36096497867</v>
      </c>
      <c r="AL63" s="396">
        <v>94743.67747382831</v>
      </c>
      <c r="AM63" s="396">
        <v>90708.24037143</v>
      </c>
      <c r="AN63" s="396">
        <v>89184.3218046087</v>
      </c>
      <c r="AO63" s="396"/>
      <c r="AP63" s="396"/>
      <c r="AQ63" s="396"/>
      <c r="AR63" s="396"/>
      <c r="AS63" s="396"/>
      <c r="AT63" s="396"/>
      <c r="AU63" s="396"/>
      <c r="AV63" s="396"/>
      <c r="AW63" s="396"/>
      <c r="AX63" s="396"/>
      <c r="AY63" s="396"/>
      <c r="AZ63" s="396"/>
      <c r="BA63" s="396"/>
      <c r="BB63" s="396"/>
      <c r="BC63" s="396"/>
      <c r="BD63" s="396"/>
      <c r="BE63" s="396"/>
      <c r="BF63" s="397"/>
      <c r="BG63" s="398"/>
    </row>
    <row r="64" spans="23:59" ht="14.25">
      <c r="W64" s="188"/>
      <c r="X64" s="175"/>
      <c r="Y64" s="440"/>
      <c r="Z64" s="363" t="s">
        <v>97</v>
      </c>
      <c r="AA64" s="382">
        <v>33483.034973666516</v>
      </c>
      <c r="AB64" s="382">
        <v>35948.2286849775</v>
      </c>
      <c r="AC64" s="382">
        <v>36882.37456884333</v>
      </c>
      <c r="AD64" s="382">
        <v>37339.08071284922</v>
      </c>
      <c r="AE64" s="382">
        <v>40203.74963949816</v>
      </c>
      <c r="AF64" s="382">
        <v>41413.86883567492</v>
      </c>
      <c r="AG64" s="382">
        <v>43090.88615099014</v>
      </c>
      <c r="AH64" s="382">
        <v>43356.58907145397</v>
      </c>
      <c r="AI64" s="382">
        <v>42779.767605397625</v>
      </c>
      <c r="AJ64" s="382">
        <v>43800.15420219053</v>
      </c>
      <c r="AK64" s="382">
        <v>43070.37398849928</v>
      </c>
      <c r="AL64" s="382">
        <v>43512.631939543986</v>
      </c>
      <c r="AM64" s="382">
        <v>42395.6996003356</v>
      </c>
      <c r="AN64" s="382">
        <v>42378.85855603771</v>
      </c>
      <c r="AO64" s="382"/>
      <c r="AP64" s="382"/>
      <c r="AQ64" s="382"/>
      <c r="AR64" s="382"/>
      <c r="AS64" s="382"/>
      <c r="AT64" s="382"/>
      <c r="AU64" s="382"/>
      <c r="AV64" s="382"/>
      <c r="AW64" s="382"/>
      <c r="AX64" s="382"/>
      <c r="AY64" s="382"/>
      <c r="AZ64" s="382"/>
      <c r="BA64" s="382"/>
      <c r="BB64" s="382"/>
      <c r="BC64" s="382"/>
      <c r="BD64" s="382"/>
      <c r="BE64" s="382"/>
      <c r="BF64" s="399"/>
      <c r="BG64" s="400"/>
    </row>
    <row r="65" spans="23:59" ht="14.25">
      <c r="W65" s="188"/>
      <c r="X65" s="175"/>
      <c r="Y65" s="440"/>
      <c r="Z65" s="366" t="s">
        <v>98</v>
      </c>
      <c r="AA65" s="396">
        <v>60038.52883800596</v>
      </c>
      <c r="AB65" s="396">
        <v>60868.39083178485</v>
      </c>
      <c r="AC65" s="396">
        <v>61032.40802571215</v>
      </c>
      <c r="AD65" s="396">
        <v>59836.406670242024</v>
      </c>
      <c r="AE65" s="396">
        <v>60203.45872078378</v>
      </c>
      <c r="AF65" s="396">
        <v>60592.460631187656</v>
      </c>
      <c r="AG65" s="396">
        <v>60034.72862579209</v>
      </c>
      <c r="AH65" s="396">
        <v>58013.49206405669</v>
      </c>
      <c r="AI65" s="396">
        <v>55967.59659851533</v>
      </c>
      <c r="AJ65" s="396">
        <v>54753.05024105023</v>
      </c>
      <c r="AK65" s="396">
        <v>52433.98697647938</v>
      </c>
      <c r="AL65" s="396">
        <v>51231.045534284334</v>
      </c>
      <c r="AM65" s="396">
        <v>48312.5407710944</v>
      </c>
      <c r="AN65" s="396">
        <v>46805.46324857099</v>
      </c>
      <c r="AO65" s="396"/>
      <c r="AP65" s="396"/>
      <c r="AQ65" s="396"/>
      <c r="AR65" s="396"/>
      <c r="AS65" s="396"/>
      <c r="AT65" s="396"/>
      <c r="AU65" s="396"/>
      <c r="AV65" s="396"/>
      <c r="AW65" s="396"/>
      <c r="AX65" s="396"/>
      <c r="AY65" s="396"/>
      <c r="AZ65" s="396"/>
      <c r="BA65" s="396"/>
      <c r="BB65" s="396"/>
      <c r="BC65" s="396"/>
      <c r="BD65" s="396"/>
      <c r="BE65" s="396"/>
      <c r="BF65" s="397"/>
      <c r="BG65" s="398"/>
    </row>
    <row r="66" spans="23:59" ht="14.25">
      <c r="W66" s="188"/>
      <c r="X66" s="175"/>
      <c r="Y66" s="440"/>
      <c r="Z66" s="360" t="s">
        <v>99</v>
      </c>
      <c r="AA66" s="382">
        <v>44512.135800077056</v>
      </c>
      <c r="AB66" s="382">
        <v>45179.81591040935</v>
      </c>
      <c r="AC66" s="382">
        <v>44830.40019098437</v>
      </c>
      <c r="AD66" s="382">
        <v>43483.800220213765</v>
      </c>
      <c r="AE66" s="382">
        <v>44146.84353334139</v>
      </c>
      <c r="AF66" s="382">
        <v>44467.548269017854</v>
      </c>
      <c r="AG66" s="382">
        <v>44200.59019428386</v>
      </c>
      <c r="AH66" s="382">
        <v>42810.045038204626</v>
      </c>
      <c r="AI66" s="382">
        <v>41496.42107958003</v>
      </c>
      <c r="AJ66" s="382">
        <v>40884.91276617032</v>
      </c>
      <c r="AK66" s="382">
        <v>39226.86812906212</v>
      </c>
      <c r="AL66" s="382">
        <v>38512.471522007676</v>
      </c>
      <c r="AM66" s="382">
        <v>35883.40050273616</v>
      </c>
      <c r="AN66" s="382">
        <v>34289.5581426335</v>
      </c>
      <c r="AO66" s="382"/>
      <c r="AP66" s="382"/>
      <c r="AQ66" s="382"/>
      <c r="AR66" s="382"/>
      <c r="AS66" s="382"/>
      <c r="AT66" s="382"/>
      <c r="AU66" s="382"/>
      <c r="AV66" s="382"/>
      <c r="AW66" s="382"/>
      <c r="AX66" s="382"/>
      <c r="AY66" s="382"/>
      <c r="AZ66" s="382"/>
      <c r="BA66" s="382"/>
      <c r="BB66" s="382"/>
      <c r="BC66" s="382"/>
      <c r="BD66" s="382"/>
      <c r="BE66" s="382"/>
      <c r="BF66" s="399"/>
      <c r="BG66" s="400"/>
    </row>
    <row r="67" spans="23:59" ht="14.25">
      <c r="W67" s="188"/>
      <c r="X67" s="175"/>
      <c r="Y67" s="440"/>
      <c r="Z67" s="367" t="s">
        <v>100</v>
      </c>
      <c r="AA67" s="396">
        <v>15526.393037928901</v>
      </c>
      <c r="AB67" s="396">
        <v>15688.574921375497</v>
      </c>
      <c r="AC67" s="396">
        <v>16202.007834727781</v>
      </c>
      <c r="AD67" s="396">
        <v>16352.606450028255</v>
      </c>
      <c r="AE67" s="396">
        <v>16056.615187442396</v>
      </c>
      <c r="AF67" s="396">
        <v>16124.912362169805</v>
      </c>
      <c r="AG67" s="396">
        <v>15834.138431508236</v>
      </c>
      <c r="AH67" s="396">
        <v>15203.447025852065</v>
      </c>
      <c r="AI67" s="396">
        <v>14471.175518935299</v>
      </c>
      <c r="AJ67" s="396">
        <v>13868.137474879913</v>
      </c>
      <c r="AK67" s="396">
        <v>13207.118847417261</v>
      </c>
      <c r="AL67" s="396">
        <v>12718.574012276657</v>
      </c>
      <c r="AM67" s="396">
        <v>12429.140268358235</v>
      </c>
      <c r="AN67" s="396">
        <v>12515.905105937492</v>
      </c>
      <c r="AO67" s="396"/>
      <c r="AP67" s="396"/>
      <c r="AQ67" s="396"/>
      <c r="AR67" s="396"/>
      <c r="AS67" s="396"/>
      <c r="AT67" s="396"/>
      <c r="AU67" s="396"/>
      <c r="AV67" s="396"/>
      <c r="AW67" s="396"/>
      <c r="AX67" s="396"/>
      <c r="AY67" s="396"/>
      <c r="AZ67" s="396"/>
      <c r="BA67" s="396"/>
      <c r="BB67" s="396"/>
      <c r="BC67" s="396"/>
      <c r="BD67" s="396"/>
      <c r="BE67" s="396"/>
      <c r="BF67" s="397"/>
      <c r="BG67" s="398"/>
    </row>
    <row r="68" spans="23:59" ht="14.25">
      <c r="W68" s="188"/>
      <c r="X68" s="175"/>
      <c r="Y68" s="440"/>
      <c r="Z68" s="362" t="s">
        <v>101</v>
      </c>
      <c r="AA68" s="382">
        <v>593.9801218151692</v>
      </c>
      <c r="AB68" s="382">
        <v>589.7400260435058</v>
      </c>
      <c r="AC68" s="382">
        <v>603.2075131677541</v>
      </c>
      <c r="AD68" s="382">
        <v>553.1917253153781</v>
      </c>
      <c r="AE68" s="382">
        <v>551.592074106516</v>
      </c>
      <c r="AF68" s="382">
        <v>540.4510069340104</v>
      </c>
      <c r="AG68" s="382">
        <v>522.6809680162836</v>
      </c>
      <c r="AH68" s="382">
        <v>497.53689601302165</v>
      </c>
      <c r="AI68" s="382">
        <v>461.1880311560483</v>
      </c>
      <c r="AJ68" s="382">
        <v>470.520543280821</v>
      </c>
      <c r="AK68" s="382">
        <v>456.8027177192133</v>
      </c>
      <c r="AL68" s="382">
        <v>463.9959381039426</v>
      </c>
      <c r="AM68" s="382">
        <v>486.9505481931908</v>
      </c>
      <c r="AN68" s="382">
        <v>503.46065594605966</v>
      </c>
      <c r="AO68" s="382"/>
      <c r="AP68" s="382"/>
      <c r="AQ68" s="382"/>
      <c r="AR68" s="382"/>
      <c r="AS68" s="382"/>
      <c r="AT68" s="382"/>
      <c r="AU68" s="382"/>
      <c r="AV68" s="382"/>
      <c r="AW68" s="382"/>
      <c r="AX68" s="382"/>
      <c r="AY68" s="382"/>
      <c r="AZ68" s="382"/>
      <c r="BA68" s="382"/>
      <c r="BB68" s="382"/>
      <c r="BC68" s="382"/>
      <c r="BD68" s="382"/>
      <c r="BE68" s="382"/>
      <c r="BF68" s="399"/>
      <c r="BG68" s="400"/>
    </row>
    <row r="69" spans="23:59" ht="14.25">
      <c r="W69" s="188"/>
      <c r="X69" s="175"/>
      <c r="Y69" s="440"/>
      <c r="Z69" s="365" t="s">
        <v>102</v>
      </c>
      <c r="AA69" s="396">
        <v>8705.116878284938</v>
      </c>
      <c r="AB69" s="396">
        <v>8794.12146790615</v>
      </c>
      <c r="AC69" s="396">
        <v>8681.256029999526</v>
      </c>
      <c r="AD69" s="396">
        <v>8311.254494603892</v>
      </c>
      <c r="AE69" s="396">
        <v>8675.19676390412</v>
      </c>
      <c r="AF69" s="396">
        <v>8868.415021160597</v>
      </c>
      <c r="AG69" s="396">
        <v>9255.4275585923</v>
      </c>
      <c r="AH69" s="396">
        <v>9100.48082221147</v>
      </c>
      <c r="AI69" s="396">
        <v>8816.658192683333</v>
      </c>
      <c r="AJ69" s="396">
        <v>8907.254919096658</v>
      </c>
      <c r="AK69" s="396">
        <v>9247.743765321247</v>
      </c>
      <c r="AL69" s="396">
        <v>9383.369280253144</v>
      </c>
      <c r="AM69" s="396">
        <v>8985.542599301014</v>
      </c>
      <c r="AN69" s="396">
        <v>8568.105944942847</v>
      </c>
      <c r="AO69" s="396"/>
      <c r="AP69" s="396"/>
      <c r="AQ69" s="396"/>
      <c r="AR69" s="396"/>
      <c r="AS69" s="396"/>
      <c r="AT69" s="396"/>
      <c r="AU69" s="396"/>
      <c r="AV69" s="396"/>
      <c r="AW69" s="396"/>
      <c r="AX69" s="396"/>
      <c r="AY69" s="396"/>
      <c r="AZ69" s="396"/>
      <c r="BA69" s="396"/>
      <c r="BB69" s="396"/>
      <c r="BC69" s="396"/>
      <c r="BD69" s="396"/>
      <c r="BE69" s="396"/>
      <c r="BF69" s="397"/>
      <c r="BG69" s="398"/>
    </row>
    <row r="70" spans="23:59" ht="14.25">
      <c r="W70" s="188"/>
      <c r="X70" s="175"/>
      <c r="Y70" s="440"/>
      <c r="Z70" s="362" t="s">
        <v>103</v>
      </c>
      <c r="AA70" s="382">
        <v>1225.7061766950005</v>
      </c>
      <c r="AB70" s="382">
        <v>1269.7933429720003</v>
      </c>
      <c r="AC70" s="382">
        <v>1318.5582759580002</v>
      </c>
      <c r="AD70" s="382">
        <v>1392.5968533400003</v>
      </c>
      <c r="AE70" s="382">
        <v>1458.3731226680004</v>
      </c>
      <c r="AF70" s="382">
        <v>1638.0546556990003</v>
      </c>
      <c r="AG70" s="382">
        <v>1580.9764858580004</v>
      </c>
      <c r="AH70" s="382">
        <v>1628.6893443590002</v>
      </c>
      <c r="AI70" s="382">
        <v>1577.9711754730001</v>
      </c>
      <c r="AJ70" s="382">
        <v>1565.2699722660002</v>
      </c>
      <c r="AK70" s="382">
        <v>1627.8709692261202</v>
      </c>
      <c r="AL70" s="382">
        <v>1500.3614997845227</v>
      </c>
      <c r="AM70" s="382">
        <v>1486.4853996128415</v>
      </c>
      <c r="AN70" s="382">
        <v>1560.5097282407044</v>
      </c>
      <c r="AO70" s="382"/>
      <c r="AP70" s="382"/>
      <c r="AQ70" s="382"/>
      <c r="AR70" s="382"/>
      <c r="AS70" s="382"/>
      <c r="AT70" s="382"/>
      <c r="AU70" s="382"/>
      <c r="AV70" s="382"/>
      <c r="AW70" s="382"/>
      <c r="AX70" s="382"/>
      <c r="AY70" s="382"/>
      <c r="AZ70" s="382"/>
      <c r="BA70" s="382"/>
      <c r="BB70" s="382"/>
      <c r="BC70" s="382"/>
      <c r="BD70" s="382"/>
      <c r="BE70" s="382"/>
      <c r="BF70" s="399"/>
      <c r="BG70" s="400"/>
    </row>
    <row r="71" spans="23:59" ht="14.25">
      <c r="W71" s="188"/>
      <c r="X71" s="176"/>
      <c r="Y71" s="441"/>
      <c r="Z71" s="368" t="s">
        <v>104</v>
      </c>
      <c r="AA71" s="696"/>
      <c r="AB71" s="696"/>
      <c r="AC71" s="696"/>
      <c r="AD71" s="696"/>
      <c r="AE71" s="696"/>
      <c r="AF71" s="696"/>
      <c r="AG71" s="696"/>
      <c r="AH71" s="696"/>
      <c r="AI71" s="696"/>
      <c r="AJ71" s="696"/>
      <c r="AK71" s="696"/>
      <c r="AL71" s="696"/>
      <c r="AM71" s="696"/>
      <c r="AN71" s="696"/>
      <c r="AO71" s="396"/>
      <c r="AP71" s="396"/>
      <c r="AQ71" s="396"/>
      <c r="AR71" s="396"/>
      <c r="AS71" s="396"/>
      <c r="AT71" s="396"/>
      <c r="AU71" s="396"/>
      <c r="AV71" s="396"/>
      <c r="AW71" s="396"/>
      <c r="AX71" s="396"/>
      <c r="AY71" s="396"/>
      <c r="AZ71" s="396"/>
      <c r="BA71" s="396"/>
      <c r="BB71" s="396"/>
      <c r="BC71" s="396"/>
      <c r="BD71" s="396"/>
      <c r="BE71" s="396"/>
      <c r="BF71" s="397"/>
      <c r="BG71" s="398"/>
    </row>
    <row r="72" spans="23:59" ht="14.25">
      <c r="W72" s="188"/>
      <c r="X72" s="168" t="s">
        <v>212</v>
      </c>
      <c r="Y72" s="442"/>
      <c r="Z72" s="171"/>
      <c r="AA72" s="443">
        <v>273000.5151705746</v>
      </c>
      <c r="AB72" s="443">
        <v>279463.21243926586</v>
      </c>
      <c r="AC72" s="443">
        <v>290432.21860499994</v>
      </c>
      <c r="AD72" s="443">
        <v>289985.4136282682</v>
      </c>
      <c r="AE72" s="443">
        <v>309420.31653025345</v>
      </c>
      <c r="AF72" s="443">
        <v>312055.8339033049</v>
      </c>
      <c r="AG72" s="443">
        <v>313589.8391568962</v>
      </c>
      <c r="AH72" s="443">
        <v>308913.01797112124</v>
      </c>
      <c r="AI72" s="443">
        <v>317682.9231583327</v>
      </c>
      <c r="AJ72" s="443">
        <v>335088.2615083542</v>
      </c>
      <c r="AK72" s="443">
        <v>343989.5486206711</v>
      </c>
      <c r="AL72" s="443">
        <v>342494.9911717201</v>
      </c>
      <c r="AM72" s="443">
        <v>363485.1932988209</v>
      </c>
      <c r="AN72" s="443">
        <v>365585.1067919435</v>
      </c>
      <c r="AO72" s="443">
        <v>0</v>
      </c>
      <c r="AP72" s="443">
        <v>0</v>
      </c>
      <c r="AQ72" s="443">
        <v>0</v>
      </c>
      <c r="AR72" s="443">
        <v>0</v>
      </c>
      <c r="AS72" s="443">
        <v>0</v>
      </c>
      <c r="AT72" s="443">
        <v>0</v>
      </c>
      <c r="AU72" s="443">
        <v>0</v>
      </c>
      <c r="AV72" s="443">
        <v>0</v>
      </c>
      <c r="AW72" s="443">
        <v>0</v>
      </c>
      <c r="AX72" s="443">
        <v>0</v>
      </c>
      <c r="AY72" s="443">
        <v>0</v>
      </c>
      <c r="AZ72" s="443">
        <v>0</v>
      </c>
      <c r="BA72" s="443">
        <v>0</v>
      </c>
      <c r="BB72" s="443">
        <v>0</v>
      </c>
      <c r="BC72" s="443">
        <v>0</v>
      </c>
      <c r="BD72" s="443">
        <v>0</v>
      </c>
      <c r="BE72" s="443">
        <v>0</v>
      </c>
      <c r="BF72" s="443"/>
      <c r="BG72" s="444"/>
    </row>
    <row r="73" spans="23:59" ht="14.25">
      <c r="W73" s="188"/>
      <c r="X73" s="169"/>
      <c r="Y73" s="352" t="s">
        <v>213</v>
      </c>
      <c r="Z73" s="319"/>
      <c r="AA73" s="445">
        <v>143854.92621944717</v>
      </c>
      <c r="AB73" s="445">
        <v>148770.6031552569</v>
      </c>
      <c r="AC73" s="445">
        <v>152747.7262905027</v>
      </c>
      <c r="AD73" s="445">
        <v>150823.18529677452</v>
      </c>
      <c r="AE73" s="445">
        <v>163338.27348425818</v>
      </c>
      <c r="AF73" s="445">
        <v>162947.0538339972</v>
      </c>
      <c r="AG73" s="445">
        <v>164814.41653062394</v>
      </c>
      <c r="AH73" s="445">
        <v>163678.856000823</v>
      </c>
      <c r="AI73" s="445">
        <v>173114.25602631154</v>
      </c>
      <c r="AJ73" s="445">
        <v>182397.70731867544</v>
      </c>
      <c r="AK73" s="445">
        <v>185852.19895924805</v>
      </c>
      <c r="AL73" s="445">
        <v>188323.78564220414</v>
      </c>
      <c r="AM73" s="445">
        <v>197172.51917134508</v>
      </c>
      <c r="AN73" s="445">
        <v>195853.22544910983</v>
      </c>
      <c r="AO73" s="445"/>
      <c r="AP73" s="445"/>
      <c r="AQ73" s="445"/>
      <c r="AR73" s="445"/>
      <c r="AS73" s="445"/>
      <c r="AT73" s="445"/>
      <c r="AU73" s="445"/>
      <c r="AV73" s="445"/>
      <c r="AW73" s="445"/>
      <c r="AX73" s="445"/>
      <c r="AY73" s="445"/>
      <c r="AZ73" s="445"/>
      <c r="BA73" s="445"/>
      <c r="BB73" s="445"/>
      <c r="BC73" s="445"/>
      <c r="BD73" s="445"/>
      <c r="BE73" s="445"/>
      <c r="BF73" s="446"/>
      <c r="BG73" s="447"/>
    </row>
    <row r="74" spans="23:59" ht="14.25">
      <c r="W74" s="188"/>
      <c r="X74" s="169"/>
      <c r="Y74" s="353" t="s">
        <v>214</v>
      </c>
      <c r="Z74" s="448"/>
      <c r="AA74" s="449">
        <v>129145.58895112744</v>
      </c>
      <c r="AB74" s="449">
        <v>130692.60928400896</v>
      </c>
      <c r="AC74" s="449">
        <v>137684.49231449727</v>
      </c>
      <c r="AD74" s="449">
        <v>139162.22833149362</v>
      </c>
      <c r="AE74" s="449">
        <v>146082.04304599526</v>
      </c>
      <c r="AF74" s="449">
        <v>149108.7800693077</v>
      </c>
      <c r="AG74" s="449">
        <v>148775.42262627228</v>
      </c>
      <c r="AH74" s="449">
        <v>145234.16197029827</v>
      </c>
      <c r="AI74" s="449">
        <v>144568.66713202116</v>
      </c>
      <c r="AJ74" s="449">
        <v>152690.5541896788</v>
      </c>
      <c r="AK74" s="449">
        <v>158137.34966142304</v>
      </c>
      <c r="AL74" s="449">
        <v>154171.20552951595</v>
      </c>
      <c r="AM74" s="449">
        <v>166312.67412747577</v>
      </c>
      <c r="AN74" s="449">
        <v>169731.88134283366</v>
      </c>
      <c r="AO74" s="449"/>
      <c r="AP74" s="449"/>
      <c r="AQ74" s="449"/>
      <c r="AR74" s="449"/>
      <c r="AS74" s="449"/>
      <c r="AT74" s="449"/>
      <c r="AU74" s="449"/>
      <c r="AV74" s="449"/>
      <c r="AW74" s="449"/>
      <c r="AX74" s="449"/>
      <c r="AY74" s="449"/>
      <c r="AZ74" s="449"/>
      <c r="BA74" s="449"/>
      <c r="BB74" s="449"/>
      <c r="BC74" s="449"/>
      <c r="BD74" s="449"/>
      <c r="BE74" s="449"/>
      <c r="BF74" s="450"/>
      <c r="BG74" s="451"/>
    </row>
    <row r="75" spans="23:59" ht="14.25">
      <c r="W75" s="188"/>
      <c r="X75" s="169"/>
      <c r="Y75" s="452"/>
      <c r="Z75" s="453" t="s">
        <v>105</v>
      </c>
      <c r="AA75" s="449">
        <v>129596.7362948633</v>
      </c>
      <c r="AB75" s="449">
        <v>131739.3085496587</v>
      </c>
      <c r="AC75" s="449">
        <v>138103.14614986867</v>
      </c>
      <c r="AD75" s="449">
        <v>138778.64836332365</v>
      </c>
      <c r="AE75" s="449">
        <v>147135.13789234767</v>
      </c>
      <c r="AF75" s="449">
        <v>149104.24890178698</v>
      </c>
      <c r="AG75" s="449">
        <v>151507.21393013457</v>
      </c>
      <c r="AH75" s="449">
        <v>145555.82367103675</v>
      </c>
      <c r="AI75" s="449">
        <v>145455.28959847422</v>
      </c>
      <c r="AJ75" s="449">
        <v>153272.2973727542</v>
      </c>
      <c r="AK75" s="449">
        <v>157640.58055616845</v>
      </c>
      <c r="AL75" s="449">
        <v>157695.58763634364</v>
      </c>
      <c r="AM75" s="449">
        <v>165405.59376385369</v>
      </c>
      <c r="AN75" s="449">
        <v>170464.53095587395</v>
      </c>
      <c r="AO75" s="449"/>
      <c r="AP75" s="449"/>
      <c r="AQ75" s="449"/>
      <c r="AR75" s="449"/>
      <c r="AS75" s="449"/>
      <c r="AT75" s="449"/>
      <c r="AU75" s="449"/>
      <c r="AV75" s="449"/>
      <c r="AW75" s="449"/>
      <c r="AX75" s="449"/>
      <c r="AY75" s="449"/>
      <c r="AZ75" s="449"/>
      <c r="BA75" s="449"/>
      <c r="BB75" s="449"/>
      <c r="BC75" s="449"/>
      <c r="BD75" s="449"/>
      <c r="BE75" s="449"/>
      <c r="BF75" s="450"/>
      <c r="BG75" s="451"/>
    </row>
    <row r="76" spans="23:59" ht="14.25">
      <c r="W76" s="188"/>
      <c r="X76" s="169"/>
      <c r="Y76" s="452"/>
      <c r="Z76" s="369" t="s">
        <v>25</v>
      </c>
      <c r="AA76" s="396">
        <v>8945.774689985908</v>
      </c>
      <c r="AB76" s="396">
        <v>8576.75743149791</v>
      </c>
      <c r="AC76" s="396">
        <v>9532.44655652347</v>
      </c>
      <c r="AD76" s="396">
        <v>9630.499644847523</v>
      </c>
      <c r="AE76" s="396">
        <v>10160.709447353009</v>
      </c>
      <c r="AF76" s="396">
        <v>10251.623761951785</v>
      </c>
      <c r="AG76" s="396">
        <v>11634.600422690313</v>
      </c>
      <c r="AH76" s="396">
        <v>11480.352864419547</v>
      </c>
      <c r="AI76" s="396">
        <v>10964.72374567714</v>
      </c>
      <c r="AJ76" s="396">
        <v>11442.506762889714</v>
      </c>
      <c r="AK76" s="396">
        <v>11415.719430063125</v>
      </c>
      <c r="AL76" s="396">
        <v>11948.110805145836</v>
      </c>
      <c r="AM76" s="396">
        <v>11315.332343080121</v>
      </c>
      <c r="AN76" s="396">
        <v>11545.860884855814</v>
      </c>
      <c r="AO76" s="396"/>
      <c r="AP76" s="396"/>
      <c r="AQ76" s="396"/>
      <c r="AR76" s="396"/>
      <c r="AS76" s="396"/>
      <c r="AT76" s="396"/>
      <c r="AU76" s="396"/>
      <c r="AV76" s="396"/>
      <c r="AW76" s="396"/>
      <c r="AX76" s="396"/>
      <c r="AY76" s="396"/>
      <c r="AZ76" s="396"/>
      <c r="BA76" s="396"/>
      <c r="BB76" s="396"/>
      <c r="BC76" s="396"/>
      <c r="BD76" s="396"/>
      <c r="BE76" s="396"/>
      <c r="BF76" s="397"/>
      <c r="BG76" s="398"/>
    </row>
    <row r="77" spans="23:59" ht="14.25">
      <c r="W77" s="188"/>
      <c r="X77" s="169"/>
      <c r="Y77" s="452"/>
      <c r="Z77" s="362" t="s">
        <v>106</v>
      </c>
      <c r="AA77" s="382">
        <v>11820.481179570023</v>
      </c>
      <c r="AB77" s="382">
        <v>12181.463409111453</v>
      </c>
      <c r="AC77" s="382">
        <v>13099.977868263493</v>
      </c>
      <c r="AD77" s="382">
        <v>13817.39229744758</v>
      </c>
      <c r="AE77" s="382">
        <v>13890.032753222571</v>
      </c>
      <c r="AF77" s="382">
        <v>14370.800384726535</v>
      </c>
      <c r="AG77" s="382">
        <v>15113.047641789657</v>
      </c>
      <c r="AH77" s="382">
        <v>14946.083388967181</v>
      </c>
      <c r="AI77" s="382">
        <v>15233.88998211795</v>
      </c>
      <c r="AJ77" s="382">
        <v>15420.807990837227</v>
      </c>
      <c r="AK77" s="382">
        <v>15755.694581716267</v>
      </c>
      <c r="AL77" s="382">
        <v>16474.230927942594</v>
      </c>
      <c r="AM77" s="382">
        <v>17798.56840701965</v>
      </c>
      <c r="AN77" s="382">
        <v>17154.010361059336</v>
      </c>
      <c r="AO77" s="382"/>
      <c r="AP77" s="382"/>
      <c r="AQ77" s="382"/>
      <c r="AR77" s="382"/>
      <c r="AS77" s="382"/>
      <c r="AT77" s="382"/>
      <c r="AU77" s="382"/>
      <c r="AV77" s="382"/>
      <c r="AW77" s="382"/>
      <c r="AX77" s="382"/>
      <c r="AY77" s="382"/>
      <c r="AZ77" s="382"/>
      <c r="BA77" s="382"/>
      <c r="BB77" s="382"/>
      <c r="BC77" s="382"/>
      <c r="BD77" s="382"/>
      <c r="BE77" s="382"/>
      <c r="BF77" s="399"/>
      <c r="BG77" s="400"/>
    </row>
    <row r="78" spans="23:59" ht="14.25">
      <c r="W78" s="188"/>
      <c r="X78" s="169"/>
      <c r="Y78" s="452"/>
      <c r="Z78" s="369" t="s">
        <v>107</v>
      </c>
      <c r="AA78" s="396">
        <v>45073.51190980156</v>
      </c>
      <c r="AB78" s="396">
        <v>45686.22549075381</v>
      </c>
      <c r="AC78" s="396">
        <v>49179.910014488065</v>
      </c>
      <c r="AD78" s="396">
        <v>47990.36012888696</v>
      </c>
      <c r="AE78" s="396">
        <v>52025.65639638979</v>
      </c>
      <c r="AF78" s="396">
        <v>52989.95175575974</v>
      </c>
      <c r="AG78" s="396">
        <v>54841.125206367644</v>
      </c>
      <c r="AH78" s="396">
        <v>53780.15297799189</v>
      </c>
      <c r="AI78" s="396">
        <v>54556.90473046132</v>
      </c>
      <c r="AJ78" s="396">
        <v>57703.27767502598</v>
      </c>
      <c r="AK78" s="396">
        <v>57306.934185165825</v>
      </c>
      <c r="AL78" s="396">
        <v>59294.86646679334</v>
      </c>
      <c r="AM78" s="396">
        <v>64835.18038108465</v>
      </c>
      <c r="AN78" s="396">
        <v>67056.15758146663</v>
      </c>
      <c r="AO78" s="396"/>
      <c r="AP78" s="396"/>
      <c r="AQ78" s="396"/>
      <c r="AR78" s="396"/>
      <c r="AS78" s="396"/>
      <c r="AT78" s="396"/>
      <c r="AU78" s="396"/>
      <c r="AV78" s="396"/>
      <c r="AW78" s="396"/>
      <c r="AX78" s="396"/>
      <c r="AY78" s="396"/>
      <c r="AZ78" s="396"/>
      <c r="BA78" s="396"/>
      <c r="BB78" s="396"/>
      <c r="BC78" s="396"/>
      <c r="BD78" s="396"/>
      <c r="BE78" s="396"/>
      <c r="BF78" s="397"/>
      <c r="BG78" s="398"/>
    </row>
    <row r="79" spans="23:59" ht="14.25">
      <c r="W79" s="188"/>
      <c r="X79" s="169"/>
      <c r="Y79" s="452"/>
      <c r="Z79" s="362" t="s">
        <v>108</v>
      </c>
      <c r="AA79" s="382">
        <v>7096.896996297131</v>
      </c>
      <c r="AB79" s="382">
        <v>7223.828051742642</v>
      </c>
      <c r="AC79" s="382">
        <v>7649.89561358975</v>
      </c>
      <c r="AD79" s="382">
        <v>7609.3692035936565</v>
      </c>
      <c r="AE79" s="382">
        <v>7673.209598454023</v>
      </c>
      <c r="AF79" s="382">
        <v>8082.024636858381</v>
      </c>
      <c r="AG79" s="382">
        <v>8909.250127537463</v>
      </c>
      <c r="AH79" s="382">
        <v>8511.047374504542</v>
      </c>
      <c r="AI79" s="382">
        <v>8410.561628419198</v>
      </c>
      <c r="AJ79" s="382">
        <v>8703.262656743567</v>
      </c>
      <c r="AK79" s="382">
        <v>8826.551832980454</v>
      </c>
      <c r="AL79" s="382">
        <v>9570.892183731312</v>
      </c>
      <c r="AM79" s="382">
        <v>9612.497967798234</v>
      </c>
      <c r="AN79" s="382">
        <v>9738.701350571966</v>
      </c>
      <c r="AO79" s="382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99"/>
      <c r="BG79" s="400"/>
    </row>
    <row r="80" spans="23:59" ht="14.25">
      <c r="W80" s="188"/>
      <c r="X80" s="169"/>
      <c r="Y80" s="452"/>
      <c r="Z80" s="369" t="s">
        <v>109</v>
      </c>
      <c r="AA80" s="396">
        <v>14270.067095119779</v>
      </c>
      <c r="AB80" s="396">
        <v>13621.877275380446</v>
      </c>
      <c r="AC80" s="396">
        <v>14484.279270958</v>
      </c>
      <c r="AD80" s="396">
        <v>15016.819112897789</v>
      </c>
      <c r="AE80" s="396">
        <v>15823.634330486966</v>
      </c>
      <c r="AF80" s="396">
        <v>16889.642520847847</v>
      </c>
      <c r="AG80" s="396">
        <v>18100.110380956703</v>
      </c>
      <c r="AH80" s="396">
        <v>17555.579954658657</v>
      </c>
      <c r="AI80" s="396">
        <v>17685.068549889424</v>
      </c>
      <c r="AJ80" s="396">
        <v>18494.080173636234</v>
      </c>
      <c r="AK80" s="396">
        <v>18128.312291553604</v>
      </c>
      <c r="AL80" s="396">
        <v>18637.308707182478</v>
      </c>
      <c r="AM80" s="396">
        <v>20549.243396830178</v>
      </c>
      <c r="AN80" s="396">
        <v>20846.381992147755</v>
      </c>
      <c r="AO80" s="396"/>
      <c r="AP80" s="396"/>
      <c r="AQ80" s="396"/>
      <c r="AR80" s="396"/>
      <c r="AS80" s="396"/>
      <c r="AT80" s="396"/>
      <c r="AU80" s="396"/>
      <c r="AV80" s="396"/>
      <c r="AW80" s="396"/>
      <c r="AX80" s="396"/>
      <c r="AY80" s="396"/>
      <c r="AZ80" s="396"/>
      <c r="BA80" s="396"/>
      <c r="BB80" s="396"/>
      <c r="BC80" s="396"/>
      <c r="BD80" s="396"/>
      <c r="BE80" s="396"/>
      <c r="BF80" s="397"/>
      <c r="BG80" s="398"/>
    </row>
    <row r="81" spans="23:59" ht="14.25">
      <c r="W81" s="188"/>
      <c r="X81" s="169"/>
      <c r="Y81" s="452"/>
      <c r="Z81" s="362" t="s">
        <v>110</v>
      </c>
      <c r="AA81" s="382">
        <v>22108.770809137975</v>
      </c>
      <c r="AB81" s="382">
        <v>22563.91107560994</v>
      </c>
      <c r="AC81" s="382">
        <v>22960.605744526343</v>
      </c>
      <c r="AD81" s="382">
        <v>22702.482002161654</v>
      </c>
      <c r="AE81" s="382">
        <v>24873.686091277377</v>
      </c>
      <c r="AF81" s="382">
        <v>25360.58098581859</v>
      </c>
      <c r="AG81" s="382">
        <v>27169.66447632781</v>
      </c>
      <c r="AH81" s="382">
        <v>26641.506885921186</v>
      </c>
      <c r="AI81" s="382">
        <v>26239.30009140662</v>
      </c>
      <c r="AJ81" s="382">
        <v>27862.010342656737</v>
      </c>
      <c r="AK81" s="382">
        <v>28030.637246546525</v>
      </c>
      <c r="AL81" s="382">
        <v>27770.126750949326</v>
      </c>
      <c r="AM81" s="382">
        <v>30638.86982435701</v>
      </c>
      <c r="AN81" s="382">
        <v>30645.939727887016</v>
      </c>
      <c r="AO81" s="382"/>
      <c r="AP81" s="382"/>
      <c r="AQ81" s="382"/>
      <c r="AR81" s="382"/>
      <c r="AS81" s="382"/>
      <c r="AT81" s="382"/>
      <c r="AU81" s="382"/>
      <c r="AV81" s="382"/>
      <c r="AW81" s="382"/>
      <c r="AX81" s="382"/>
      <c r="AY81" s="382"/>
      <c r="AZ81" s="382"/>
      <c r="BA81" s="382"/>
      <c r="BB81" s="382"/>
      <c r="BC81" s="382"/>
      <c r="BD81" s="382"/>
      <c r="BE81" s="382"/>
      <c r="BF81" s="399"/>
      <c r="BG81" s="400"/>
    </row>
    <row r="82" spans="23:59" ht="14.25">
      <c r="W82" s="188"/>
      <c r="X82" s="169"/>
      <c r="Y82" s="452"/>
      <c r="Z82" s="369" t="s">
        <v>111</v>
      </c>
      <c r="AA82" s="396">
        <v>8213.585485297239</v>
      </c>
      <c r="AB82" s="396">
        <v>8293.263227839594</v>
      </c>
      <c r="AC82" s="396">
        <v>8547.056291461942</v>
      </c>
      <c r="AD82" s="396">
        <v>8832.087639262627</v>
      </c>
      <c r="AE82" s="396">
        <v>9574.662951406173</v>
      </c>
      <c r="AF82" s="396">
        <v>9847.861455514498</v>
      </c>
      <c r="AG82" s="396">
        <v>10196.487490185293</v>
      </c>
      <c r="AH82" s="396">
        <v>9934.015050804284</v>
      </c>
      <c r="AI82" s="396">
        <v>9264.171661717886</v>
      </c>
      <c r="AJ82" s="396">
        <v>10127.740875204652</v>
      </c>
      <c r="AK82" s="396">
        <v>9906.726309713662</v>
      </c>
      <c r="AL82" s="396">
        <v>10499.746962295405</v>
      </c>
      <c r="AM82" s="396">
        <v>11217.794846828197</v>
      </c>
      <c r="AN82" s="396">
        <v>11557.584468328052</v>
      </c>
      <c r="AO82" s="396"/>
      <c r="AP82" s="396"/>
      <c r="AQ82" s="396"/>
      <c r="AR82" s="396"/>
      <c r="AS82" s="396"/>
      <c r="AT82" s="396"/>
      <c r="AU82" s="396"/>
      <c r="AV82" s="396"/>
      <c r="AW82" s="396"/>
      <c r="AX82" s="396"/>
      <c r="AY82" s="396"/>
      <c r="AZ82" s="396"/>
      <c r="BA82" s="396"/>
      <c r="BB82" s="396"/>
      <c r="BC82" s="396"/>
      <c r="BD82" s="396"/>
      <c r="BE82" s="396"/>
      <c r="BF82" s="397"/>
      <c r="BG82" s="398"/>
    </row>
    <row r="83" spans="23:59" ht="14.25">
      <c r="W83" s="188"/>
      <c r="X83" s="169"/>
      <c r="Y83" s="452"/>
      <c r="Z83" s="362" t="s">
        <v>112</v>
      </c>
      <c r="AA83" s="382">
        <v>4270.353569177776</v>
      </c>
      <c r="AB83" s="382">
        <v>4404.414264265888</v>
      </c>
      <c r="AC83" s="382">
        <v>4563.1042982767585</v>
      </c>
      <c r="AD83" s="382">
        <v>4572.805336274191</v>
      </c>
      <c r="AE83" s="382">
        <v>4706.627333281185</v>
      </c>
      <c r="AF83" s="382">
        <v>5073.771974880816</v>
      </c>
      <c r="AG83" s="382">
        <v>5495.4992469165045</v>
      </c>
      <c r="AH83" s="382">
        <v>5209.710265877552</v>
      </c>
      <c r="AI83" s="382">
        <v>5208.556105952999</v>
      </c>
      <c r="AJ83" s="382">
        <v>5488.710132199663</v>
      </c>
      <c r="AK83" s="382">
        <v>5756.443515992153</v>
      </c>
      <c r="AL83" s="382">
        <v>5843.937820653564</v>
      </c>
      <c r="AM83" s="382">
        <v>6274.851238138755</v>
      </c>
      <c r="AN83" s="382">
        <v>6354.230453985754</v>
      </c>
      <c r="AO83" s="382"/>
      <c r="AP83" s="382"/>
      <c r="AQ83" s="382"/>
      <c r="AR83" s="382"/>
      <c r="AS83" s="382"/>
      <c r="AT83" s="382"/>
      <c r="AU83" s="382"/>
      <c r="AV83" s="382"/>
      <c r="AW83" s="382"/>
      <c r="AX83" s="382"/>
      <c r="AY83" s="382"/>
      <c r="AZ83" s="382"/>
      <c r="BA83" s="382"/>
      <c r="BB83" s="382"/>
      <c r="BC83" s="382"/>
      <c r="BD83" s="382"/>
      <c r="BE83" s="382"/>
      <c r="BF83" s="399"/>
      <c r="BG83" s="400"/>
    </row>
    <row r="84" spans="23:59" ht="14.25">
      <c r="W84" s="188"/>
      <c r="X84" s="169"/>
      <c r="Y84" s="452"/>
      <c r="Z84" s="369" t="s">
        <v>113</v>
      </c>
      <c r="AA84" s="396">
        <v>12258.96181254938</v>
      </c>
      <c r="AB84" s="396">
        <v>12201.421146786863</v>
      </c>
      <c r="AC84" s="396">
        <v>13249.925552450066</v>
      </c>
      <c r="AD84" s="396">
        <v>13102.15810330152</v>
      </c>
      <c r="AE84" s="396">
        <v>14354.449247166833</v>
      </c>
      <c r="AF84" s="396">
        <v>14953.155968581797</v>
      </c>
      <c r="AG84" s="396">
        <v>15648.444333262205</v>
      </c>
      <c r="AH84" s="396">
        <v>15178.378445574006</v>
      </c>
      <c r="AI84" s="396">
        <v>15146.1918673123</v>
      </c>
      <c r="AJ84" s="396">
        <v>16036.523282159742</v>
      </c>
      <c r="AK84" s="396">
        <v>15489.63735306274</v>
      </c>
      <c r="AL84" s="396">
        <v>16243.805149110089</v>
      </c>
      <c r="AM84" s="396">
        <v>18024.626568223903</v>
      </c>
      <c r="AN84" s="396">
        <v>17979.73129828173</v>
      </c>
      <c r="AO84" s="396"/>
      <c r="AP84" s="396"/>
      <c r="AQ84" s="396"/>
      <c r="AR84" s="396"/>
      <c r="AS84" s="396"/>
      <c r="AT84" s="396"/>
      <c r="AU84" s="396"/>
      <c r="AV84" s="396"/>
      <c r="AW84" s="396"/>
      <c r="AX84" s="396"/>
      <c r="AY84" s="396"/>
      <c r="AZ84" s="396"/>
      <c r="BA84" s="396"/>
      <c r="BB84" s="396"/>
      <c r="BC84" s="396"/>
      <c r="BD84" s="396"/>
      <c r="BE84" s="396"/>
      <c r="BF84" s="397"/>
      <c r="BG84" s="398"/>
    </row>
    <row r="85" spans="23:59" ht="14.25">
      <c r="W85" s="188"/>
      <c r="X85" s="169"/>
      <c r="Y85" s="452"/>
      <c r="Z85" s="362" t="s">
        <v>114</v>
      </c>
      <c r="AA85" s="382">
        <v>1041.6502898971175</v>
      </c>
      <c r="AB85" s="382">
        <v>1045.692088114829</v>
      </c>
      <c r="AC85" s="382">
        <v>1013.444660882172</v>
      </c>
      <c r="AD85" s="382">
        <v>1046.9073425691124</v>
      </c>
      <c r="AE85" s="382">
        <v>1058.9399806731576</v>
      </c>
      <c r="AF85" s="382">
        <v>1125.0143363894808</v>
      </c>
      <c r="AG85" s="382">
        <v>1255.8865316003012</v>
      </c>
      <c r="AH85" s="382">
        <v>1149.8604191153645</v>
      </c>
      <c r="AI85" s="382">
        <v>1266.62832541508</v>
      </c>
      <c r="AJ85" s="382">
        <v>1242.9550191830167</v>
      </c>
      <c r="AK85" s="382">
        <v>1234.7831720669126</v>
      </c>
      <c r="AL85" s="382">
        <v>1313.1774065081886</v>
      </c>
      <c r="AM85" s="382">
        <v>1397.9570887855807</v>
      </c>
      <c r="AN85" s="382">
        <v>1457.9208226115043</v>
      </c>
      <c r="AO85" s="382"/>
      <c r="AP85" s="382"/>
      <c r="AQ85" s="382"/>
      <c r="AR85" s="382"/>
      <c r="AS85" s="382"/>
      <c r="AT85" s="382"/>
      <c r="AU85" s="382"/>
      <c r="AV85" s="382"/>
      <c r="AW85" s="382"/>
      <c r="AX85" s="382"/>
      <c r="AY85" s="382"/>
      <c r="AZ85" s="382"/>
      <c r="BA85" s="382"/>
      <c r="BB85" s="382"/>
      <c r="BC85" s="382"/>
      <c r="BD85" s="382"/>
      <c r="BE85" s="382"/>
      <c r="BF85" s="399"/>
      <c r="BG85" s="400"/>
    </row>
    <row r="86" spans="23:59" ht="14.25">
      <c r="W86" s="188"/>
      <c r="X86" s="169"/>
      <c r="Y86" s="452"/>
      <c r="Z86" s="357" t="s">
        <v>26</v>
      </c>
      <c r="AA86" s="396">
        <v>-5503.317541970589</v>
      </c>
      <c r="AB86" s="396">
        <v>-4059.5449114446965</v>
      </c>
      <c r="AC86" s="396">
        <v>-6177.499721551372</v>
      </c>
      <c r="AD86" s="396">
        <v>-5542.23244791897</v>
      </c>
      <c r="AE86" s="396">
        <v>-7006.470237363412</v>
      </c>
      <c r="AF86" s="396">
        <v>-9840.178879542513</v>
      </c>
      <c r="AG86" s="396">
        <v>-16856.90192749934</v>
      </c>
      <c r="AH86" s="396">
        <v>-18830.86395679743</v>
      </c>
      <c r="AI86" s="396">
        <v>-18520.70708989568</v>
      </c>
      <c r="AJ86" s="396">
        <v>-19249.577537782323</v>
      </c>
      <c r="AK86" s="396">
        <v>-14210.859362692801</v>
      </c>
      <c r="AL86" s="396">
        <v>-19900.615543968514</v>
      </c>
      <c r="AM86" s="396">
        <v>-26259.32829829257</v>
      </c>
      <c r="AN86" s="396">
        <v>-23871.987985321615</v>
      </c>
      <c r="AO86" s="396"/>
      <c r="AP86" s="396"/>
      <c r="AQ86" s="396"/>
      <c r="AR86" s="396"/>
      <c r="AS86" s="396"/>
      <c r="AT86" s="396"/>
      <c r="AU86" s="396"/>
      <c r="AV86" s="396"/>
      <c r="AW86" s="396"/>
      <c r="AX86" s="396"/>
      <c r="AY86" s="396"/>
      <c r="AZ86" s="396"/>
      <c r="BA86" s="396"/>
      <c r="BB86" s="396"/>
      <c r="BC86" s="396"/>
      <c r="BD86" s="396"/>
      <c r="BE86" s="396"/>
      <c r="BF86" s="397"/>
      <c r="BG86" s="398"/>
    </row>
    <row r="87" spans="23:59" ht="15" thickBot="1">
      <c r="W87" s="189"/>
      <c r="X87" s="370" t="s">
        <v>52</v>
      </c>
      <c r="Y87" s="454"/>
      <c r="Z87" s="455"/>
      <c r="AA87" s="456">
        <v>-154.08938326360658</v>
      </c>
      <c r="AB87" s="456">
        <v>-154.64413915481418</v>
      </c>
      <c r="AC87" s="456">
        <v>-140.86241014185362</v>
      </c>
      <c r="AD87" s="456">
        <v>-115.65823881421238</v>
      </c>
      <c r="AE87" s="456">
        <v>-187.15868032351136</v>
      </c>
      <c r="AF87" s="456">
        <v>65.05932493042201</v>
      </c>
      <c r="AG87" s="456">
        <v>170.70696719642729</v>
      </c>
      <c r="AH87" s="456">
        <v>-162.51827207906172</v>
      </c>
      <c r="AI87" s="456">
        <v>0.0002627572976052761</v>
      </c>
      <c r="AJ87" s="456">
        <v>0</v>
      </c>
      <c r="AK87" s="456">
        <v>0.0003451276570558548</v>
      </c>
      <c r="AL87" s="456">
        <v>-2.5619333940558136</v>
      </c>
      <c r="AM87" s="456">
        <v>-13.268316014902666</v>
      </c>
      <c r="AN87" s="456">
        <v>-986.668378229253</v>
      </c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7"/>
      <c r="BG87" s="458"/>
    </row>
    <row r="88" spans="23:59" ht="15" thickBot="1">
      <c r="W88" s="181" t="s">
        <v>244</v>
      </c>
      <c r="X88" s="182"/>
      <c r="Y88" s="459"/>
      <c r="Z88" s="183"/>
      <c r="AA88" s="460">
        <v>0.5132463238</v>
      </c>
      <c r="AB88" s="460">
        <v>0.6178881788000002</v>
      </c>
      <c r="AC88" s="460">
        <v>0.6283988734000001</v>
      </c>
      <c r="AD88" s="460">
        <v>0.62143457015</v>
      </c>
      <c r="AE88" s="460">
        <v>0.6038002846000001</v>
      </c>
      <c r="AF88" s="460">
        <v>0.60193218515</v>
      </c>
      <c r="AG88" s="460">
        <v>0.5912175966000001</v>
      </c>
      <c r="AH88" s="460">
        <v>0.6197502049</v>
      </c>
      <c r="AI88" s="460">
        <v>0.5840698016000001</v>
      </c>
      <c r="AJ88" s="460">
        <v>0.5811444562000001</v>
      </c>
      <c r="AK88" s="460">
        <v>0.6099880759000001</v>
      </c>
      <c r="AL88" s="460">
        <v>0.5979772511</v>
      </c>
      <c r="AM88" s="460">
        <v>0.6382287687</v>
      </c>
      <c r="AN88" s="460">
        <v>0.6668489183999999</v>
      </c>
      <c r="AO88" s="460"/>
      <c r="AP88" s="460"/>
      <c r="AQ88" s="460"/>
      <c r="AR88" s="460"/>
      <c r="AS88" s="460"/>
      <c r="AT88" s="460"/>
      <c r="AU88" s="460"/>
      <c r="AV88" s="460"/>
      <c r="AW88" s="460"/>
      <c r="AX88" s="460"/>
      <c r="AY88" s="460"/>
      <c r="AZ88" s="460"/>
      <c r="BA88" s="460"/>
      <c r="BB88" s="460"/>
      <c r="BC88" s="460"/>
      <c r="BD88" s="460"/>
      <c r="BE88" s="460"/>
      <c r="BF88" s="461"/>
      <c r="BG88" s="462"/>
    </row>
    <row r="89" spans="23:59" ht="14.25">
      <c r="W89" s="463" t="s">
        <v>245</v>
      </c>
      <c r="X89" s="464"/>
      <c r="Y89" s="465"/>
      <c r="Z89" s="466"/>
      <c r="AA89" s="467">
        <v>57008.96759785999</v>
      </c>
      <c r="AB89" s="467">
        <v>58601.005223369546</v>
      </c>
      <c r="AC89" s="467">
        <v>59127.042883115835</v>
      </c>
      <c r="AD89" s="467">
        <v>58155.647990082594</v>
      </c>
      <c r="AE89" s="467">
        <v>59170.818290364354</v>
      </c>
      <c r="AF89" s="467">
        <v>59213.294638090185</v>
      </c>
      <c r="AG89" s="467">
        <v>59020.47071416343</v>
      </c>
      <c r="AH89" s="467">
        <v>57574.40052681816</v>
      </c>
      <c r="AI89" s="467">
        <v>52273.27841333551</v>
      </c>
      <c r="AJ89" s="467">
        <v>51885.07182766507</v>
      </c>
      <c r="AK89" s="467">
        <v>52797.319754462806</v>
      </c>
      <c r="AL89" s="467">
        <v>50495.16228508324</v>
      </c>
      <c r="AM89" s="467">
        <v>48716.105859988354</v>
      </c>
      <c r="AN89" s="467">
        <v>47986.375640676124</v>
      </c>
      <c r="AO89" s="467">
        <v>0</v>
      </c>
      <c r="AP89" s="467">
        <v>0</v>
      </c>
      <c r="AQ89" s="467">
        <v>0</v>
      </c>
      <c r="AR89" s="467">
        <v>0</v>
      </c>
      <c r="AS89" s="467">
        <v>0</v>
      </c>
      <c r="AT89" s="467">
        <v>0</v>
      </c>
      <c r="AU89" s="467">
        <v>0</v>
      </c>
      <c r="AV89" s="467">
        <v>0</v>
      </c>
      <c r="AW89" s="467">
        <v>0</v>
      </c>
      <c r="AX89" s="467">
        <v>0</v>
      </c>
      <c r="AY89" s="467">
        <v>0</v>
      </c>
      <c r="AZ89" s="467">
        <v>0</v>
      </c>
      <c r="BA89" s="467">
        <v>0</v>
      </c>
      <c r="BB89" s="467">
        <v>0</v>
      </c>
      <c r="BC89" s="467">
        <v>0</v>
      </c>
      <c r="BD89" s="467">
        <v>0</v>
      </c>
      <c r="BE89" s="467">
        <v>0</v>
      </c>
      <c r="BF89" s="468"/>
      <c r="BG89" s="469"/>
    </row>
    <row r="90" spans="23:59" ht="14.25">
      <c r="W90" s="566"/>
      <c r="X90" s="59" t="s">
        <v>215</v>
      </c>
      <c r="Z90" s="114"/>
      <c r="AA90" s="153">
        <v>53465.30500855574</v>
      </c>
      <c r="AB90" s="153">
        <v>55101.91651931927</v>
      </c>
      <c r="AC90" s="153">
        <v>55602.80345170936</v>
      </c>
      <c r="AD90" s="153">
        <v>54812.93576357377</v>
      </c>
      <c r="AE90" s="153">
        <v>55599.11198812864</v>
      </c>
      <c r="AF90" s="153">
        <v>55588.39472046237</v>
      </c>
      <c r="AG90" s="153">
        <v>55364.857436701335</v>
      </c>
      <c r="AH90" s="153">
        <v>54003.4307136989</v>
      </c>
      <c r="AI90" s="153">
        <v>49082.092441413464</v>
      </c>
      <c r="AJ90" s="153">
        <v>48381.05387894331</v>
      </c>
      <c r="AK90" s="153">
        <v>49403.44841258938</v>
      </c>
      <c r="AL90" s="153">
        <v>47333.12950056925</v>
      </c>
      <c r="AM90" s="153">
        <v>45791.23878258232</v>
      </c>
      <c r="AN90" s="153">
        <v>45368.16943413682</v>
      </c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4"/>
      <c r="BG90" s="155"/>
    </row>
    <row r="91" spans="23:59" ht="14.25">
      <c r="W91" s="566"/>
      <c r="X91" s="126"/>
      <c r="Y91" s="278"/>
      <c r="Z91" s="128" t="s">
        <v>269</v>
      </c>
      <c r="AA91" s="156">
        <v>37006.41254155574</v>
      </c>
      <c r="AB91" s="156">
        <v>38605.59645231927</v>
      </c>
      <c r="AC91" s="156">
        <v>39894.16090070936</v>
      </c>
      <c r="AD91" s="156">
        <v>39497.78890557377</v>
      </c>
      <c r="AE91" s="156">
        <v>40552.325458128646</v>
      </c>
      <c r="AF91" s="156">
        <v>40430.377066462366</v>
      </c>
      <c r="AG91" s="156">
        <v>40857.93997770133</v>
      </c>
      <c r="AH91" s="156">
        <v>38355.1104196989</v>
      </c>
      <c r="AI91" s="156">
        <v>33993.62697441346</v>
      </c>
      <c r="AJ91" s="156">
        <v>33677.01499994331</v>
      </c>
      <c r="AK91" s="156">
        <v>33921.39221458938</v>
      </c>
      <c r="AL91" s="156">
        <v>32478.563550169252</v>
      </c>
      <c r="AM91" s="156">
        <v>31267.01268058232</v>
      </c>
      <c r="AN91" s="156">
        <v>30766.374039136823</v>
      </c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7"/>
      <c r="BG91" s="158"/>
    </row>
    <row r="92" spans="23:59" ht="14.25">
      <c r="W92" s="566"/>
      <c r="X92" s="126"/>
      <c r="Z92" s="128" t="s">
        <v>270</v>
      </c>
      <c r="AA92" s="156">
        <v>5052.59364</v>
      </c>
      <c r="AB92" s="156">
        <v>5017.838812999999</v>
      </c>
      <c r="AC92" s="156">
        <v>4949.458250000001</v>
      </c>
      <c r="AD92" s="156">
        <v>4533.086288</v>
      </c>
      <c r="AE92" s="156">
        <v>4340.839077</v>
      </c>
      <c r="AF92" s="156">
        <v>4124.042284</v>
      </c>
      <c r="AG92" s="156">
        <v>4063.571127</v>
      </c>
      <c r="AH92" s="156">
        <v>4570.349956999999</v>
      </c>
      <c r="AI92" s="156">
        <v>4339.530333000001</v>
      </c>
      <c r="AJ92" s="156">
        <v>4162.51902</v>
      </c>
      <c r="AK92" s="156">
        <v>4481.121973</v>
      </c>
      <c r="AL92" s="156">
        <v>4238.199517999999</v>
      </c>
      <c r="AM92" s="156">
        <v>4238.199517999999</v>
      </c>
      <c r="AN92" s="156">
        <v>4238.199517999999</v>
      </c>
      <c r="AO92" s="156"/>
      <c r="AP92" s="156"/>
      <c r="AQ92" s="156"/>
      <c r="AR92" s="156"/>
      <c r="AS92" s="156"/>
      <c r="AT92" s="156"/>
      <c r="AU92" s="156"/>
      <c r="AV92" s="156"/>
      <c r="AW92" s="156"/>
      <c r="AX92" s="156"/>
      <c r="AY92" s="156"/>
      <c r="AZ92" s="156"/>
      <c r="BA92" s="156"/>
      <c r="BB92" s="156"/>
      <c r="BC92" s="156"/>
      <c r="BD92" s="156"/>
      <c r="BE92" s="156"/>
      <c r="BF92" s="157"/>
      <c r="BG92" s="158"/>
    </row>
    <row r="93" spans="23:59" ht="15" customHeight="1">
      <c r="W93" s="566"/>
      <c r="X93" s="126"/>
      <c r="Z93" s="567" t="s">
        <v>271</v>
      </c>
      <c r="AA93" s="156">
        <v>11406.298827</v>
      </c>
      <c r="AB93" s="156">
        <v>11478.481253999998</v>
      </c>
      <c r="AC93" s="156">
        <v>10759.184301</v>
      </c>
      <c r="AD93" s="156">
        <v>10782.06057</v>
      </c>
      <c r="AE93" s="156">
        <v>10705.947452999999</v>
      </c>
      <c r="AF93" s="156">
        <v>11033.975370000002</v>
      </c>
      <c r="AG93" s="156">
        <v>10443.346332</v>
      </c>
      <c r="AH93" s="156">
        <v>11077.970336999999</v>
      </c>
      <c r="AI93" s="156">
        <v>10748.935134</v>
      </c>
      <c r="AJ93" s="156">
        <v>10541.519859000002</v>
      </c>
      <c r="AK93" s="156">
        <v>11000.934225</v>
      </c>
      <c r="AL93" s="156">
        <v>10616.366432399998</v>
      </c>
      <c r="AM93" s="156">
        <v>10286.026584000001</v>
      </c>
      <c r="AN93" s="156">
        <v>10363.595876999998</v>
      </c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7"/>
      <c r="BG93" s="158"/>
    </row>
    <row r="94" spans="23:59" ht="14.25">
      <c r="W94" s="566"/>
      <c r="X94" s="571" t="s">
        <v>206</v>
      </c>
      <c r="Y94" s="276"/>
      <c r="Z94" s="277"/>
      <c r="AA94" s="156">
        <v>3543.662589304253</v>
      </c>
      <c r="AB94" s="156">
        <v>3499.088704050278</v>
      </c>
      <c r="AC94" s="156">
        <v>3524.2394314064736</v>
      </c>
      <c r="AD94" s="156">
        <v>3342.7122265088246</v>
      </c>
      <c r="AE94" s="156">
        <v>3571.7063022357115</v>
      </c>
      <c r="AF94" s="156">
        <v>3624.8999176278194</v>
      </c>
      <c r="AG94" s="156">
        <v>3655.613277462094</v>
      </c>
      <c r="AH94" s="156">
        <v>3570.969813119257</v>
      </c>
      <c r="AI94" s="156">
        <v>3191.185971922043</v>
      </c>
      <c r="AJ94" s="156">
        <v>3504.017948721763</v>
      </c>
      <c r="AK94" s="156">
        <v>3393.8713418734287</v>
      </c>
      <c r="AL94" s="156">
        <v>3162.0327845139927</v>
      </c>
      <c r="AM94" s="156">
        <v>2924.8670774060347</v>
      </c>
      <c r="AN94" s="156">
        <v>2618.2062065393065</v>
      </c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7"/>
      <c r="BG94" s="158"/>
    </row>
    <row r="95" spans="23:59" ht="14.25">
      <c r="W95" s="566"/>
      <c r="X95" s="126"/>
      <c r="Z95" s="128" t="s">
        <v>272</v>
      </c>
      <c r="AA95" s="156">
        <v>3376.608541304253</v>
      </c>
      <c r="AB95" s="156">
        <v>3326.891644050278</v>
      </c>
      <c r="AC95" s="156">
        <v>3355.9819434064734</v>
      </c>
      <c r="AD95" s="156">
        <v>3183.460714508825</v>
      </c>
      <c r="AE95" s="156">
        <v>3390.5452662357116</v>
      </c>
      <c r="AF95" s="156">
        <v>3430.2692856278195</v>
      </c>
      <c r="AG95" s="156">
        <v>3452.681373462094</v>
      </c>
      <c r="AH95" s="156">
        <v>3365.515389119257</v>
      </c>
      <c r="AI95" s="156">
        <v>2988.9369599220427</v>
      </c>
      <c r="AJ95" s="156">
        <v>3287.8372007217627</v>
      </c>
      <c r="AK95" s="156">
        <v>3182.011609873429</v>
      </c>
      <c r="AL95" s="156">
        <v>2960.2749485139925</v>
      </c>
      <c r="AM95" s="156">
        <v>2720.938513406035</v>
      </c>
      <c r="AN95" s="156">
        <v>2410.4844825393066</v>
      </c>
      <c r="AO95" s="156"/>
      <c r="AP95" s="156"/>
      <c r="AQ95" s="156"/>
      <c r="AR95" s="156"/>
      <c r="AS95" s="156"/>
      <c r="AT95" s="156"/>
      <c r="AU95" s="156"/>
      <c r="AV95" s="156"/>
      <c r="AW95" s="156"/>
      <c r="AX95" s="156"/>
      <c r="AY95" s="156"/>
      <c r="AZ95" s="156"/>
      <c r="BA95" s="156"/>
      <c r="BB95" s="156"/>
      <c r="BC95" s="156"/>
      <c r="BD95" s="156"/>
      <c r="BE95" s="156"/>
      <c r="BF95" s="157"/>
      <c r="BG95" s="158"/>
    </row>
    <row r="96" spans="23:59" ht="15" thickBot="1">
      <c r="W96" s="566"/>
      <c r="X96" s="126"/>
      <c r="Z96" s="567" t="s">
        <v>273</v>
      </c>
      <c r="AA96" s="159">
        <v>167.054048</v>
      </c>
      <c r="AB96" s="159">
        <v>172.19706</v>
      </c>
      <c r="AC96" s="159">
        <v>168.257488</v>
      </c>
      <c r="AD96" s="159">
        <v>159.251512</v>
      </c>
      <c r="AE96" s="159">
        <v>181.161036</v>
      </c>
      <c r="AF96" s="159">
        <v>194.630632</v>
      </c>
      <c r="AG96" s="159">
        <v>202.931904</v>
      </c>
      <c r="AH96" s="159">
        <v>205.454424</v>
      </c>
      <c r="AI96" s="159">
        <v>202.249012</v>
      </c>
      <c r="AJ96" s="159">
        <v>216.180748</v>
      </c>
      <c r="AK96" s="159">
        <v>211.859732</v>
      </c>
      <c r="AL96" s="159">
        <v>201.757836</v>
      </c>
      <c r="AM96" s="159">
        <v>203.928564</v>
      </c>
      <c r="AN96" s="159">
        <v>207.721724</v>
      </c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59"/>
      <c r="BB96" s="159"/>
      <c r="BC96" s="159"/>
      <c r="BD96" s="159"/>
      <c r="BE96" s="159"/>
      <c r="BF96" s="160"/>
      <c r="BG96" s="161"/>
    </row>
    <row r="97" spans="23:59" ht="14.25">
      <c r="W97" s="470" t="s">
        <v>246</v>
      </c>
      <c r="X97" s="568"/>
      <c r="Y97" s="569"/>
      <c r="Z97" s="570"/>
      <c r="AA97" s="471">
        <v>16935.476</v>
      </c>
      <c r="AB97" s="471">
        <v>17355.668</v>
      </c>
      <c r="AC97" s="471">
        <v>18390.137</v>
      </c>
      <c r="AD97" s="471">
        <v>18270.714999999997</v>
      </c>
      <c r="AE97" s="471">
        <v>20850.045</v>
      </c>
      <c r="AF97" s="471">
        <v>21627.237</v>
      </c>
      <c r="AG97" s="471">
        <v>22366.390999999996</v>
      </c>
      <c r="AH97" s="471">
        <v>23439.503143</v>
      </c>
      <c r="AI97" s="471">
        <v>24002.3</v>
      </c>
      <c r="AJ97" s="471">
        <v>23928.572</v>
      </c>
      <c r="AK97" s="471">
        <v>24794.081265898058</v>
      </c>
      <c r="AL97" s="471">
        <v>24087.43437973346</v>
      </c>
      <c r="AM97" s="471">
        <v>23536.677574575755</v>
      </c>
      <c r="AN97" s="471">
        <v>23339.199335865538</v>
      </c>
      <c r="AO97" s="471"/>
      <c r="AP97" s="471"/>
      <c r="AQ97" s="471"/>
      <c r="AR97" s="471"/>
      <c r="AS97" s="471"/>
      <c r="AT97" s="471"/>
      <c r="AU97" s="471"/>
      <c r="AV97" s="471"/>
      <c r="AW97" s="471"/>
      <c r="AX97" s="471"/>
      <c r="AY97" s="471"/>
      <c r="AZ97" s="471"/>
      <c r="BA97" s="471"/>
      <c r="BB97" s="471"/>
      <c r="BC97" s="471"/>
      <c r="BD97" s="471"/>
      <c r="BE97" s="471"/>
      <c r="BF97" s="472"/>
      <c r="BG97" s="473"/>
    </row>
    <row r="98" spans="23:59" ht="14.25">
      <c r="W98" s="474"/>
      <c r="X98" s="475"/>
      <c r="Y98" s="476"/>
      <c r="Z98" s="477" t="s">
        <v>27</v>
      </c>
      <c r="AA98" s="478">
        <v>16935.476</v>
      </c>
      <c r="AB98" s="478">
        <v>17355.667999999998</v>
      </c>
      <c r="AC98" s="478">
        <v>18390.137</v>
      </c>
      <c r="AD98" s="478">
        <v>18270.715</v>
      </c>
      <c r="AE98" s="478">
        <v>20850.045</v>
      </c>
      <c r="AF98" s="478">
        <v>21627.237</v>
      </c>
      <c r="AG98" s="478">
        <v>22366.390999999996</v>
      </c>
      <c r="AH98" s="478">
        <v>23439.503143</v>
      </c>
      <c r="AI98" s="478">
        <v>24002.3</v>
      </c>
      <c r="AJ98" s="478">
        <v>23928.572</v>
      </c>
      <c r="AK98" s="478">
        <v>24794.081265898058</v>
      </c>
      <c r="AL98" s="478">
        <v>24087.43437973346</v>
      </c>
      <c r="AM98" s="479">
        <v>23536.677574575755</v>
      </c>
      <c r="AN98" s="479">
        <v>23339.199335865538</v>
      </c>
      <c r="AO98" s="479"/>
      <c r="AP98" s="479"/>
      <c r="AQ98" s="479"/>
      <c r="AR98" s="479"/>
      <c r="AS98" s="479"/>
      <c r="AT98" s="479"/>
      <c r="AU98" s="479"/>
      <c r="AV98" s="479"/>
      <c r="AW98" s="479"/>
      <c r="AX98" s="479"/>
      <c r="AY98" s="479"/>
      <c r="AZ98" s="479"/>
      <c r="BA98" s="479"/>
      <c r="BB98" s="479"/>
      <c r="BC98" s="479"/>
      <c r="BD98" s="479"/>
      <c r="BE98" s="479"/>
      <c r="BF98" s="480"/>
      <c r="BG98" s="481"/>
    </row>
    <row r="99" spans="23:59" ht="14.25">
      <c r="W99" s="474"/>
      <c r="X99" s="297" t="s">
        <v>117</v>
      </c>
      <c r="Y99" s="482"/>
      <c r="Z99" s="298" t="s">
        <v>53</v>
      </c>
      <c r="AA99" s="445">
        <v>10033.975999999999</v>
      </c>
      <c r="AB99" s="445">
        <v>10386.912</v>
      </c>
      <c r="AC99" s="445">
        <v>10345.792</v>
      </c>
      <c r="AD99" s="445">
        <v>10447.84</v>
      </c>
      <c r="AE99" s="445">
        <v>10603.84</v>
      </c>
      <c r="AF99" s="445">
        <v>10982.4</v>
      </c>
      <c r="AG99" s="445">
        <v>11454.36</v>
      </c>
      <c r="AH99" s="445">
        <v>11804.864</v>
      </c>
      <c r="AI99" s="445">
        <v>12274.4</v>
      </c>
      <c r="AJ99" s="445">
        <v>12463.071999999998</v>
      </c>
      <c r="AK99" s="445">
        <v>13035.88</v>
      </c>
      <c r="AL99" s="445">
        <v>12949.734379733456</v>
      </c>
      <c r="AM99" s="445">
        <v>12825.477574575758</v>
      </c>
      <c r="AN99" s="445">
        <v>13183.833513126689</v>
      </c>
      <c r="AO99" s="445"/>
      <c r="AP99" s="445"/>
      <c r="AQ99" s="445"/>
      <c r="AR99" s="445"/>
      <c r="AS99" s="445"/>
      <c r="AT99" s="445"/>
      <c r="AU99" s="445"/>
      <c r="AV99" s="445"/>
      <c r="AW99" s="445"/>
      <c r="AX99" s="445"/>
      <c r="AY99" s="445"/>
      <c r="AZ99" s="445"/>
      <c r="BA99" s="445"/>
      <c r="BB99" s="445"/>
      <c r="BC99" s="445"/>
      <c r="BD99" s="445"/>
      <c r="BE99" s="445"/>
      <c r="BF99" s="446"/>
      <c r="BG99" s="447"/>
    </row>
    <row r="100" spans="23:59" ht="14.25">
      <c r="W100" s="474"/>
      <c r="X100" s="355" t="s">
        <v>116</v>
      </c>
      <c r="Y100" s="483"/>
      <c r="Z100" s="484"/>
      <c r="AA100" s="485">
        <v>6901.5</v>
      </c>
      <c r="AB100" s="485">
        <v>6968.755999999999</v>
      </c>
      <c r="AC100" s="485">
        <v>8044.344999999999</v>
      </c>
      <c r="AD100" s="485">
        <v>7822.875</v>
      </c>
      <c r="AE100" s="485">
        <v>10246.204999999998</v>
      </c>
      <c r="AF100" s="485">
        <v>10644.837</v>
      </c>
      <c r="AG100" s="485">
        <v>10912.030999999999</v>
      </c>
      <c r="AH100" s="485">
        <v>11634.639143</v>
      </c>
      <c r="AI100" s="485">
        <v>11727.9</v>
      </c>
      <c r="AJ100" s="485">
        <v>11465.5</v>
      </c>
      <c r="AK100" s="485">
        <v>11758.201265898057</v>
      </c>
      <c r="AL100" s="485">
        <v>11137.7</v>
      </c>
      <c r="AM100" s="485">
        <v>10711.2</v>
      </c>
      <c r="AN100" s="485">
        <v>10155.365822738851</v>
      </c>
      <c r="AO100" s="485"/>
      <c r="AP100" s="485"/>
      <c r="AQ100" s="485"/>
      <c r="AR100" s="485"/>
      <c r="AS100" s="485"/>
      <c r="AT100" s="485"/>
      <c r="AU100" s="485"/>
      <c r="AV100" s="485"/>
      <c r="AW100" s="485"/>
      <c r="AX100" s="485"/>
      <c r="AY100" s="485"/>
      <c r="AZ100" s="485"/>
      <c r="BA100" s="485"/>
      <c r="BB100" s="485"/>
      <c r="BC100" s="485"/>
      <c r="BD100" s="485"/>
      <c r="BE100" s="485"/>
      <c r="BF100" s="486"/>
      <c r="BG100" s="487"/>
    </row>
    <row r="101" spans="23:59" ht="14.25">
      <c r="W101" s="474"/>
      <c r="X101" s="488"/>
      <c r="Y101" s="483"/>
      <c r="Z101" s="354" t="s">
        <v>54</v>
      </c>
      <c r="AA101" s="410">
        <v>4509.5</v>
      </c>
      <c r="AB101" s="410">
        <v>4683.616</v>
      </c>
      <c r="AC101" s="410">
        <v>5361.665</v>
      </c>
      <c r="AD101" s="410">
        <v>4794.135</v>
      </c>
      <c r="AE101" s="410">
        <v>5959.065</v>
      </c>
      <c r="AF101" s="410">
        <v>5648.4169999999995</v>
      </c>
      <c r="AG101" s="410">
        <v>5475.170999999999</v>
      </c>
      <c r="AH101" s="410">
        <v>5944.097143</v>
      </c>
      <c r="AI101" s="410">
        <v>5623.1</v>
      </c>
      <c r="AJ101" s="410">
        <v>5826.1</v>
      </c>
      <c r="AK101" s="410">
        <v>6697.107837119894</v>
      </c>
      <c r="AL101" s="410">
        <v>6075.5</v>
      </c>
      <c r="AM101" s="410">
        <v>6124.8</v>
      </c>
      <c r="AN101" s="410">
        <v>5726.828108584462</v>
      </c>
      <c r="AO101" s="410"/>
      <c r="AP101" s="410"/>
      <c r="AQ101" s="410"/>
      <c r="AR101" s="410"/>
      <c r="AS101" s="410"/>
      <c r="AT101" s="410"/>
      <c r="AU101" s="410"/>
      <c r="AV101" s="410"/>
      <c r="AW101" s="410"/>
      <c r="AX101" s="410"/>
      <c r="AY101" s="410"/>
      <c r="AZ101" s="410"/>
      <c r="BA101" s="410"/>
      <c r="BB101" s="410"/>
      <c r="BC101" s="410"/>
      <c r="BD101" s="410"/>
      <c r="BE101" s="410"/>
      <c r="BF101" s="411"/>
      <c r="BG101" s="412"/>
    </row>
    <row r="102" spans="23:59" ht="15" thickBot="1">
      <c r="W102" s="474"/>
      <c r="X102" s="489"/>
      <c r="Y102" s="490"/>
      <c r="Z102" s="356" t="s">
        <v>115</v>
      </c>
      <c r="AA102" s="491">
        <v>2392</v>
      </c>
      <c r="AB102" s="491">
        <v>2285.14</v>
      </c>
      <c r="AC102" s="491">
        <v>2682.68</v>
      </c>
      <c r="AD102" s="491">
        <v>3028.74</v>
      </c>
      <c r="AE102" s="491">
        <v>4287.14</v>
      </c>
      <c r="AF102" s="491">
        <v>4996.42</v>
      </c>
      <c r="AG102" s="491">
        <v>5436.86</v>
      </c>
      <c r="AH102" s="491">
        <v>5690.5419999999995</v>
      </c>
      <c r="AI102" s="491">
        <v>6104.8</v>
      </c>
      <c r="AJ102" s="491">
        <v>5639.4</v>
      </c>
      <c r="AK102" s="491">
        <v>5061.093428778162</v>
      </c>
      <c r="AL102" s="491">
        <v>5062.2</v>
      </c>
      <c r="AM102" s="491">
        <v>4586.4</v>
      </c>
      <c r="AN102" s="491">
        <v>4428.5377141543895</v>
      </c>
      <c r="AO102" s="491"/>
      <c r="AP102" s="491"/>
      <c r="AQ102" s="491"/>
      <c r="AR102" s="491"/>
      <c r="AS102" s="491"/>
      <c r="AT102" s="491"/>
      <c r="AU102" s="491"/>
      <c r="AV102" s="491"/>
      <c r="AW102" s="491"/>
      <c r="AX102" s="491"/>
      <c r="AY102" s="491"/>
      <c r="AZ102" s="491"/>
      <c r="BA102" s="491"/>
      <c r="BB102" s="491"/>
      <c r="BC102" s="491"/>
      <c r="BD102" s="491"/>
      <c r="BE102" s="491"/>
      <c r="BF102" s="492"/>
      <c r="BG102" s="493"/>
    </row>
    <row r="103" spans="23:59" ht="15.75" thickBot="1" thickTop="1">
      <c r="W103" s="64" t="s">
        <v>216</v>
      </c>
      <c r="X103" s="115"/>
      <c r="Y103" s="494"/>
      <c r="Z103" s="495"/>
      <c r="AA103" s="496">
        <v>1122277.1115303284</v>
      </c>
      <c r="AB103" s="496">
        <v>1131370.0408874166</v>
      </c>
      <c r="AC103" s="496">
        <v>1148914.6247533208</v>
      </c>
      <c r="AD103" s="496">
        <v>1138718.7011102152</v>
      </c>
      <c r="AE103" s="496">
        <v>1198164.3181482526</v>
      </c>
      <c r="AF103" s="496">
        <v>1213082.2071258042</v>
      </c>
      <c r="AG103" s="496">
        <v>1234759.3972428038</v>
      </c>
      <c r="AH103" s="496">
        <v>1242027.5930062213</v>
      </c>
      <c r="AI103" s="496">
        <v>1195175.2266270153</v>
      </c>
      <c r="AJ103" s="496">
        <v>1228371.312091265</v>
      </c>
      <c r="AK103" s="496">
        <v>1238957.7850277927</v>
      </c>
      <c r="AL103" s="496">
        <v>1213605.865960612</v>
      </c>
      <c r="AM103" s="496">
        <v>1247763.2199458752</v>
      </c>
      <c r="AN103" s="496">
        <v>1259425.986580686</v>
      </c>
      <c r="AO103" s="496">
        <v>0</v>
      </c>
      <c r="AP103" s="496">
        <v>0</v>
      </c>
      <c r="AQ103" s="496">
        <v>0</v>
      </c>
      <c r="AR103" s="496">
        <v>0</v>
      </c>
      <c r="AS103" s="496">
        <v>0</v>
      </c>
      <c r="AT103" s="496">
        <v>0</v>
      </c>
      <c r="AU103" s="496">
        <v>0</v>
      </c>
      <c r="AV103" s="496">
        <v>0</v>
      </c>
      <c r="AW103" s="496">
        <v>0</v>
      </c>
      <c r="AX103" s="496">
        <v>0</v>
      </c>
      <c r="AY103" s="496">
        <v>0</v>
      </c>
      <c r="AZ103" s="496">
        <v>0</v>
      </c>
      <c r="BA103" s="496">
        <v>0</v>
      </c>
      <c r="BB103" s="496">
        <v>0</v>
      </c>
      <c r="BC103" s="496">
        <v>0</v>
      </c>
      <c r="BD103" s="496">
        <v>0</v>
      </c>
      <c r="BE103" s="496">
        <v>0</v>
      </c>
      <c r="BF103" s="497"/>
      <c r="BG103" s="498"/>
    </row>
    <row r="104" spans="27:57" ht="14.25">
      <c r="AA104" s="117"/>
      <c r="AB104" s="117"/>
      <c r="AC104" s="117"/>
      <c r="AD104" s="117"/>
      <c r="AE104" s="117"/>
      <c r="AF104" s="117"/>
      <c r="AG104" s="117"/>
      <c r="AH104" s="117"/>
      <c r="AI104" s="117"/>
      <c r="AJ104" s="117"/>
      <c r="AK104" s="117"/>
      <c r="AL104" s="117"/>
      <c r="AM104" s="117"/>
      <c r="AN104" s="117"/>
      <c r="AO104" s="117"/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</row>
    <row r="105" spans="25:57" ht="14.25">
      <c r="Y105" s="1" t="s">
        <v>247</v>
      </c>
      <c r="AA105" s="117"/>
      <c r="AB105" s="117"/>
      <c r="AC105" s="117"/>
      <c r="AD105" s="117"/>
      <c r="AE105" s="117"/>
      <c r="AF105" s="117"/>
      <c r="AG105" s="117"/>
      <c r="AH105" s="117"/>
      <c r="AI105" s="117"/>
      <c r="AJ105" s="117"/>
      <c r="AK105" s="117"/>
      <c r="AL105" s="117"/>
      <c r="AM105" s="117"/>
      <c r="AN105" s="117"/>
      <c r="AO105" s="117"/>
      <c r="AP105" s="117"/>
      <c r="AQ105" s="117"/>
      <c r="AR105" s="117"/>
      <c r="AS105" s="117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</row>
    <row r="106" spans="25:59" ht="14.25">
      <c r="Y106" s="291" t="s">
        <v>201</v>
      </c>
      <c r="Z106" s="504"/>
      <c r="AA106" s="79">
        <v>1990</v>
      </c>
      <c r="AB106" s="79">
        <v>1991</v>
      </c>
      <c r="AC106" s="79">
        <v>1992</v>
      </c>
      <c r="AD106" s="79">
        <v>1993</v>
      </c>
      <c r="AE106" s="79">
        <v>1994</v>
      </c>
      <c r="AF106" s="79">
        <v>1995</v>
      </c>
      <c r="AG106" s="79">
        <v>1996</v>
      </c>
      <c r="AH106" s="79">
        <v>1997</v>
      </c>
      <c r="AI106" s="79">
        <v>1998</v>
      </c>
      <c r="AJ106" s="79">
        <v>1999</v>
      </c>
      <c r="AK106" s="79">
        <v>2000</v>
      </c>
      <c r="AL106" s="79">
        <v>2001</v>
      </c>
      <c r="AM106" s="79">
        <v>2002</v>
      </c>
      <c r="AN106" s="79">
        <v>2003</v>
      </c>
      <c r="AO106" s="79">
        <v>2004</v>
      </c>
      <c r="AP106" s="79">
        <v>2005</v>
      </c>
      <c r="AQ106" s="79">
        <v>2006</v>
      </c>
      <c r="AR106" s="79">
        <v>2007</v>
      </c>
      <c r="AS106" s="79">
        <v>2008</v>
      </c>
      <c r="AT106" s="79">
        <v>2009</v>
      </c>
      <c r="AU106" s="79">
        <v>2010</v>
      </c>
      <c r="AV106" s="79">
        <v>2011</v>
      </c>
      <c r="AW106" s="79">
        <v>2012</v>
      </c>
      <c r="AX106" s="79">
        <v>2013</v>
      </c>
      <c r="AY106" s="79">
        <v>2014</v>
      </c>
      <c r="AZ106" s="79">
        <v>2015</v>
      </c>
      <c r="BA106" s="79">
        <v>2016</v>
      </c>
      <c r="BB106" s="79">
        <v>2017</v>
      </c>
      <c r="BC106" s="79">
        <v>2018</v>
      </c>
      <c r="BD106" s="79">
        <v>2019</v>
      </c>
      <c r="BE106" s="79">
        <v>2020</v>
      </c>
      <c r="BF106" s="66" t="s">
        <v>202</v>
      </c>
      <c r="BG106" s="79" t="s">
        <v>242</v>
      </c>
    </row>
    <row r="107" spans="1:59" s="119" customFormat="1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297" t="s">
        <v>204</v>
      </c>
      <c r="Z107" s="505"/>
      <c r="AA107" s="80">
        <f aca="true" t="shared" si="0" ref="AA107:AL107">AA5/1000</f>
        <v>82.19140607751143</v>
      </c>
      <c r="AB107" s="80">
        <f t="shared" si="0"/>
        <v>82.74722892430334</v>
      </c>
      <c r="AC107" s="80">
        <f t="shared" si="0"/>
        <v>82.5947133963964</v>
      </c>
      <c r="AD107" s="80">
        <f t="shared" si="0"/>
        <v>82.07700990046264</v>
      </c>
      <c r="AE107" s="80">
        <f t="shared" si="0"/>
        <v>84.82121892068172</v>
      </c>
      <c r="AF107" s="80">
        <f t="shared" si="0"/>
        <v>84.28409289736202</v>
      </c>
      <c r="AG107" s="80">
        <f t="shared" si="0"/>
        <v>84.16553789937004</v>
      </c>
      <c r="AH107" s="80">
        <f t="shared" si="0"/>
        <v>84.87782805140738</v>
      </c>
      <c r="AI107" s="80">
        <f t="shared" si="0"/>
        <v>81.80438195690178</v>
      </c>
      <c r="AJ107" s="80">
        <f t="shared" si="0"/>
        <v>82.55004409422469</v>
      </c>
      <c r="AK107" s="80">
        <f t="shared" si="0"/>
        <v>82.74209441501557</v>
      </c>
      <c r="AL107" s="80">
        <f t="shared" si="0"/>
        <v>77.93838039035367</v>
      </c>
      <c r="AM107" s="80">
        <f>AM5/1000</f>
        <v>82.5307278575273</v>
      </c>
      <c r="AN107" s="80">
        <f>AN5/1000</f>
        <v>85.75158424367925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  <c r="AT107" s="16">
        <v>0</v>
      </c>
      <c r="AU107" s="16">
        <v>0</v>
      </c>
      <c r="AV107" s="16">
        <v>0</v>
      </c>
      <c r="AW107" s="16">
        <v>0</v>
      </c>
      <c r="AX107" s="16">
        <v>0</v>
      </c>
      <c r="AY107" s="16">
        <v>0</v>
      </c>
      <c r="AZ107" s="16">
        <v>0</v>
      </c>
      <c r="BA107" s="16">
        <v>0</v>
      </c>
      <c r="BB107" s="16">
        <v>0</v>
      </c>
      <c r="BC107" s="16">
        <v>0</v>
      </c>
      <c r="BD107" s="16">
        <v>0</v>
      </c>
      <c r="BE107" s="16">
        <v>0</v>
      </c>
      <c r="BF107" s="118"/>
      <c r="BG107" s="118"/>
    </row>
    <row r="108" spans="1:59" s="119" customFormat="1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297" t="s">
        <v>205</v>
      </c>
      <c r="Z108" s="505"/>
      <c r="AA108" s="80">
        <f aca="true" t="shared" si="1" ref="AA108:AL108">AA28/1000</f>
        <v>476.0804577129812</v>
      </c>
      <c r="AB108" s="80">
        <f t="shared" si="1"/>
        <v>464.5067861510019</v>
      </c>
      <c r="AC108" s="80">
        <f t="shared" si="1"/>
        <v>461.72207656213067</v>
      </c>
      <c r="AD108" s="80">
        <f t="shared" si="1"/>
        <v>451.52725959261477</v>
      </c>
      <c r="AE108" s="80">
        <f t="shared" si="1"/>
        <v>475.9607947956138</v>
      </c>
      <c r="AF108" s="80">
        <f t="shared" si="1"/>
        <v>478.47515983939394</v>
      </c>
      <c r="AG108" s="80">
        <f t="shared" si="1"/>
        <v>490.24360625828086</v>
      </c>
      <c r="AH108" s="80">
        <f t="shared" si="1"/>
        <v>499.0065590453095</v>
      </c>
      <c r="AI108" s="80">
        <f t="shared" si="1"/>
        <v>454.8686202968858</v>
      </c>
      <c r="AJ108" s="80">
        <f t="shared" si="1"/>
        <v>466.5117004547832</v>
      </c>
      <c r="AK108" s="80">
        <f t="shared" si="1"/>
        <v>470.1641707907837</v>
      </c>
      <c r="AL108" s="80">
        <f t="shared" si="1"/>
        <v>451.9060275910023</v>
      </c>
      <c r="AM108" s="80">
        <f>AM28/1000</f>
        <v>467.3871599730843</v>
      </c>
      <c r="AN108" s="80">
        <f>AN28/1000</f>
        <v>477.5643148794556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  <c r="AT108" s="16">
        <v>0</v>
      </c>
      <c r="AU108" s="16">
        <v>0</v>
      </c>
      <c r="AV108" s="16">
        <v>0</v>
      </c>
      <c r="AW108" s="16">
        <v>0</v>
      </c>
      <c r="AX108" s="16">
        <v>0</v>
      </c>
      <c r="AY108" s="16">
        <v>0</v>
      </c>
      <c r="AZ108" s="16">
        <v>0</v>
      </c>
      <c r="BA108" s="16">
        <v>0</v>
      </c>
      <c r="BB108" s="16">
        <v>0</v>
      </c>
      <c r="BC108" s="16">
        <v>0</v>
      </c>
      <c r="BD108" s="16">
        <v>0</v>
      </c>
      <c r="BE108" s="16">
        <v>0</v>
      </c>
      <c r="BF108" s="118"/>
      <c r="BG108" s="118"/>
    </row>
    <row r="109" spans="1:59" s="119" customFormat="1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297" t="s">
        <v>207</v>
      </c>
      <c r="Z109" s="505"/>
      <c r="AA109" s="80">
        <f aca="true" t="shared" si="2" ref="AA109:AL109">AA48/1000</f>
        <v>217.2138651083409</v>
      </c>
      <c r="AB109" s="80">
        <f t="shared" si="2"/>
        <v>228.85016640045197</v>
      </c>
      <c r="AC109" s="80">
        <f t="shared" si="2"/>
        <v>236.78867031794653</v>
      </c>
      <c r="AD109" s="80">
        <f t="shared" si="2"/>
        <v>238.81769180303112</v>
      </c>
      <c r="AE109" s="80">
        <f t="shared" si="2"/>
        <v>248.127679491378</v>
      </c>
      <c r="AF109" s="80">
        <f t="shared" si="2"/>
        <v>257.3609275905375</v>
      </c>
      <c r="AG109" s="80">
        <f t="shared" si="2"/>
        <v>265.2022540293002</v>
      </c>
      <c r="AH109" s="80">
        <f t="shared" si="2"/>
        <v>268.3781827904393</v>
      </c>
      <c r="AI109" s="80">
        <f t="shared" si="2"/>
        <v>264.5431384690005</v>
      </c>
      <c r="AJ109" s="80">
        <f t="shared" si="2"/>
        <v>268.40708106178175</v>
      </c>
      <c r="AK109" s="80">
        <f t="shared" si="2"/>
        <v>264.46995984775816</v>
      </c>
      <c r="AL109" s="80">
        <f t="shared" si="2"/>
        <v>266.68583409886224</v>
      </c>
      <c r="AM109" s="80">
        <f>AM48/1000</f>
        <v>262.11998546912486</v>
      </c>
      <c r="AN109" s="80">
        <f>AN48/1000</f>
        <v>260.18540721837684</v>
      </c>
      <c r="AO109" s="16">
        <v>0</v>
      </c>
      <c r="AP109" s="16">
        <v>0</v>
      </c>
      <c r="AQ109" s="16">
        <v>0</v>
      </c>
      <c r="AR109" s="16">
        <v>0</v>
      </c>
      <c r="AS109" s="16">
        <v>0</v>
      </c>
      <c r="AT109" s="16">
        <v>0</v>
      </c>
      <c r="AU109" s="16">
        <v>0</v>
      </c>
      <c r="AV109" s="16">
        <v>0</v>
      </c>
      <c r="AW109" s="16">
        <v>0</v>
      </c>
      <c r="AX109" s="16">
        <v>0</v>
      </c>
      <c r="AY109" s="16">
        <v>0</v>
      </c>
      <c r="AZ109" s="16">
        <v>0</v>
      </c>
      <c r="BA109" s="16">
        <v>0</v>
      </c>
      <c r="BB109" s="16">
        <v>0</v>
      </c>
      <c r="BC109" s="16">
        <v>0</v>
      </c>
      <c r="BD109" s="16">
        <v>0</v>
      </c>
      <c r="BE109" s="16">
        <v>0</v>
      </c>
      <c r="BF109" s="118"/>
      <c r="BG109" s="118"/>
    </row>
    <row r="110" spans="1:59" s="119" customFormat="1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297" t="s">
        <v>314</v>
      </c>
      <c r="Z110" s="505"/>
      <c r="AA110" s="80">
        <f aca="true" t="shared" si="3" ref="AA110:AL111">AA73/1000</f>
        <v>143.85492621944718</v>
      </c>
      <c r="AB110" s="80">
        <f t="shared" si="3"/>
        <v>148.77060315525688</v>
      </c>
      <c r="AC110" s="80">
        <f t="shared" si="3"/>
        <v>152.7477262905027</v>
      </c>
      <c r="AD110" s="80">
        <f t="shared" si="3"/>
        <v>150.8231852967745</v>
      </c>
      <c r="AE110" s="80">
        <f t="shared" si="3"/>
        <v>163.3382734842582</v>
      </c>
      <c r="AF110" s="80">
        <f t="shared" si="3"/>
        <v>162.9470538339972</v>
      </c>
      <c r="AG110" s="80">
        <f t="shared" si="3"/>
        <v>164.81441653062396</v>
      </c>
      <c r="AH110" s="80">
        <f t="shared" si="3"/>
        <v>163.678856000823</v>
      </c>
      <c r="AI110" s="80">
        <f t="shared" si="3"/>
        <v>173.11425602631155</v>
      </c>
      <c r="AJ110" s="80">
        <f t="shared" si="3"/>
        <v>182.39770731867543</v>
      </c>
      <c r="AK110" s="80">
        <f t="shared" si="3"/>
        <v>185.85219895924806</v>
      </c>
      <c r="AL110" s="80">
        <f t="shared" si="3"/>
        <v>188.32378564220414</v>
      </c>
      <c r="AM110" s="80">
        <f>AM73/1000</f>
        <v>197.17251917134507</v>
      </c>
      <c r="AN110" s="80">
        <f>AN73/1000</f>
        <v>195.85322544910983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  <c r="AT110" s="16">
        <v>0</v>
      </c>
      <c r="AU110" s="16">
        <v>0</v>
      </c>
      <c r="AV110" s="16">
        <v>0</v>
      </c>
      <c r="AW110" s="16">
        <v>0</v>
      </c>
      <c r="AX110" s="16">
        <v>0</v>
      </c>
      <c r="AY110" s="16">
        <v>0</v>
      </c>
      <c r="AZ110" s="16">
        <v>0</v>
      </c>
      <c r="BA110" s="16">
        <v>0</v>
      </c>
      <c r="BB110" s="16">
        <v>0</v>
      </c>
      <c r="BC110" s="16">
        <v>0</v>
      </c>
      <c r="BD110" s="16">
        <v>0</v>
      </c>
      <c r="BE110" s="16">
        <v>0</v>
      </c>
      <c r="BF110" s="118"/>
      <c r="BG110" s="118"/>
    </row>
    <row r="111" spans="1:59" s="119" customFormat="1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297" t="s">
        <v>217</v>
      </c>
      <c r="Z111" s="505"/>
      <c r="AA111" s="80">
        <f t="shared" si="3"/>
        <v>129.14558895112745</v>
      </c>
      <c r="AB111" s="80">
        <f t="shared" si="3"/>
        <v>130.69260928400897</v>
      </c>
      <c r="AC111" s="80">
        <f t="shared" si="3"/>
        <v>137.68449231449728</v>
      </c>
      <c r="AD111" s="80">
        <f t="shared" si="3"/>
        <v>139.16222833149362</v>
      </c>
      <c r="AE111" s="80">
        <f t="shared" si="3"/>
        <v>146.08204304599525</v>
      </c>
      <c r="AF111" s="80">
        <f t="shared" si="3"/>
        <v>149.1087800693077</v>
      </c>
      <c r="AG111" s="80">
        <f t="shared" si="3"/>
        <v>148.77542262627227</v>
      </c>
      <c r="AH111" s="80">
        <f t="shared" si="3"/>
        <v>145.23416197029826</v>
      </c>
      <c r="AI111" s="80">
        <f t="shared" si="3"/>
        <v>144.56866713202115</v>
      </c>
      <c r="AJ111" s="80">
        <f t="shared" si="3"/>
        <v>152.6905541896788</v>
      </c>
      <c r="AK111" s="80">
        <f t="shared" si="3"/>
        <v>158.13734966142303</v>
      </c>
      <c r="AL111" s="80">
        <f t="shared" si="3"/>
        <v>154.17120552951596</v>
      </c>
      <c r="AM111" s="80">
        <f>AM74/1000</f>
        <v>166.31267412747576</v>
      </c>
      <c r="AN111" s="80">
        <f>AN74/1000</f>
        <v>169.73188134283365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  <c r="AT111" s="16">
        <v>0</v>
      </c>
      <c r="AU111" s="16">
        <v>0</v>
      </c>
      <c r="AV111" s="16">
        <v>0</v>
      </c>
      <c r="AW111" s="16">
        <v>0</v>
      </c>
      <c r="AX111" s="16">
        <v>0</v>
      </c>
      <c r="AY111" s="16">
        <v>0</v>
      </c>
      <c r="AZ111" s="16">
        <v>0</v>
      </c>
      <c r="BA111" s="16">
        <v>0</v>
      </c>
      <c r="BB111" s="16">
        <v>0</v>
      </c>
      <c r="BC111" s="16">
        <v>0</v>
      </c>
      <c r="BD111" s="16">
        <v>0</v>
      </c>
      <c r="BE111" s="16">
        <v>0</v>
      </c>
      <c r="BF111" s="118"/>
      <c r="BG111" s="118"/>
    </row>
    <row r="112" spans="1:59" s="119" customFormat="1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297" t="s">
        <v>218</v>
      </c>
      <c r="Z112" s="505"/>
      <c r="AA112" s="80">
        <f aca="true" t="shared" si="4" ref="AA112:AL112">AA89/1000</f>
        <v>57.00896759785999</v>
      </c>
      <c r="AB112" s="80">
        <f t="shared" si="4"/>
        <v>58.60100522336955</v>
      </c>
      <c r="AC112" s="80">
        <f t="shared" si="4"/>
        <v>59.127042883115834</v>
      </c>
      <c r="AD112" s="80">
        <f t="shared" si="4"/>
        <v>58.15564799008259</v>
      </c>
      <c r="AE112" s="80">
        <f t="shared" si="4"/>
        <v>59.17081829036435</v>
      </c>
      <c r="AF112" s="80">
        <f t="shared" si="4"/>
        <v>59.21329463809018</v>
      </c>
      <c r="AG112" s="80">
        <f t="shared" si="4"/>
        <v>59.02047071416343</v>
      </c>
      <c r="AH112" s="80">
        <f t="shared" si="4"/>
        <v>57.57440052681816</v>
      </c>
      <c r="AI112" s="80">
        <f t="shared" si="4"/>
        <v>52.27327841333551</v>
      </c>
      <c r="AJ112" s="80">
        <f t="shared" si="4"/>
        <v>51.88507182766507</v>
      </c>
      <c r="AK112" s="80">
        <f t="shared" si="4"/>
        <v>52.797319754462805</v>
      </c>
      <c r="AL112" s="80">
        <f t="shared" si="4"/>
        <v>50.49516228508324</v>
      </c>
      <c r="AM112" s="80">
        <f>AM89/1000</f>
        <v>48.71610585998835</v>
      </c>
      <c r="AN112" s="80">
        <f>AN89/1000</f>
        <v>47.98637564067612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  <c r="AT112" s="16">
        <v>0</v>
      </c>
      <c r="AU112" s="16">
        <v>0</v>
      </c>
      <c r="AV112" s="16">
        <v>0</v>
      </c>
      <c r="AW112" s="16">
        <v>0</v>
      </c>
      <c r="AX112" s="16">
        <v>0</v>
      </c>
      <c r="AY112" s="16">
        <v>0</v>
      </c>
      <c r="AZ112" s="16">
        <v>0</v>
      </c>
      <c r="BA112" s="16">
        <v>0</v>
      </c>
      <c r="BB112" s="16">
        <v>0</v>
      </c>
      <c r="BC112" s="16">
        <v>0</v>
      </c>
      <c r="BD112" s="16">
        <v>0</v>
      </c>
      <c r="BE112" s="16">
        <v>0</v>
      </c>
      <c r="BF112" s="118"/>
      <c r="BG112" s="118"/>
    </row>
    <row r="113" spans="1:59" s="119" customFormat="1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297" t="s">
        <v>219</v>
      </c>
      <c r="Z113" s="505"/>
      <c r="AA113" s="80">
        <f aca="true" t="shared" si="5" ref="AA113:AL113">AA97/1000</f>
        <v>16.935475999999998</v>
      </c>
      <c r="AB113" s="80">
        <f t="shared" si="5"/>
        <v>17.355668</v>
      </c>
      <c r="AC113" s="80">
        <f t="shared" si="5"/>
        <v>18.390137</v>
      </c>
      <c r="AD113" s="80">
        <f t="shared" si="5"/>
        <v>18.270714999999996</v>
      </c>
      <c r="AE113" s="80">
        <f t="shared" si="5"/>
        <v>20.850044999999998</v>
      </c>
      <c r="AF113" s="80">
        <f t="shared" si="5"/>
        <v>21.627237</v>
      </c>
      <c r="AG113" s="80">
        <f t="shared" si="5"/>
        <v>22.366390999999997</v>
      </c>
      <c r="AH113" s="80">
        <f t="shared" si="5"/>
        <v>23.439503143000003</v>
      </c>
      <c r="AI113" s="80">
        <f t="shared" si="5"/>
        <v>24.002299999999998</v>
      </c>
      <c r="AJ113" s="80">
        <f t="shared" si="5"/>
        <v>23.928572</v>
      </c>
      <c r="AK113" s="80">
        <f t="shared" si="5"/>
        <v>24.794081265898058</v>
      </c>
      <c r="AL113" s="80">
        <f t="shared" si="5"/>
        <v>24.08743437973346</v>
      </c>
      <c r="AM113" s="80">
        <f>AM97/1000</f>
        <v>23.536677574575755</v>
      </c>
      <c r="AN113" s="80">
        <f>AN97/1000</f>
        <v>23.339199335865537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  <c r="AT113" s="16">
        <v>0</v>
      </c>
      <c r="AU113" s="16">
        <v>0</v>
      </c>
      <c r="AV113" s="16">
        <v>0</v>
      </c>
      <c r="AW113" s="16">
        <v>0</v>
      </c>
      <c r="AX113" s="16">
        <v>0</v>
      </c>
      <c r="AY113" s="16">
        <v>0</v>
      </c>
      <c r="AZ113" s="16">
        <v>0</v>
      </c>
      <c r="BA113" s="16">
        <v>0</v>
      </c>
      <c r="BB113" s="16">
        <v>0</v>
      </c>
      <c r="BC113" s="16">
        <v>0</v>
      </c>
      <c r="BD113" s="16">
        <v>0</v>
      </c>
      <c r="BE113" s="16">
        <v>0</v>
      </c>
      <c r="BF113" s="118"/>
      <c r="BG113" s="118"/>
    </row>
    <row r="114" spans="1:59" s="119" customFormat="1" ht="15" thickBo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503" t="s">
        <v>317</v>
      </c>
      <c r="Z114" s="506"/>
      <c r="AA114" s="81">
        <f aca="true" t="shared" si="6" ref="AA114:AL114">SUM(AA87:AA88)/1000</f>
        <v>-0.1535761369398066</v>
      </c>
      <c r="AB114" s="81">
        <f t="shared" si="6"/>
        <v>-0.1540262509760142</v>
      </c>
      <c r="AC114" s="81">
        <f t="shared" si="6"/>
        <v>-0.14023401126845364</v>
      </c>
      <c r="AD114" s="81">
        <f t="shared" si="6"/>
        <v>-0.11503680424406239</v>
      </c>
      <c r="AE114" s="81">
        <f t="shared" si="6"/>
        <v>-0.18655488003891135</v>
      </c>
      <c r="AF114" s="81">
        <f t="shared" si="6"/>
        <v>0.06566125711557201</v>
      </c>
      <c r="AG114" s="81">
        <f t="shared" si="6"/>
        <v>0.17129818479302727</v>
      </c>
      <c r="AH114" s="81">
        <f t="shared" si="6"/>
        <v>-0.16189852187416173</v>
      </c>
      <c r="AI114" s="81">
        <f t="shared" si="6"/>
        <v>0.0005843325588976054</v>
      </c>
      <c r="AJ114" s="81">
        <f t="shared" si="6"/>
        <v>0.0005811444562000001</v>
      </c>
      <c r="AK114" s="81">
        <f t="shared" si="6"/>
        <v>0.000610333203557056</v>
      </c>
      <c r="AL114" s="81">
        <f t="shared" si="6"/>
        <v>-0.0019639561429558136</v>
      </c>
      <c r="AM114" s="81">
        <f>SUM(AM87:AM88)/1000</f>
        <v>-0.012630087246202668</v>
      </c>
      <c r="AN114" s="81">
        <f>SUM(AN87:AN88)/1000</f>
        <v>-0.986001529310853</v>
      </c>
      <c r="AO114" s="28">
        <v>0</v>
      </c>
      <c r="AP114" s="28">
        <v>0</v>
      </c>
      <c r="AQ114" s="28">
        <v>0</v>
      </c>
      <c r="AR114" s="28">
        <v>0</v>
      </c>
      <c r="AS114" s="28">
        <v>0</v>
      </c>
      <c r="AT114" s="28">
        <v>0</v>
      </c>
      <c r="AU114" s="28">
        <v>0</v>
      </c>
      <c r="AV114" s="28">
        <v>0</v>
      </c>
      <c r="AW114" s="28">
        <v>0</v>
      </c>
      <c r="AX114" s="28">
        <v>0</v>
      </c>
      <c r="AY114" s="28">
        <v>0</v>
      </c>
      <c r="AZ114" s="28">
        <v>0</v>
      </c>
      <c r="BA114" s="28">
        <v>0</v>
      </c>
      <c r="BB114" s="28">
        <v>0</v>
      </c>
      <c r="BC114" s="28">
        <v>0</v>
      </c>
      <c r="BD114" s="28">
        <v>0</v>
      </c>
      <c r="BE114" s="28">
        <v>0</v>
      </c>
      <c r="BF114" s="120"/>
      <c r="BG114" s="120"/>
    </row>
    <row r="115" spans="1:59" s="119" customFormat="1" ht="15" thickTop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295" t="s">
        <v>216</v>
      </c>
      <c r="Z115" s="507"/>
      <c r="AA115" s="82">
        <f aca="true" t="shared" si="7" ref="AA115:AL115">SUM(AA107:AA114)</f>
        <v>1122.2771115303283</v>
      </c>
      <c r="AB115" s="82">
        <f t="shared" si="7"/>
        <v>1131.3700408874167</v>
      </c>
      <c r="AC115" s="82">
        <f t="shared" si="7"/>
        <v>1148.914624753321</v>
      </c>
      <c r="AD115" s="82">
        <f t="shared" si="7"/>
        <v>1138.718701110215</v>
      </c>
      <c r="AE115" s="82">
        <f t="shared" si="7"/>
        <v>1198.1643181482523</v>
      </c>
      <c r="AF115" s="82">
        <f t="shared" si="7"/>
        <v>1213.082207125804</v>
      </c>
      <c r="AG115" s="82">
        <f t="shared" si="7"/>
        <v>1234.7593972428035</v>
      </c>
      <c r="AH115" s="82">
        <f t="shared" si="7"/>
        <v>1242.0275930062212</v>
      </c>
      <c r="AI115" s="82">
        <f t="shared" si="7"/>
        <v>1195.1752266270153</v>
      </c>
      <c r="AJ115" s="82">
        <f t="shared" si="7"/>
        <v>1228.3713120912653</v>
      </c>
      <c r="AK115" s="82">
        <f t="shared" si="7"/>
        <v>1238.9577850277929</v>
      </c>
      <c r="AL115" s="82">
        <f t="shared" si="7"/>
        <v>1213.6058659606122</v>
      </c>
      <c r="AM115" s="82">
        <f>SUM(AM107:AM114)</f>
        <v>1247.7632199458753</v>
      </c>
      <c r="AN115" s="82">
        <f>SUM(AN107:AN114)</f>
        <v>1259.425986580686</v>
      </c>
      <c r="AO115" s="255">
        <v>0</v>
      </c>
      <c r="AP115" s="255">
        <v>0</v>
      </c>
      <c r="AQ115" s="255">
        <v>0</v>
      </c>
      <c r="AR115" s="255">
        <v>0</v>
      </c>
      <c r="AS115" s="255">
        <v>0</v>
      </c>
      <c r="AT115" s="255">
        <v>0</v>
      </c>
      <c r="AU115" s="255">
        <v>0</v>
      </c>
      <c r="AV115" s="255">
        <v>0</v>
      </c>
      <c r="AW115" s="255">
        <v>0</v>
      </c>
      <c r="AX115" s="255">
        <v>0</v>
      </c>
      <c r="AY115" s="255">
        <v>0</v>
      </c>
      <c r="AZ115" s="255">
        <v>0</v>
      </c>
      <c r="BA115" s="255">
        <v>0</v>
      </c>
      <c r="BB115" s="255">
        <v>0</v>
      </c>
      <c r="BC115" s="255">
        <v>0</v>
      </c>
      <c r="BD115" s="255">
        <v>0</v>
      </c>
      <c r="BE115" s="255">
        <v>0</v>
      </c>
      <c r="BF115" s="121"/>
      <c r="BG115" s="121"/>
    </row>
    <row r="117" ht="14.25">
      <c r="Y117" s="1" t="s">
        <v>248</v>
      </c>
    </row>
    <row r="118" spans="25:59" ht="14.25">
      <c r="Y118" s="291" t="s">
        <v>201</v>
      </c>
      <c r="Z118" s="504"/>
      <c r="AA118" s="79">
        <v>1990</v>
      </c>
      <c r="AB118" s="79">
        <f aca="true" t="shared" si="8" ref="AB118:AM118">AA118+1</f>
        <v>1991</v>
      </c>
      <c r="AC118" s="79">
        <f t="shared" si="8"/>
        <v>1992</v>
      </c>
      <c r="AD118" s="79">
        <f t="shared" si="8"/>
        <v>1993</v>
      </c>
      <c r="AE118" s="79">
        <f t="shared" si="8"/>
        <v>1994</v>
      </c>
      <c r="AF118" s="79">
        <f t="shared" si="8"/>
        <v>1995</v>
      </c>
      <c r="AG118" s="79">
        <f t="shared" si="8"/>
        <v>1996</v>
      </c>
      <c r="AH118" s="79">
        <f t="shared" si="8"/>
        <v>1997</v>
      </c>
      <c r="AI118" s="79">
        <f t="shared" si="8"/>
        <v>1998</v>
      </c>
      <c r="AJ118" s="79">
        <f t="shared" si="8"/>
        <v>1999</v>
      </c>
      <c r="AK118" s="79">
        <f t="shared" si="8"/>
        <v>2000</v>
      </c>
      <c r="AL118" s="79">
        <f t="shared" si="8"/>
        <v>2001</v>
      </c>
      <c r="AM118" s="79">
        <f t="shared" si="8"/>
        <v>2002</v>
      </c>
      <c r="AN118" s="79">
        <f>AM118+1</f>
        <v>2003</v>
      </c>
      <c r="AO118" s="79">
        <v>2004</v>
      </c>
      <c r="AP118" s="79">
        <v>2005</v>
      </c>
      <c r="AQ118" s="79">
        <v>2006</v>
      </c>
      <c r="AR118" s="79">
        <v>2007</v>
      </c>
      <c r="AS118" s="79">
        <v>2008</v>
      </c>
      <c r="AT118" s="79">
        <v>2009</v>
      </c>
      <c r="AU118" s="79">
        <v>2010</v>
      </c>
      <c r="AV118" s="79">
        <v>2011</v>
      </c>
      <c r="AW118" s="79">
        <v>2012</v>
      </c>
      <c r="AX118" s="79">
        <v>2013</v>
      </c>
      <c r="AY118" s="79">
        <v>2014</v>
      </c>
      <c r="AZ118" s="79">
        <v>2015</v>
      </c>
      <c r="BA118" s="79">
        <v>2016</v>
      </c>
      <c r="BB118" s="79">
        <v>2017</v>
      </c>
      <c r="BC118" s="79">
        <v>2018</v>
      </c>
      <c r="BD118" s="79">
        <v>2019</v>
      </c>
      <c r="BE118" s="79">
        <v>2020</v>
      </c>
      <c r="BF118" s="66" t="s">
        <v>202</v>
      </c>
      <c r="BG118" s="79" t="s">
        <v>242</v>
      </c>
    </row>
    <row r="119" spans="1:59" s="119" customFormat="1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297" t="s">
        <v>204</v>
      </c>
      <c r="Z119" s="505"/>
      <c r="AA119" s="39">
        <f aca="true" t="shared" si="9" ref="AA119:AM127">AA107/$AA107-1</f>
        <v>0</v>
      </c>
      <c r="AB119" s="39">
        <f t="shared" si="9"/>
        <v>0.00676254213570382</v>
      </c>
      <c r="AC119" s="39">
        <f t="shared" si="9"/>
        <v>0.00490692808570059</v>
      </c>
      <c r="AD119" s="39">
        <f t="shared" si="9"/>
        <v>-0.001391826499973825</v>
      </c>
      <c r="AE119" s="39">
        <f t="shared" si="9"/>
        <v>0.03199620214174481</v>
      </c>
      <c r="AF119" s="39">
        <f t="shared" si="9"/>
        <v>0.025461139062118665</v>
      </c>
      <c r="AG119" s="39">
        <f t="shared" si="9"/>
        <v>0.02401871334330119</v>
      </c>
      <c r="AH119" s="39">
        <f t="shared" si="9"/>
        <v>0.03268494970584257</v>
      </c>
      <c r="AI119" s="39">
        <f t="shared" si="9"/>
        <v>-0.004708814936742467</v>
      </c>
      <c r="AJ119" s="39">
        <f t="shared" si="9"/>
        <v>0.004363449098012007</v>
      </c>
      <c r="AK119" s="39">
        <f t="shared" si="9"/>
        <v>0.006700071987876699</v>
      </c>
      <c r="AL119" s="39">
        <f t="shared" si="9"/>
        <v>-0.051745381787810074</v>
      </c>
      <c r="AM119" s="39">
        <f t="shared" si="9"/>
        <v>0.004128433813334054</v>
      </c>
      <c r="AN119" s="39">
        <f aca="true" t="shared" si="10" ref="AN119:AN127">AN107/$AA107-1</f>
        <v>0.04331569851488304</v>
      </c>
      <c r="AO119" s="39">
        <v>-1</v>
      </c>
      <c r="AP119" s="39">
        <v>-1</v>
      </c>
      <c r="AQ119" s="39">
        <v>-1</v>
      </c>
      <c r="AR119" s="39">
        <v>-1</v>
      </c>
      <c r="AS119" s="39">
        <v>-1</v>
      </c>
      <c r="AT119" s="39">
        <v>-1</v>
      </c>
      <c r="AU119" s="39">
        <v>-1</v>
      </c>
      <c r="AV119" s="39">
        <v>-1</v>
      </c>
      <c r="AW119" s="39">
        <v>-1</v>
      </c>
      <c r="AX119" s="39">
        <v>-1</v>
      </c>
      <c r="AY119" s="39">
        <v>-1</v>
      </c>
      <c r="AZ119" s="39">
        <v>-1</v>
      </c>
      <c r="BA119" s="39">
        <v>-1</v>
      </c>
      <c r="BB119" s="39">
        <v>-1</v>
      </c>
      <c r="BC119" s="39">
        <v>-1</v>
      </c>
      <c r="BD119" s="39">
        <v>-1</v>
      </c>
      <c r="BE119" s="39">
        <v>-1</v>
      </c>
      <c r="BF119" s="118"/>
      <c r="BG119" s="118"/>
    </row>
    <row r="120" spans="1:59" s="119" customFormat="1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297" t="s">
        <v>205</v>
      </c>
      <c r="Z120" s="505"/>
      <c r="AA120" s="39">
        <f t="shared" si="9"/>
        <v>0</v>
      </c>
      <c r="AB120" s="39">
        <f t="shared" si="9"/>
        <v>-0.024310326908979718</v>
      </c>
      <c r="AC120" s="39">
        <f t="shared" si="9"/>
        <v>-0.030159568447371332</v>
      </c>
      <c r="AD120" s="39">
        <f t="shared" si="9"/>
        <v>-0.05157363156285866</v>
      </c>
      <c r="AE120" s="39">
        <f t="shared" si="9"/>
        <v>-0.0002513501981202815</v>
      </c>
      <c r="AF120" s="39">
        <f t="shared" si="9"/>
        <v>0.005030036599100507</v>
      </c>
      <c r="AG120" s="39">
        <f t="shared" si="9"/>
        <v>0.029749485230579076</v>
      </c>
      <c r="AH120" s="39">
        <f t="shared" si="9"/>
        <v>0.04815593868830881</v>
      </c>
      <c r="AI120" s="39">
        <f t="shared" si="9"/>
        <v>-0.044555152542899656</v>
      </c>
      <c r="AJ120" s="39">
        <f t="shared" si="9"/>
        <v>-0.020099033898943963</v>
      </c>
      <c r="AK120" s="39">
        <f t="shared" si="9"/>
        <v>-0.012427073672837574</v>
      </c>
      <c r="AL120" s="39">
        <f t="shared" si="9"/>
        <v>-0.050778034952556506</v>
      </c>
      <c r="AM120" s="39">
        <f t="shared" si="9"/>
        <v>-0.018260144055603944</v>
      </c>
      <c r="AN120" s="39">
        <f t="shared" si="10"/>
        <v>0.0031168201559934605</v>
      </c>
      <c r="AO120" s="39">
        <v>-1</v>
      </c>
      <c r="AP120" s="39">
        <v>-1</v>
      </c>
      <c r="AQ120" s="39">
        <v>-1</v>
      </c>
      <c r="AR120" s="39">
        <v>-1</v>
      </c>
      <c r="AS120" s="39">
        <v>-1</v>
      </c>
      <c r="AT120" s="39">
        <v>-1</v>
      </c>
      <c r="AU120" s="39">
        <v>-1</v>
      </c>
      <c r="AV120" s="39">
        <v>-1</v>
      </c>
      <c r="AW120" s="39">
        <v>-1</v>
      </c>
      <c r="AX120" s="39">
        <v>-1</v>
      </c>
      <c r="AY120" s="39">
        <v>-1</v>
      </c>
      <c r="AZ120" s="39">
        <v>-1</v>
      </c>
      <c r="BA120" s="39">
        <v>-1</v>
      </c>
      <c r="BB120" s="39">
        <v>-1</v>
      </c>
      <c r="BC120" s="39">
        <v>-1</v>
      </c>
      <c r="BD120" s="39">
        <v>-1</v>
      </c>
      <c r="BE120" s="39">
        <v>-1</v>
      </c>
      <c r="BF120" s="118"/>
      <c r="BG120" s="118"/>
    </row>
    <row r="121" spans="1:59" s="119" customFormat="1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97" t="s">
        <v>207</v>
      </c>
      <c r="Z121" s="505"/>
      <c r="AA121" s="39">
        <f t="shared" si="9"/>
        <v>0</v>
      </c>
      <c r="AB121" s="39">
        <f t="shared" si="9"/>
        <v>0.05357071145668879</v>
      </c>
      <c r="AC121" s="39">
        <f t="shared" si="9"/>
        <v>0.09011765984571096</v>
      </c>
      <c r="AD121" s="39">
        <f t="shared" si="9"/>
        <v>0.09945878309340306</v>
      </c>
      <c r="AE121" s="39">
        <f t="shared" si="9"/>
        <v>0.14231971042740765</v>
      </c>
      <c r="AF121" s="39">
        <f t="shared" si="9"/>
        <v>0.18482734728822314</v>
      </c>
      <c r="AG121" s="39">
        <f t="shared" si="9"/>
        <v>0.22092691411307408</v>
      </c>
      <c r="AH121" s="39">
        <f t="shared" si="9"/>
        <v>0.23554812054276053</v>
      </c>
      <c r="AI121" s="39">
        <f t="shared" si="9"/>
        <v>0.21789250578941144</v>
      </c>
      <c r="AJ121" s="39">
        <f t="shared" si="9"/>
        <v>0.23568116118143245</v>
      </c>
      <c r="AK121" s="39">
        <f t="shared" si="9"/>
        <v>0.21755560914975236</v>
      </c>
      <c r="AL121" s="39">
        <f t="shared" si="9"/>
        <v>0.22775695725429834</v>
      </c>
      <c r="AM121" s="39">
        <f t="shared" si="9"/>
        <v>0.20673689655301652</v>
      </c>
      <c r="AN121" s="39">
        <f t="shared" si="10"/>
        <v>0.197830567070858</v>
      </c>
      <c r="AO121" s="39">
        <v>-1</v>
      </c>
      <c r="AP121" s="39">
        <v>-1</v>
      </c>
      <c r="AQ121" s="39">
        <v>-1</v>
      </c>
      <c r="AR121" s="39">
        <v>-1</v>
      </c>
      <c r="AS121" s="39">
        <v>-1</v>
      </c>
      <c r="AT121" s="39">
        <v>-1</v>
      </c>
      <c r="AU121" s="39">
        <v>-1</v>
      </c>
      <c r="AV121" s="39">
        <v>-1</v>
      </c>
      <c r="AW121" s="39">
        <v>-1</v>
      </c>
      <c r="AX121" s="39">
        <v>-1</v>
      </c>
      <c r="AY121" s="39">
        <v>-1</v>
      </c>
      <c r="AZ121" s="39">
        <v>-1</v>
      </c>
      <c r="BA121" s="39">
        <v>-1</v>
      </c>
      <c r="BB121" s="39">
        <v>-1</v>
      </c>
      <c r="BC121" s="39">
        <v>-1</v>
      </c>
      <c r="BD121" s="39">
        <v>-1</v>
      </c>
      <c r="BE121" s="39">
        <v>-1</v>
      </c>
      <c r="BF121" s="118"/>
      <c r="BG121" s="118"/>
    </row>
    <row r="122" spans="1:59" s="119" customFormat="1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297" t="s">
        <v>314</v>
      </c>
      <c r="Z122" s="505"/>
      <c r="AA122" s="39">
        <f t="shared" si="9"/>
        <v>0</v>
      </c>
      <c r="AB122" s="39">
        <f t="shared" si="9"/>
        <v>0.03417107126599861</v>
      </c>
      <c r="AC122" s="39">
        <f t="shared" si="9"/>
        <v>0.061817834847655906</v>
      </c>
      <c r="AD122" s="39">
        <f t="shared" si="9"/>
        <v>0.04843948872975967</v>
      </c>
      <c r="AE122" s="39">
        <f t="shared" si="9"/>
        <v>0.13543747007377172</v>
      </c>
      <c r="AF122" s="39">
        <f t="shared" si="9"/>
        <v>0.13271792712489683</v>
      </c>
      <c r="AG122" s="39">
        <f t="shared" si="9"/>
        <v>0.14569880129932833</v>
      </c>
      <c r="AH122" s="39">
        <f t="shared" si="9"/>
        <v>0.13780501163467207</v>
      </c>
      <c r="AI122" s="39">
        <f t="shared" si="9"/>
        <v>0.20339470170267226</v>
      </c>
      <c r="AJ122" s="39">
        <f t="shared" si="9"/>
        <v>0.2679281280950516</v>
      </c>
      <c r="AK122" s="39">
        <f t="shared" si="9"/>
        <v>0.29194184616059005</v>
      </c>
      <c r="AL122" s="39">
        <f t="shared" si="9"/>
        <v>0.30912295179186855</v>
      </c>
      <c r="AM122" s="39">
        <f t="shared" si="9"/>
        <v>0.37063446037686054</v>
      </c>
      <c r="AN122" s="39">
        <f t="shared" si="10"/>
        <v>0.3614634590291368</v>
      </c>
      <c r="AO122" s="39">
        <v>-1</v>
      </c>
      <c r="AP122" s="39">
        <v>-1</v>
      </c>
      <c r="AQ122" s="39">
        <v>-1</v>
      </c>
      <c r="AR122" s="39">
        <v>-1</v>
      </c>
      <c r="AS122" s="39">
        <v>-1</v>
      </c>
      <c r="AT122" s="39">
        <v>-1</v>
      </c>
      <c r="AU122" s="39">
        <v>-1</v>
      </c>
      <c r="AV122" s="39">
        <v>-1</v>
      </c>
      <c r="AW122" s="39">
        <v>-1</v>
      </c>
      <c r="AX122" s="39">
        <v>-1</v>
      </c>
      <c r="AY122" s="39">
        <v>-1</v>
      </c>
      <c r="AZ122" s="39">
        <v>-1</v>
      </c>
      <c r="BA122" s="39">
        <v>-1</v>
      </c>
      <c r="BB122" s="39">
        <v>-1</v>
      </c>
      <c r="BC122" s="39">
        <v>-1</v>
      </c>
      <c r="BD122" s="39">
        <v>-1</v>
      </c>
      <c r="BE122" s="39">
        <v>-1</v>
      </c>
      <c r="BF122" s="118"/>
      <c r="BG122" s="118"/>
    </row>
    <row r="123" spans="1:59" s="119" customFormat="1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297" t="s">
        <v>217</v>
      </c>
      <c r="Z123" s="505"/>
      <c r="AA123" s="39">
        <f t="shared" si="9"/>
        <v>0</v>
      </c>
      <c r="AB123" s="39">
        <f t="shared" si="9"/>
        <v>0.011978886351797557</v>
      </c>
      <c r="AC123" s="39">
        <f t="shared" si="9"/>
        <v>0.06611842830033621</v>
      </c>
      <c r="AD123" s="39">
        <f t="shared" si="9"/>
        <v>0.07756083240409217</v>
      </c>
      <c r="AE123" s="39">
        <f t="shared" si="9"/>
        <v>0.13114233503768413</v>
      </c>
      <c r="AF123" s="39">
        <f t="shared" si="9"/>
        <v>0.15457896224186896</v>
      </c>
      <c r="AG123" s="39">
        <f t="shared" si="9"/>
        <v>0.15199770920997802</v>
      </c>
      <c r="AH123" s="39">
        <f t="shared" si="9"/>
        <v>0.12457702310885121</v>
      </c>
      <c r="AI123" s="39">
        <f t="shared" si="9"/>
        <v>0.11942396411797107</v>
      </c>
      <c r="AJ123" s="39">
        <f t="shared" si="9"/>
        <v>0.18231335216150102</v>
      </c>
      <c r="AK123" s="39">
        <f t="shared" si="9"/>
        <v>0.22448897361308195</v>
      </c>
      <c r="AL123" s="39">
        <f t="shared" si="9"/>
        <v>0.19377833019027046</v>
      </c>
      <c r="AM123" s="39">
        <f t="shared" si="9"/>
        <v>0.2877921381458366</v>
      </c>
      <c r="AN123" s="39">
        <f t="shared" si="10"/>
        <v>0.3142677401631213</v>
      </c>
      <c r="AO123" s="39">
        <v>-1</v>
      </c>
      <c r="AP123" s="39">
        <v>-1</v>
      </c>
      <c r="AQ123" s="39">
        <v>-1</v>
      </c>
      <c r="AR123" s="39">
        <v>-1</v>
      </c>
      <c r="AS123" s="39">
        <v>-1</v>
      </c>
      <c r="AT123" s="39">
        <v>-1</v>
      </c>
      <c r="AU123" s="39">
        <v>-1</v>
      </c>
      <c r="AV123" s="39">
        <v>-1</v>
      </c>
      <c r="AW123" s="39">
        <v>-1</v>
      </c>
      <c r="AX123" s="39">
        <v>-1</v>
      </c>
      <c r="AY123" s="39">
        <v>-1</v>
      </c>
      <c r="AZ123" s="39">
        <v>-1</v>
      </c>
      <c r="BA123" s="39">
        <v>-1</v>
      </c>
      <c r="BB123" s="39">
        <v>-1</v>
      </c>
      <c r="BC123" s="39">
        <v>-1</v>
      </c>
      <c r="BD123" s="39">
        <v>-1</v>
      </c>
      <c r="BE123" s="39">
        <v>-1</v>
      </c>
      <c r="BF123" s="118"/>
      <c r="BG123" s="118"/>
    </row>
    <row r="124" spans="1:59" s="119" customFormat="1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297" t="s">
        <v>218</v>
      </c>
      <c r="Z124" s="505"/>
      <c r="AA124" s="39">
        <f t="shared" si="9"/>
        <v>0</v>
      </c>
      <c r="AB124" s="39">
        <f t="shared" si="9"/>
        <v>0.027926091150075827</v>
      </c>
      <c r="AC124" s="39">
        <f t="shared" si="9"/>
        <v>0.037153370329326085</v>
      </c>
      <c r="AD124" s="39">
        <f t="shared" si="9"/>
        <v>0.020114035397224894</v>
      </c>
      <c r="AE124" s="39">
        <f t="shared" si="9"/>
        <v>0.037921239124237616</v>
      </c>
      <c r="AF124" s="39">
        <f t="shared" si="9"/>
        <v>0.038666320986190605</v>
      </c>
      <c r="AG124" s="39">
        <f t="shared" si="9"/>
        <v>0.03528397725937671</v>
      </c>
      <c r="AH124" s="39">
        <f t="shared" si="9"/>
        <v>0.009918315534964917</v>
      </c>
      <c r="AI124" s="39">
        <f t="shared" si="9"/>
        <v>-0.08306919742749819</v>
      </c>
      <c r="AJ124" s="39">
        <f t="shared" si="9"/>
        <v>-0.08987876795697769</v>
      </c>
      <c r="AK124" s="39">
        <f t="shared" si="9"/>
        <v>-0.07387693587272193</v>
      </c>
      <c r="AL124" s="39">
        <f t="shared" si="9"/>
        <v>-0.11425931019703761</v>
      </c>
      <c r="AM124" s="39">
        <f t="shared" si="9"/>
        <v>-0.14546591680749776</v>
      </c>
      <c r="AN124" s="39">
        <f t="shared" si="10"/>
        <v>-0.1582661875378807</v>
      </c>
      <c r="AO124" s="39">
        <v>-1</v>
      </c>
      <c r="AP124" s="39">
        <v>-1</v>
      </c>
      <c r="AQ124" s="39">
        <v>-1</v>
      </c>
      <c r="AR124" s="39">
        <v>-1</v>
      </c>
      <c r="AS124" s="39">
        <v>-1</v>
      </c>
      <c r="AT124" s="39">
        <v>-1</v>
      </c>
      <c r="AU124" s="39">
        <v>-1</v>
      </c>
      <c r="AV124" s="39">
        <v>-1</v>
      </c>
      <c r="AW124" s="39">
        <v>-1</v>
      </c>
      <c r="AX124" s="39">
        <v>-1</v>
      </c>
      <c r="AY124" s="39">
        <v>-1</v>
      </c>
      <c r="AZ124" s="39">
        <v>-1</v>
      </c>
      <c r="BA124" s="39">
        <v>-1</v>
      </c>
      <c r="BB124" s="39">
        <v>-1</v>
      </c>
      <c r="BC124" s="39">
        <v>-1</v>
      </c>
      <c r="BD124" s="39">
        <v>-1</v>
      </c>
      <c r="BE124" s="39">
        <v>-1</v>
      </c>
      <c r="BF124" s="118"/>
      <c r="BG124" s="118"/>
    </row>
    <row r="125" spans="1:59" s="119" customFormat="1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97" t="s">
        <v>219</v>
      </c>
      <c r="Z125" s="505"/>
      <c r="AA125" s="39">
        <f t="shared" si="9"/>
        <v>0</v>
      </c>
      <c r="AB125" s="39">
        <f t="shared" si="9"/>
        <v>0.024811348674226963</v>
      </c>
      <c r="AC125" s="39">
        <f t="shared" si="9"/>
        <v>0.0858943084918311</v>
      </c>
      <c r="AD125" s="39">
        <f t="shared" si="9"/>
        <v>0.07884272045261653</v>
      </c>
      <c r="AE125" s="39">
        <f t="shared" si="9"/>
        <v>0.2311460864755146</v>
      </c>
      <c r="AF125" s="39">
        <f t="shared" si="9"/>
        <v>0.27703744494692706</v>
      </c>
      <c r="AG125" s="39">
        <f t="shared" si="9"/>
        <v>0.32068274904112526</v>
      </c>
      <c r="AH125" s="39">
        <f t="shared" si="9"/>
        <v>0.3840474955058839</v>
      </c>
      <c r="AI125" s="39">
        <f t="shared" si="9"/>
        <v>0.4172793253641056</v>
      </c>
      <c r="AJ125" s="39">
        <f t="shared" si="9"/>
        <v>0.4129258604836381</v>
      </c>
      <c r="AK125" s="39">
        <f t="shared" si="9"/>
        <v>0.4640321456508256</v>
      </c>
      <c r="AL125" s="39">
        <f t="shared" si="9"/>
        <v>0.4223063101228133</v>
      </c>
      <c r="AM125" s="39">
        <f t="shared" si="9"/>
        <v>0.3897854169895052</v>
      </c>
      <c r="AN125" s="39">
        <f t="shared" si="10"/>
        <v>0.37812479176053504</v>
      </c>
      <c r="AO125" s="39">
        <v>-1</v>
      </c>
      <c r="AP125" s="39">
        <v>-1</v>
      </c>
      <c r="AQ125" s="39">
        <v>-1</v>
      </c>
      <c r="AR125" s="39">
        <v>-1</v>
      </c>
      <c r="AS125" s="39">
        <v>-1</v>
      </c>
      <c r="AT125" s="39">
        <v>-1</v>
      </c>
      <c r="AU125" s="39">
        <v>-1</v>
      </c>
      <c r="AV125" s="39">
        <v>-1</v>
      </c>
      <c r="AW125" s="39">
        <v>-1</v>
      </c>
      <c r="AX125" s="39">
        <v>-1</v>
      </c>
      <c r="AY125" s="39">
        <v>-1</v>
      </c>
      <c r="AZ125" s="39">
        <v>-1</v>
      </c>
      <c r="BA125" s="39">
        <v>-1</v>
      </c>
      <c r="BB125" s="39">
        <v>-1</v>
      </c>
      <c r="BC125" s="39">
        <v>-1</v>
      </c>
      <c r="BD125" s="39">
        <v>-1</v>
      </c>
      <c r="BE125" s="39">
        <v>-1</v>
      </c>
      <c r="BF125" s="118"/>
      <c r="BG125" s="118"/>
    </row>
    <row r="126" spans="1:59" s="119" customFormat="1" ht="15" thickBo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503" t="s">
        <v>317</v>
      </c>
      <c r="Z126" s="506"/>
      <c r="AA126" s="45">
        <f t="shared" si="9"/>
        <v>0</v>
      </c>
      <c r="AB126" s="45">
        <f t="shared" si="9"/>
        <v>0.0029308852610612224</v>
      </c>
      <c r="AC126" s="45">
        <f t="shared" si="9"/>
        <v>-0.08687629430724864</v>
      </c>
      <c r="AD126" s="45">
        <f t="shared" si="9"/>
        <v>-0.2509461005055069</v>
      </c>
      <c r="AE126" s="45">
        <f t="shared" si="9"/>
        <v>0.2147387201960329</v>
      </c>
      <c r="AF126" s="45">
        <f t="shared" si="9"/>
        <v>-1.4275485659683418</v>
      </c>
      <c r="AG126" s="45">
        <f t="shared" si="9"/>
        <v>-2.115395843432152</v>
      </c>
      <c r="AH126" s="45">
        <f t="shared" si="9"/>
        <v>0.054190612553414175</v>
      </c>
      <c r="AI126" s="45">
        <f t="shared" si="9"/>
        <v>-1.0038048395443533</v>
      </c>
      <c r="AJ126" s="45">
        <f t="shared" si="9"/>
        <v>-1.0037840804423137</v>
      </c>
      <c r="AK126" s="45">
        <f t="shared" si="9"/>
        <v>-1.0039741408770835</v>
      </c>
      <c r="AL126" s="45">
        <f t="shared" si="9"/>
        <v>-0.9872118404454621</v>
      </c>
      <c r="AM126" s="45">
        <f t="shared" si="9"/>
        <v>-0.917760092825144</v>
      </c>
      <c r="AN126" s="45">
        <f t="shared" si="10"/>
        <v>5.420278234354283</v>
      </c>
      <c r="AO126" s="45">
        <v>-1</v>
      </c>
      <c r="AP126" s="45">
        <v>-1</v>
      </c>
      <c r="AQ126" s="45">
        <v>-1</v>
      </c>
      <c r="AR126" s="45">
        <v>-1</v>
      </c>
      <c r="AS126" s="45">
        <v>-1</v>
      </c>
      <c r="AT126" s="45">
        <v>-1</v>
      </c>
      <c r="AU126" s="45">
        <v>-1</v>
      </c>
      <c r="AV126" s="45">
        <v>-1</v>
      </c>
      <c r="AW126" s="45">
        <v>-1</v>
      </c>
      <c r="AX126" s="45">
        <v>-1</v>
      </c>
      <c r="AY126" s="45">
        <v>-1</v>
      </c>
      <c r="AZ126" s="45">
        <v>-1</v>
      </c>
      <c r="BA126" s="45">
        <v>-1</v>
      </c>
      <c r="BB126" s="45">
        <v>-1</v>
      </c>
      <c r="BC126" s="45">
        <v>-1</v>
      </c>
      <c r="BD126" s="45">
        <v>-1</v>
      </c>
      <c r="BE126" s="45">
        <v>-1</v>
      </c>
      <c r="BF126" s="120"/>
      <c r="BG126" s="120"/>
    </row>
    <row r="127" spans="1:59" s="119" customFormat="1" ht="15" thickTop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295" t="s">
        <v>216</v>
      </c>
      <c r="Z127" s="507"/>
      <c r="AA127" s="83">
        <f t="shared" si="9"/>
        <v>0</v>
      </c>
      <c r="AB127" s="83">
        <f t="shared" si="9"/>
        <v>0.008102214028663068</v>
      </c>
      <c r="AC127" s="83">
        <f t="shared" si="9"/>
        <v>0.023735237001020204</v>
      </c>
      <c r="AD127" s="83">
        <f t="shared" si="9"/>
        <v>0.014650204847773463</v>
      </c>
      <c r="AE127" s="83">
        <f t="shared" si="9"/>
        <v>0.0676189559942506</v>
      </c>
      <c r="AF127" s="83">
        <f t="shared" si="9"/>
        <v>0.08091147423621114</v>
      </c>
      <c r="AG127" s="83">
        <f t="shared" si="9"/>
        <v>0.1002268375224149</v>
      </c>
      <c r="AH127" s="83">
        <f t="shared" si="9"/>
        <v>0.10670313084493199</v>
      </c>
      <c r="AI127" s="83">
        <f t="shared" si="9"/>
        <v>0.06495553936521414</v>
      </c>
      <c r="AJ127" s="83">
        <f t="shared" si="9"/>
        <v>0.0945347628236557</v>
      </c>
      <c r="AK127" s="83">
        <f t="shared" si="9"/>
        <v>0.10396779217778018</v>
      </c>
      <c r="AL127" s="83">
        <f t="shared" si="9"/>
        <v>0.08137807809850872</v>
      </c>
      <c r="AM127" s="83">
        <f t="shared" si="9"/>
        <v>0.11181383557260216</v>
      </c>
      <c r="AN127" s="83">
        <f t="shared" si="10"/>
        <v>0.12220589161204809</v>
      </c>
      <c r="AO127" s="83">
        <v>-1</v>
      </c>
      <c r="AP127" s="83">
        <v>-1</v>
      </c>
      <c r="AQ127" s="83">
        <v>-1</v>
      </c>
      <c r="AR127" s="83">
        <v>-1</v>
      </c>
      <c r="AS127" s="83">
        <v>-1</v>
      </c>
      <c r="AT127" s="83">
        <v>-1</v>
      </c>
      <c r="AU127" s="83">
        <v>-1</v>
      </c>
      <c r="AV127" s="83">
        <v>-1</v>
      </c>
      <c r="AW127" s="83">
        <v>-1</v>
      </c>
      <c r="AX127" s="83">
        <v>-1</v>
      </c>
      <c r="AY127" s="83">
        <v>-1</v>
      </c>
      <c r="AZ127" s="83">
        <v>-1</v>
      </c>
      <c r="BA127" s="83">
        <v>-1</v>
      </c>
      <c r="BB127" s="83">
        <v>-1</v>
      </c>
      <c r="BC127" s="83">
        <v>-1</v>
      </c>
      <c r="BD127" s="83">
        <v>-1</v>
      </c>
      <c r="BE127" s="83">
        <v>-1</v>
      </c>
      <c r="BF127" s="121"/>
      <c r="BG127" s="121"/>
    </row>
    <row r="129" ht="14.25">
      <c r="Y129" s="3" t="s">
        <v>220</v>
      </c>
    </row>
    <row r="130" spans="25:59" ht="14.25">
      <c r="Y130" s="291" t="s">
        <v>201</v>
      </c>
      <c r="Z130" s="504"/>
      <c r="AA130" s="79">
        <v>1990</v>
      </c>
      <c r="AB130" s="79">
        <f aca="true" t="shared" si="11" ref="AB130:AM130">AA130+1</f>
        <v>1991</v>
      </c>
      <c r="AC130" s="79">
        <f t="shared" si="11"/>
        <v>1992</v>
      </c>
      <c r="AD130" s="79">
        <f t="shared" si="11"/>
        <v>1993</v>
      </c>
      <c r="AE130" s="79">
        <f t="shared" si="11"/>
        <v>1994</v>
      </c>
      <c r="AF130" s="79">
        <f t="shared" si="11"/>
        <v>1995</v>
      </c>
      <c r="AG130" s="79">
        <f t="shared" si="11"/>
        <v>1996</v>
      </c>
      <c r="AH130" s="79">
        <f t="shared" si="11"/>
        <v>1997</v>
      </c>
      <c r="AI130" s="79">
        <f t="shared" si="11"/>
        <v>1998</v>
      </c>
      <c r="AJ130" s="79">
        <f t="shared" si="11"/>
        <v>1999</v>
      </c>
      <c r="AK130" s="79">
        <f t="shared" si="11"/>
        <v>2000</v>
      </c>
      <c r="AL130" s="79">
        <f t="shared" si="11"/>
        <v>2001</v>
      </c>
      <c r="AM130" s="79">
        <f t="shared" si="11"/>
        <v>2002</v>
      </c>
      <c r="AN130" s="79">
        <f>AM130+1</f>
        <v>2003</v>
      </c>
      <c r="AO130" s="79">
        <v>2004</v>
      </c>
      <c r="AP130" s="79">
        <v>2005</v>
      </c>
      <c r="AQ130" s="79">
        <v>2006</v>
      </c>
      <c r="AR130" s="79">
        <v>2007</v>
      </c>
      <c r="AS130" s="79">
        <v>2008</v>
      </c>
      <c r="AT130" s="79">
        <v>2009</v>
      </c>
      <c r="AU130" s="79">
        <v>2010</v>
      </c>
      <c r="AV130" s="79">
        <v>2011</v>
      </c>
      <c r="AW130" s="79">
        <v>2012</v>
      </c>
      <c r="AX130" s="79">
        <v>2013</v>
      </c>
      <c r="AY130" s="79">
        <v>2014</v>
      </c>
      <c r="AZ130" s="79">
        <v>2015</v>
      </c>
      <c r="BA130" s="79">
        <v>2016</v>
      </c>
      <c r="BB130" s="79">
        <v>2017</v>
      </c>
      <c r="BC130" s="79">
        <v>2018</v>
      </c>
      <c r="BD130" s="79">
        <v>2019</v>
      </c>
      <c r="BE130" s="79">
        <v>2020</v>
      </c>
      <c r="BF130" s="66" t="s">
        <v>202</v>
      </c>
      <c r="BG130" s="79" t="s">
        <v>242</v>
      </c>
    </row>
    <row r="131" spans="1:59" s="119" customFormat="1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297" t="s">
        <v>204</v>
      </c>
      <c r="Z131" s="505"/>
      <c r="AA131" s="122"/>
      <c r="AB131" s="499">
        <f aca="true" t="shared" si="12" ref="AB131:AN139">AB107/AA107-1</f>
        <v>0.00676254213570382</v>
      </c>
      <c r="AC131" s="499">
        <f t="shared" si="12"/>
        <v>-0.0018431496726791785</v>
      </c>
      <c r="AD131" s="499">
        <f t="shared" si="12"/>
        <v>-0.006267997970392458</v>
      </c>
      <c r="AE131" s="499">
        <f t="shared" si="12"/>
        <v>0.033434563753565794</v>
      </c>
      <c r="AF131" s="499">
        <f t="shared" si="12"/>
        <v>-0.006332448768768373</v>
      </c>
      <c r="AG131" s="499">
        <f t="shared" si="12"/>
        <v>-0.0014066117806635914</v>
      </c>
      <c r="AH131" s="499">
        <f t="shared" si="12"/>
        <v>0.008462966789197779</v>
      </c>
      <c r="AI131" s="499">
        <f t="shared" si="12"/>
        <v>-0.03621023493490105</v>
      </c>
      <c r="AJ131" s="499">
        <f t="shared" si="12"/>
        <v>0.009115185757601063</v>
      </c>
      <c r="AK131" s="499">
        <f t="shared" si="12"/>
        <v>0.0023264714501141093</v>
      </c>
      <c r="AL131" s="499">
        <f t="shared" si="12"/>
        <v>-0.058056471239023244</v>
      </c>
      <c r="AM131" s="499">
        <f t="shared" si="12"/>
        <v>0.05892279829492075</v>
      </c>
      <c r="AN131" s="499">
        <f t="shared" si="12"/>
        <v>0.03902614783323011</v>
      </c>
      <c r="AO131" s="499">
        <v>-1</v>
      </c>
      <c r="AP131" s="499" t="e">
        <v>#DIV/0!</v>
      </c>
      <c r="AQ131" s="499" t="e">
        <v>#DIV/0!</v>
      </c>
      <c r="AR131" s="499" t="e">
        <v>#DIV/0!</v>
      </c>
      <c r="AS131" s="499" t="e">
        <v>#DIV/0!</v>
      </c>
      <c r="AT131" s="499" t="e">
        <v>#DIV/0!</v>
      </c>
      <c r="AU131" s="499" t="e">
        <v>#DIV/0!</v>
      </c>
      <c r="AV131" s="499" t="e">
        <v>#DIV/0!</v>
      </c>
      <c r="AW131" s="499" t="e">
        <v>#DIV/0!</v>
      </c>
      <c r="AX131" s="499" t="e">
        <v>#DIV/0!</v>
      </c>
      <c r="AY131" s="499" t="e">
        <v>#DIV/0!</v>
      </c>
      <c r="AZ131" s="499" t="e">
        <v>#DIV/0!</v>
      </c>
      <c r="BA131" s="499" t="e">
        <v>#DIV/0!</v>
      </c>
      <c r="BB131" s="499" t="e">
        <v>#DIV/0!</v>
      </c>
      <c r="BC131" s="499" t="e">
        <v>#DIV/0!</v>
      </c>
      <c r="BD131" s="499" t="e">
        <v>#DIV/0!</v>
      </c>
      <c r="BE131" s="499" t="e">
        <v>#DIV/0!</v>
      </c>
      <c r="BF131" s="118"/>
      <c r="BG131" s="118"/>
    </row>
    <row r="132" spans="1:59" s="119" customFormat="1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97" t="s">
        <v>205</v>
      </c>
      <c r="Z132" s="505"/>
      <c r="AA132" s="122"/>
      <c r="AB132" s="499">
        <f t="shared" si="12"/>
        <v>-0.024310326908979718</v>
      </c>
      <c r="AC132" s="499">
        <f t="shared" si="12"/>
        <v>-0.005994981498431695</v>
      </c>
      <c r="AD132" s="499">
        <f t="shared" si="12"/>
        <v>-0.022079985963469606</v>
      </c>
      <c r="AE132" s="499">
        <f t="shared" si="12"/>
        <v>0.05411308992738095</v>
      </c>
      <c r="AF132" s="499">
        <f t="shared" si="12"/>
        <v>0.005282714608584094</v>
      </c>
      <c r="AG132" s="499">
        <f t="shared" si="12"/>
        <v>0.02459573120334424</v>
      </c>
      <c r="AH132" s="499">
        <f t="shared" si="12"/>
        <v>0.01787469061332736</v>
      </c>
      <c r="AI132" s="499">
        <f t="shared" si="12"/>
        <v>-0.08845162042131793</v>
      </c>
      <c r="AJ132" s="499">
        <f t="shared" si="12"/>
        <v>0.025596578085114174</v>
      </c>
      <c r="AK132" s="499">
        <f t="shared" si="12"/>
        <v>0.007829322035095565</v>
      </c>
      <c r="AL132" s="499">
        <f t="shared" si="12"/>
        <v>-0.03883354864976729</v>
      </c>
      <c r="AM132" s="499">
        <f t="shared" si="12"/>
        <v>0.034257415119262724</v>
      </c>
      <c r="AN132" s="499">
        <f t="shared" si="12"/>
        <v>0.021774571015081845</v>
      </c>
      <c r="AO132" s="499">
        <v>-1</v>
      </c>
      <c r="AP132" s="499" t="e">
        <v>#DIV/0!</v>
      </c>
      <c r="AQ132" s="499" t="e">
        <v>#DIV/0!</v>
      </c>
      <c r="AR132" s="499" t="e">
        <v>#DIV/0!</v>
      </c>
      <c r="AS132" s="499" t="e">
        <v>#DIV/0!</v>
      </c>
      <c r="AT132" s="499" t="e">
        <v>#DIV/0!</v>
      </c>
      <c r="AU132" s="499" t="e">
        <v>#DIV/0!</v>
      </c>
      <c r="AV132" s="499" t="e">
        <v>#DIV/0!</v>
      </c>
      <c r="AW132" s="499" t="e">
        <v>#DIV/0!</v>
      </c>
      <c r="AX132" s="499" t="e">
        <v>#DIV/0!</v>
      </c>
      <c r="AY132" s="499" t="e">
        <v>#DIV/0!</v>
      </c>
      <c r="AZ132" s="499" t="e">
        <v>#DIV/0!</v>
      </c>
      <c r="BA132" s="499" t="e">
        <v>#DIV/0!</v>
      </c>
      <c r="BB132" s="499" t="e">
        <v>#DIV/0!</v>
      </c>
      <c r="BC132" s="499" t="e">
        <v>#DIV/0!</v>
      </c>
      <c r="BD132" s="499" t="e">
        <v>#DIV/0!</v>
      </c>
      <c r="BE132" s="499" t="e">
        <v>#DIV/0!</v>
      </c>
      <c r="BF132" s="118"/>
      <c r="BG132" s="118"/>
    </row>
    <row r="133" spans="1:59" s="119" customFormat="1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297" t="s">
        <v>207</v>
      </c>
      <c r="Z133" s="505"/>
      <c r="AA133" s="122"/>
      <c r="AB133" s="499">
        <f t="shared" si="12"/>
        <v>0.05357071145668879</v>
      </c>
      <c r="AC133" s="499">
        <f t="shared" si="12"/>
        <v>0.03468865259028653</v>
      </c>
      <c r="AD133" s="499">
        <f t="shared" si="12"/>
        <v>0.008568912872225498</v>
      </c>
      <c r="AE133" s="499">
        <f t="shared" si="12"/>
        <v>0.038983659954411776</v>
      </c>
      <c r="AF133" s="499">
        <f t="shared" si="12"/>
        <v>0.03721168117191187</v>
      </c>
      <c r="AG133" s="499">
        <f t="shared" si="12"/>
        <v>0.03046820864446964</v>
      </c>
      <c r="AH133" s="499">
        <f t="shared" si="12"/>
        <v>0.011975496862814072</v>
      </c>
      <c r="AI133" s="499">
        <f t="shared" si="12"/>
        <v>-0.014289702246152336</v>
      </c>
      <c r="AJ133" s="499">
        <f t="shared" si="12"/>
        <v>0.014606096439103267</v>
      </c>
      <c r="AK133" s="499">
        <f t="shared" si="12"/>
        <v>-0.014668469991361177</v>
      </c>
      <c r="AL133" s="499">
        <f t="shared" si="12"/>
        <v>0.008378547992292429</v>
      </c>
      <c r="AM133" s="499">
        <f t="shared" si="12"/>
        <v>-0.01712070176192715</v>
      </c>
      <c r="AN133" s="499">
        <f t="shared" si="12"/>
        <v>-0.00738050647792321</v>
      </c>
      <c r="AO133" s="499">
        <v>-1</v>
      </c>
      <c r="AP133" s="499" t="e">
        <v>#DIV/0!</v>
      </c>
      <c r="AQ133" s="499" t="e">
        <v>#DIV/0!</v>
      </c>
      <c r="AR133" s="499" t="e">
        <v>#DIV/0!</v>
      </c>
      <c r="AS133" s="499" t="e">
        <v>#DIV/0!</v>
      </c>
      <c r="AT133" s="499" t="e">
        <v>#DIV/0!</v>
      </c>
      <c r="AU133" s="499" t="e">
        <v>#DIV/0!</v>
      </c>
      <c r="AV133" s="499" t="e">
        <v>#DIV/0!</v>
      </c>
      <c r="AW133" s="499" t="e">
        <v>#DIV/0!</v>
      </c>
      <c r="AX133" s="499" t="e">
        <v>#DIV/0!</v>
      </c>
      <c r="AY133" s="499" t="e">
        <v>#DIV/0!</v>
      </c>
      <c r="AZ133" s="499" t="e">
        <v>#DIV/0!</v>
      </c>
      <c r="BA133" s="499" t="e">
        <v>#DIV/0!</v>
      </c>
      <c r="BB133" s="499" t="e">
        <v>#DIV/0!</v>
      </c>
      <c r="BC133" s="499" t="e">
        <v>#DIV/0!</v>
      </c>
      <c r="BD133" s="499" t="e">
        <v>#DIV/0!</v>
      </c>
      <c r="BE133" s="499" t="e">
        <v>#DIV/0!</v>
      </c>
      <c r="BF133" s="118"/>
      <c r="BG133" s="118"/>
    </row>
    <row r="134" spans="1:59" s="119" customFormat="1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297" t="s">
        <v>314</v>
      </c>
      <c r="Z134" s="505"/>
      <c r="AA134" s="122"/>
      <c r="AB134" s="499">
        <f t="shared" si="12"/>
        <v>0.03417107126599861</v>
      </c>
      <c r="AC134" s="499">
        <f t="shared" si="12"/>
        <v>0.026733259467230264</v>
      </c>
      <c r="AD134" s="499">
        <f t="shared" si="12"/>
        <v>-0.012599473919945647</v>
      </c>
      <c r="AE134" s="499">
        <f t="shared" si="12"/>
        <v>0.0829785431388268</v>
      </c>
      <c r="AF134" s="499">
        <f t="shared" si="12"/>
        <v>-0.0023951499052591307</v>
      </c>
      <c r="AG134" s="499">
        <f t="shared" si="12"/>
        <v>0.011459935314505065</v>
      </c>
      <c r="AH134" s="499">
        <f t="shared" si="12"/>
        <v>-0.006889934471175141</v>
      </c>
      <c r="AI134" s="499">
        <f t="shared" si="12"/>
        <v>0.057645808725844905</v>
      </c>
      <c r="AJ134" s="499">
        <f t="shared" si="12"/>
        <v>0.053626151337605066</v>
      </c>
      <c r="AK134" s="499">
        <f t="shared" si="12"/>
        <v>0.01893933696511385</v>
      </c>
      <c r="AL134" s="499">
        <f t="shared" si="12"/>
        <v>0.01329866795656276</v>
      </c>
      <c r="AM134" s="499">
        <f t="shared" si="12"/>
        <v>0.04698680784780218</v>
      </c>
      <c r="AN134" s="499">
        <f t="shared" si="12"/>
        <v>-0.006691062871133524</v>
      </c>
      <c r="AO134" s="499">
        <v>-1</v>
      </c>
      <c r="AP134" s="499" t="e">
        <v>#DIV/0!</v>
      </c>
      <c r="AQ134" s="499" t="e">
        <v>#DIV/0!</v>
      </c>
      <c r="AR134" s="499" t="e">
        <v>#DIV/0!</v>
      </c>
      <c r="AS134" s="499" t="e">
        <v>#DIV/0!</v>
      </c>
      <c r="AT134" s="499" t="e">
        <v>#DIV/0!</v>
      </c>
      <c r="AU134" s="499" t="e">
        <v>#DIV/0!</v>
      </c>
      <c r="AV134" s="499" t="e">
        <v>#DIV/0!</v>
      </c>
      <c r="AW134" s="499" t="e">
        <v>#DIV/0!</v>
      </c>
      <c r="AX134" s="499" t="e">
        <v>#DIV/0!</v>
      </c>
      <c r="AY134" s="499" t="e">
        <v>#DIV/0!</v>
      </c>
      <c r="AZ134" s="499" t="e">
        <v>#DIV/0!</v>
      </c>
      <c r="BA134" s="499" t="e">
        <v>#DIV/0!</v>
      </c>
      <c r="BB134" s="499" t="e">
        <v>#DIV/0!</v>
      </c>
      <c r="BC134" s="499" t="e">
        <v>#DIV/0!</v>
      </c>
      <c r="BD134" s="499" t="e">
        <v>#DIV/0!</v>
      </c>
      <c r="BE134" s="499" t="e">
        <v>#DIV/0!</v>
      </c>
      <c r="BF134" s="118"/>
      <c r="BG134" s="118"/>
    </row>
    <row r="135" spans="1:59" s="119" customFormat="1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297" t="s">
        <v>217</v>
      </c>
      <c r="Z135" s="505"/>
      <c r="AA135" s="122"/>
      <c r="AB135" s="499">
        <f t="shared" si="12"/>
        <v>0.011978886351797557</v>
      </c>
      <c r="AC135" s="499">
        <f t="shared" si="12"/>
        <v>0.05349868725395335</v>
      </c>
      <c r="AD135" s="499">
        <f t="shared" si="12"/>
        <v>0.010732770206399955</v>
      </c>
      <c r="AE135" s="499">
        <f t="shared" si="12"/>
        <v>0.04972480534026924</v>
      </c>
      <c r="AF135" s="499">
        <f t="shared" si="12"/>
        <v>0.02071943245180008</v>
      </c>
      <c r="AG135" s="499">
        <f t="shared" si="12"/>
        <v>-0.002235666088076571</v>
      </c>
      <c r="AH135" s="499">
        <f t="shared" si="12"/>
        <v>-0.023802726239734895</v>
      </c>
      <c r="AI135" s="499">
        <f t="shared" si="12"/>
        <v>-0.004582219701265711</v>
      </c>
      <c r="AJ135" s="499">
        <f t="shared" si="12"/>
        <v>0.05618013376467457</v>
      </c>
      <c r="AK135" s="499">
        <f t="shared" si="12"/>
        <v>0.03567211803408599</v>
      </c>
      <c r="AL135" s="499">
        <f t="shared" si="12"/>
        <v>-0.025080375638005248</v>
      </c>
      <c r="AM135" s="499">
        <f t="shared" si="12"/>
        <v>0.07875315339371425</v>
      </c>
      <c r="AN135" s="499">
        <f t="shared" si="12"/>
        <v>0.020558909495599353</v>
      </c>
      <c r="AO135" s="499">
        <v>-1</v>
      </c>
      <c r="AP135" s="499" t="e">
        <v>#DIV/0!</v>
      </c>
      <c r="AQ135" s="499" t="e">
        <v>#DIV/0!</v>
      </c>
      <c r="AR135" s="499" t="e">
        <v>#DIV/0!</v>
      </c>
      <c r="AS135" s="499" t="e">
        <v>#DIV/0!</v>
      </c>
      <c r="AT135" s="499" t="e">
        <v>#DIV/0!</v>
      </c>
      <c r="AU135" s="499" t="e">
        <v>#DIV/0!</v>
      </c>
      <c r="AV135" s="499" t="e">
        <v>#DIV/0!</v>
      </c>
      <c r="AW135" s="499" t="e">
        <v>#DIV/0!</v>
      </c>
      <c r="AX135" s="499" t="e">
        <v>#DIV/0!</v>
      </c>
      <c r="AY135" s="499" t="e">
        <v>#DIV/0!</v>
      </c>
      <c r="AZ135" s="499" t="e">
        <v>#DIV/0!</v>
      </c>
      <c r="BA135" s="499" t="e">
        <v>#DIV/0!</v>
      </c>
      <c r="BB135" s="499" t="e">
        <v>#DIV/0!</v>
      </c>
      <c r="BC135" s="499" t="e">
        <v>#DIV/0!</v>
      </c>
      <c r="BD135" s="499" t="e">
        <v>#DIV/0!</v>
      </c>
      <c r="BE135" s="499" t="e">
        <v>#DIV/0!</v>
      </c>
      <c r="BF135" s="118"/>
      <c r="BG135" s="118"/>
    </row>
    <row r="136" spans="1:59" s="119" customFormat="1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297" t="s">
        <v>218</v>
      </c>
      <c r="Z136" s="505"/>
      <c r="AA136" s="122"/>
      <c r="AB136" s="499">
        <f t="shared" si="12"/>
        <v>0.027926091150075827</v>
      </c>
      <c r="AC136" s="499">
        <f t="shared" si="12"/>
        <v>0.008976597888401106</v>
      </c>
      <c r="AD136" s="499">
        <f t="shared" si="12"/>
        <v>-0.016428944281105418</v>
      </c>
      <c r="AE136" s="499">
        <f t="shared" si="12"/>
        <v>0.017456091288929887</v>
      </c>
      <c r="AF136" s="499">
        <f t="shared" si="12"/>
        <v>0.000717859731420134</v>
      </c>
      <c r="AG136" s="499">
        <f t="shared" si="12"/>
        <v>-0.0032564295755757033</v>
      </c>
      <c r="AH136" s="499">
        <f t="shared" si="12"/>
        <v>-0.024501163237897527</v>
      </c>
      <c r="AI136" s="499">
        <f t="shared" si="12"/>
        <v>-0.0920742910907667</v>
      </c>
      <c r="AJ136" s="499">
        <f t="shared" si="12"/>
        <v>-0.007426482467787987</v>
      </c>
      <c r="AK136" s="499">
        <f t="shared" si="12"/>
        <v>0.01758208854037524</v>
      </c>
      <c r="AL136" s="499">
        <f t="shared" si="12"/>
        <v>-0.04360368064299269</v>
      </c>
      <c r="AM136" s="499">
        <f t="shared" si="12"/>
        <v>-0.035232215217980145</v>
      </c>
      <c r="AN136" s="499">
        <f t="shared" si="12"/>
        <v>-0.014979239543683964</v>
      </c>
      <c r="AO136" s="499">
        <v>-1</v>
      </c>
      <c r="AP136" s="499" t="e">
        <v>#DIV/0!</v>
      </c>
      <c r="AQ136" s="499" t="e">
        <v>#DIV/0!</v>
      </c>
      <c r="AR136" s="499" t="e">
        <v>#DIV/0!</v>
      </c>
      <c r="AS136" s="499" t="e">
        <v>#DIV/0!</v>
      </c>
      <c r="AT136" s="499" t="e">
        <v>#DIV/0!</v>
      </c>
      <c r="AU136" s="499" t="e">
        <v>#DIV/0!</v>
      </c>
      <c r="AV136" s="499" t="e">
        <v>#DIV/0!</v>
      </c>
      <c r="AW136" s="499" t="e">
        <v>#DIV/0!</v>
      </c>
      <c r="AX136" s="499" t="e">
        <v>#DIV/0!</v>
      </c>
      <c r="AY136" s="499" t="e">
        <v>#DIV/0!</v>
      </c>
      <c r="AZ136" s="499" t="e">
        <v>#DIV/0!</v>
      </c>
      <c r="BA136" s="499" t="e">
        <v>#DIV/0!</v>
      </c>
      <c r="BB136" s="499" t="e">
        <v>#DIV/0!</v>
      </c>
      <c r="BC136" s="499" t="e">
        <v>#DIV/0!</v>
      </c>
      <c r="BD136" s="499" t="e">
        <v>#DIV/0!</v>
      </c>
      <c r="BE136" s="499" t="e">
        <v>#DIV/0!</v>
      </c>
      <c r="BF136" s="118"/>
      <c r="BG136" s="118"/>
    </row>
    <row r="137" spans="1:59" s="119" customFormat="1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97" t="s">
        <v>219</v>
      </c>
      <c r="Z137" s="505"/>
      <c r="AA137" s="122"/>
      <c r="AB137" s="499">
        <f t="shared" si="12"/>
        <v>0.024811348674226963</v>
      </c>
      <c r="AC137" s="499">
        <f t="shared" si="12"/>
        <v>0.059604101668688125</v>
      </c>
      <c r="AD137" s="499">
        <f t="shared" si="12"/>
        <v>-0.00649380697925217</v>
      </c>
      <c r="AE137" s="499">
        <f t="shared" si="12"/>
        <v>0.14117290976297325</v>
      </c>
      <c r="AF137" s="499">
        <f t="shared" si="12"/>
        <v>0.037275315233132655</v>
      </c>
      <c r="AG137" s="499">
        <f t="shared" si="12"/>
        <v>0.03417699634955662</v>
      </c>
      <c r="AH137" s="499">
        <f t="shared" si="12"/>
        <v>0.04797877954471996</v>
      </c>
      <c r="AI137" s="499">
        <f t="shared" si="12"/>
        <v>0.02401061377310243</v>
      </c>
      <c r="AJ137" s="499">
        <f t="shared" si="12"/>
        <v>-0.003071705628210575</v>
      </c>
      <c r="AK137" s="499">
        <f t="shared" si="12"/>
        <v>0.03617053562151806</v>
      </c>
      <c r="AL137" s="499">
        <f t="shared" si="12"/>
        <v>-0.02850062797594055</v>
      </c>
      <c r="AM137" s="499">
        <f t="shared" si="12"/>
        <v>-0.022864901112967684</v>
      </c>
      <c r="AN137" s="499">
        <f t="shared" si="12"/>
        <v>-0.008390234266689056</v>
      </c>
      <c r="AO137" s="499">
        <v>-1</v>
      </c>
      <c r="AP137" s="499" t="e">
        <v>#DIV/0!</v>
      </c>
      <c r="AQ137" s="499" t="e">
        <v>#DIV/0!</v>
      </c>
      <c r="AR137" s="499" t="e">
        <v>#DIV/0!</v>
      </c>
      <c r="AS137" s="499" t="e">
        <v>#DIV/0!</v>
      </c>
      <c r="AT137" s="499" t="e">
        <v>#DIV/0!</v>
      </c>
      <c r="AU137" s="499" t="e">
        <v>#DIV/0!</v>
      </c>
      <c r="AV137" s="499" t="e">
        <v>#DIV/0!</v>
      </c>
      <c r="AW137" s="499" t="e">
        <v>#DIV/0!</v>
      </c>
      <c r="AX137" s="499" t="e">
        <v>#DIV/0!</v>
      </c>
      <c r="AY137" s="499" t="e">
        <v>#DIV/0!</v>
      </c>
      <c r="AZ137" s="499" t="e">
        <v>#DIV/0!</v>
      </c>
      <c r="BA137" s="499" t="e">
        <v>#DIV/0!</v>
      </c>
      <c r="BB137" s="499" t="e">
        <v>#DIV/0!</v>
      </c>
      <c r="BC137" s="499" t="e">
        <v>#DIV/0!</v>
      </c>
      <c r="BD137" s="499" t="e">
        <v>#DIV/0!</v>
      </c>
      <c r="BE137" s="499" t="e">
        <v>#DIV/0!</v>
      </c>
      <c r="BF137" s="118"/>
      <c r="BG137" s="118"/>
    </row>
    <row r="138" spans="1:59" s="119" customFormat="1" ht="15" thickBo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503" t="s">
        <v>317</v>
      </c>
      <c r="Z138" s="506"/>
      <c r="AA138" s="500"/>
      <c r="AB138" s="500">
        <f t="shared" si="12"/>
        <v>0.0029308852610612224</v>
      </c>
      <c r="AC138" s="500">
        <f t="shared" si="12"/>
        <v>-0.08954473422655951</v>
      </c>
      <c r="AD138" s="500">
        <f t="shared" si="12"/>
        <v>-0.1796797139044649</v>
      </c>
      <c r="AE138" s="500">
        <f t="shared" si="12"/>
        <v>0.6216973451654308</v>
      </c>
      <c r="AF138" s="500">
        <f t="shared" si="12"/>
        <v>-1.3519675127333923</v>
      </c>
      <c r="AG138" s="500">
        <f t="shared" si="12"/>
        <v>1.6088167104617122</v>
      </c>
      <c r="AH138" s="500">
        <f t="shared" si="12"/>
        <v>-1.9451268971108902</v>
      </c>
      <c r="AI138" s="500">
        <f t="shared" si="12"/>
        <v>-1.0036092519692785</v>
      </c>
      <c r="AJ138" s="500">
        <f t="shared" si="12"/>
        <v>-0.005455973056883834</v>
      </c>
      <c r="AK138" s="500">
        <f t="shared" si="12"/>
        <v>0.050226319885964044</v>
      </c>
      <c r="AL138" s="500">
        <f t="shared" si="12"/>
        <v>-4.2178425350444115</v>
      </c>
      <c r="AM138" s="500">
        <f t="shared" si="12"/>
        <v>5.4309415928168345</v>
      </c>
      <c r="AN138" s="500">
        <f t="shared" si="12"/>
        <v>77.06767365025938</v>
      </c>
      <c r="AO138" s="500">
        <v>-1</v>
      </c>
      <c r="AP138" s="500" t="e">
        <v>#DIV/0!</v>
      </c>
      <c r="AQ138" s="500" t="e">
        <v>#DIV/0!</v>
      </c>
      <c r="AR138" s="500" t="e">
        <v>#DIV/0!</v>
      </c>
      <c r="AS138" s="500" t="e">
        <v>#DIV/0!</v>
      </c>
      <c r="AT138" s="500" t="e">
        <v>#DIV/0!</v>
      </c>
      <c r="AU138" s="500" t="e">
        <v>#DIV/0!</v>
      </c>
      <c r="AV138" s="500" t="e">
        <v>#DIV/0!</v>
      </c>
      <c r="AW138" s="500" t="e">
        <v>#DIV/0!</v>
      </c>
      <c r="AX138" s="500" t="e">
        <v>#DIV/0!</v>
      </c>
      <c r="AY138" s="500" t="e">
        <v>#DIV/0!</v>
      </c>
      <c r="AZ138" s="500" t="e">
        <v>#DIV/0!</v>
      </c>
      <c r="BA138" s="500" t="e">
        <v>#DIV/0!</v>
      </c>
      <c r="BB138" s="500" t="e">
        <v>#DIV/0!</v>
      </c>
      <c r="BC138" s="500" t="e">
        <v>#DIV/0!</v>
      </c>
      <c r="BD138" s="500" t="e">
        <v>#DIV/0!</v>
      </c>
      <c r="BE138" s="500" t="e">
        <v>#DIV/0!</v>
      </c>
      <c r="BF138" s="120"/>
      <c r="BG138" s="120"/>
    </row>
    <row r="139" spans="1:59" s="119" customFormat="1" ht="15" thickTop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295" t="s">
        <v>216</v>
      </c>
      <c r="Z139" s="507"/>
      <c r="AA139" s="124"/>
      <c r="AB139" s="501">
        <f t="shared" si="12"/>
        <v>0.008102214028663068</v>
      </c>
      <c r="AC139" s="501">
        <f t="shared" si="12"/>
        <v>0.015507378869731081</v>
      </c>
      <c r="AD139" s="501">
        <f t="shared" si="12"/>
        <v>-0.008874396254895833</v>
      </c>
      <c r="AE139" s="501">
        <f t="shared" si="12"/>
        <v>0.052203952547788646</v>
      </c>
      <c r="AF139" s="501">
        <f t="shared" si="12"/>
        <v>0.012450620296060144</v>
      </c>
      <c r="AG139" s="501">
        <f t="shared" si="12"/>
        <v>0.017869514522317553</v>
      </c>
      <c r="AH139" s="501">
        <f t="shared" si="12"/>
        <v>0.005886325530016112</v>
      </c>
      <c r="AI139" s="501">
        <f t="shared" si="12"/>
        <v>-0.03772248430149916</v>
      </c>
      <c r="AJ139" s="501">
        <f t="shared" si="12"/>
        <v>0.027775078268594156</v>
      </c>
      <c r="AK139" s="501">
        <f t="shared" si="12"/>
        <v>0.008618300372470022</v>
      </c>
      <c r="AL139" s="501">
        <f t="shared" si="12"/>
        <v>-0.020462294497477163</v>
      </c>
      <c r="AM139" s="501">
        <f t="shared" si="12"/>
        <v>0.028145343511689846</v>
      </c>
      <c r="AN139" s="501">
        <f t="shared" si="12"/>
        <v>0.00934693894512817</v>
      </c>
      <c r="AO139" s="501">
        <v>-1</v>
      </c>
      <c r="AP139" s="501" t="e">
        <v>#DIV/0!</v>
      </c>
      <c r="AQ139" s="501" t="e">
        <v>#DIV/0!</v>
      </c>
      <c r="AR139" s="501" t="e">
        <v>#DIV/0!</v>
      </c>
      <c r="AS139" s="501" t="e">
        <v>#DIV/0!</v>
      </c>
      <c r="AT139" s="501" t="e">
        <v>#DIV/0!</v>
      </c>
      <c r="AU139" s="501" t="e">
        <v>#DIV/0!</v>
      </c>
      <c r="AV139" s="501" t="e">
        <v>#DIV/0!</v>
      </c>
      <c r="AW139" s="501" t="e">
        <v>#DIV/0!</v>
      </c>
      <c r="AX139" s="501" t="e">
        <v>#DIV/0!</v>
      </c>
      <c r="AY139" s="501" t="e">
        <v>#DIV/0!</v>
      </c>
      <c r="AZ139" s="501" t="e">
        <v>#DIV/0!</v>
      </c>
      <c r="BA139" s="501" t="e">
        <v>#DIV/0!</v>
      </c>
      <c r="BB139" s="501" t="e">
        <v>#DIV/0!</v>
      </c>
      <c r="BC139" s="501" t="e">
        <v>#DIV/0!</v>
      </c>
      <c r="BD139" s="501" t="e">
        <v>#DIV/0!</v>
      </c>
      <c r="BE139" s="501" t="e">
        <v>#DIV/0!</v>
      </c>
      <c r="BF139" s="121"/>
      <c r="BG139" s="121"/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Z1:BG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4.25390625" style="279" customWidth="1"/>
    <col min="27" max="40" width="9.00390625" style="279" customWidth="1"/>
    <col min="41" max="57" width="9.00390625" style="279" hidden="1" customWidth="1"/>
    <col min="58" max="58" width="40.875" style="279" customWidth="1"/>
    <col min="59" max="59" width="40.625" style="279" customWidth="1"/>
    <col min="60" max="16384" width="9.00390625" style="279" customWidth="1"/>
  </cols>
  <sheetData>
    <row r="1" ht="36.75" customHeight="1">
      <c r="AA1" s="595" t="s">
        <v>11</v>
      </c>
    </row>
    <row r="2" ht="12.75"/>
    <row r="3" spans="26:59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  <c r="BG3" s="275" t="s">
        <v>203</v>
      </c>
    </row>
    <row r="4" spans="26:59" ht="25.5">
      <c r="Z4" s="280" t="s">
        <v>318</v>
      </c>
      <c r="AA4" s="281">
        <v>1122.277111530328</v>
      </c>
      <c r="AB4" s="281">
        <v>1131.3700408874163</v>
      </c>
      <c r="AC4" s="281">
        <v>1148.914624753321</v>
      </c>
      <c r="AD4" s="281">
        <v>1138.7187011102153</v>
      </c>
      <c r="AE4" s="281">
        <v>1198.1643181482525</v>
      </c>
      <c r="AF4" s="281">
        <v>1213.0822071258042</v>
      </c>
      <c r="AG4" s="281">
        <v>1234.7593972428037</v>
      </c>
      <c r="AH4" s="281">
        <v>1242.0275930062212</v>
      </c>
      <c r="AI4" s="281">
        <v>1195.175226627015</v>
      </c>
      <c r="AJ4" s="281">
        <v>1228.3713120912648</v>
      </c>
      <c r="AK4" s="281">
        <v>1238.9577850277926</v>
      </c>
      <c r="AL4" s="281">
        <v>1213.6058659606124</v>
      </c>
      <c r="AM4" s="281">
        <v>1247.763219945875</v>
      </c>
      <c r="AN4" s="281">
        <v>1259.425986580686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  <c r="BG4" s="282"/>
    </row>
    <row r="5" spans="26:59" ht="25.5">
      <c r="Z5" s="283" t="s">
        <v>319</v>
      </c>
      <c r="AA5" s="284">
        <v>9.079091628754934</v>
      </c>
      <c r="AB5" s="284">
        <v>9.120789088359814</v>
      </c>
      <c r="AC5" s="284">
        <v>9.23178916171151</v>
      </c>
      <c r="AD5" s="284">
        <v>9.1269813496699</v>
      </c>
      <c r="AE5" s="284">
        <v>9.582708048596801</v>
      </c>
      <c r="AF5" s="284">
        <v>9.660586371120147</v>
      </c>
      <c r="AG5" s="284">
        <v>9.810266615098868</v>
      </c>
      <c r="AH5" s="284">
        <v>9.844392253112735</v>
      </c>
      <c r="AI5" s="284">
        <v>9.449071253949173</v>
      </c>
      <c r="AJ5" s="284">
        <v>9.696188308820743</v>
      </c>
      <c r="AK5" s="284">
        <v>9.76127284833391</v>
      </c>
      <c r="AL5" s="284">
        <v>9.534105835924082</v>
      </c>
      <c r="AM5" s="284">
        <v>9.791369874413427</v>
      </c>
      <c r="AN5" s="284">
        <v>9.86864014434125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  <c r="BG5" s="285"/>
    </row>
    <row r="6" spans="26:59" ht="51">
      <c r="Z6" s="283" t="s">
        <v>320</v>
      </c>
      <c r="AA6" s="281">
        <v>123611.167</v>
      </c>
      <c r="AB6" s="281">
        <v>124043</v>
      </c>
      <c r="AC6" s="281">
        <v>124452</v>
      </c>
      <c r="AD6" s="281">
        <v>124764</v>
      </c>
      <c r="AE6" s="281">
        <v>125034</v>
      </c>
      <c r="AF6" s="281">
        <v>125570.246</v>
      </c>
      <c r="AG6" s="281">
        <v>125864</v>
      </c>
      <c r="AH6" s="281">
        <v>126166</v>
      </c>
      <c r="AI6" s="281">
        <v>126486</v>
      </c>
      <c r="AJ6" s="281">
        <v>126686</v>
      </c>
      <c r="AK6" s="281">
        <v>126925.843</v>
      </c>
      <c r="AL6" s="281">
        <v>127291</v>
      </c>
      <c r="AM6" s="281">
        <v>127435</v>
      </c>
      <c r="AN6" s="281">
        <v>127619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286" t="s">
        <v>148</v>
      </c>
      <c r="BG6" s="286" t="s">
        <v>10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0" t="s">
        <v>322</v>
      </c>
      <c r="AA10" s="289">
        <f aca="true" t="shared" si="1" ref="AA10:AM12">AA4/$AA4-1</f>
        <v>0</v>
      </c>
      <c r="AB10" s="289">
        <f t="shared" si="1"/>
        <v>0.008102214028662846</v>
      </c>
      <c r="AC10" s="289">
        <f t="shared" si="1"/>
        <v>0.023735237001020426</v>
      </c>
      <c r="AD10" s="289">
        <f t="shared" si="1"/>
        <v>0.014650204847773907</v>
      </c>
      <c r="AE10" s="289">
        <f t="shared" si="1"/>
        <v>0.06761895599425105</v>
      </c>
      <c r="AF10" s="289">
        <f t="shared" si="1"/>
        <v>0.08091147423621159</v>
      </c>
      <c r="AG10" s="289">
        <f t="shared" si="1"/>
        <v>0.10022683752241535</v>
      </c>
      <c r="AH10" s="289">
        <f t="shared" si="1"/>
        <v>0.10670313084493221</v>
      </c>
      <c r="AI10" s="289">
        <f t="shared" si="1"/>
        <v>0.06495553936521414</v>
      </c>
      <c r="AJ10" s="289">
        <f t="shared" si="1"/>
        <v>0.09453476282365547</v>
      </c>
      <c r="AK10" s="289">
        <f t="shared" si="1"/>
        <v>0.10396779217778018</v>
      </c>
      <c r="AL10" s="289">
        <f t="shared" si="1"/>
        <v>0.08137807809850917</v>
      </c>
      <c r="AM10" s="289">
        <f t="shared" si="1"/>
        <v>0.11181383557260216</v>
      </c>
      <c r="AN10" s="289">
        <f>AN4/$AA4-1</f>
        <v>0.12220589161204831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319</v>
      </c>
      <c r="AA11" s="289">
        <f t="shared" si="1"/>
        <v>0</v>
      </c>
      <c r="AB11" s="289">
        <f t="shared" si="1"/>
        <v>0.004592690690863543</v>
      </c>
      <c r="AC11" s="289">
        <f t="shared" si="1"/>
        <v>0.01681859146271414</v>
      </c>
      <c r="AD11" s="289">
        <f t="shared" si="1"/>
        <v>0.00527472602691792</v>
      </c>
      <c r="AE11" s="289">
        <f t="shared" si="1"/>
        <v>0.055469912677919675</v>
      </c>
      <c r="AF11" s="289">
        <f t="shared" si="1"/>
        <v>0.06404767857210802</v>
      </c>
      <c r="AG11" s="289">
        <f t="shared" si="1"/>
        <v>0.0805339362396329</v>
      </c>
      <c r="AH11" s="289">
        <f t="shared" si="1"/>
        <v>0.08429264244167012</v>
      </c>
      <c r="AI11" s="289">
        <f t="shared" si="1"/>
        <v>0.04075073149635955</v>
      </c>
      <c r="AJ11" s="289">
        <f t="shared" si="1"/>
        <v>0.06796898911245308</v>
      </c>
      <c r="AK11" s="289">
        <f t="shared" si="1"/>
        <v>0.0751376070947889</v>
      </c>
      <c r="AL11" s="289">
        <f t="shared" si="1"/>
        <v>0.05011671054492339</v>
      </c>
      <c r="AM11" s="289">
        <f t="shared" si="1"/>
        <v>0.07845258917781961</v>
      </c>
      <c r="AN11" s="289">
        <f>AN5/$AA5-1</f>
        <v>0.08696338222710387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289">
        <f t="shared" si="1"/>
        <v>0</v>
      </c>
      <c r="AB12" s="289">
        <f t="shared" si="1"/>
        <v>0.003493478869914801</v>
      </c>
      <c r="AC12" s="289">
        <f t="shared" si="1"/>
        <v>0.006802241418851773</v>
      </c>
      <c r="AD12" s="289">
        <f t="shared" si="1"/>
        <v>0.009326285221463948</v>
      </c>
      <c r="AE12" s="289">
        <f t="shared" si="1"/>
        <v>0.011510553896801223</v>
      </c>
      <c r="AF12" s="289">
        <f t="shared" si="1"/>
        <v>0.015848721823004785</v>
      </c>
      <c r="AG12" s="289">
        <f t="shared" si="1"/>
        <v>0.018225157602468123</v>
      </c>
      <c r="AH12" s="289">
        <f t="shared" si="1"/>
        <v>0.02066830256525276</v>
      </c>
      <c r="AI12" s="289">
        <f t="shared" si="1"/>
        <v>0.02325706543972683</v>
      </c>
      <c r="AJ12" s="289">
        <f t="shared" si="1"/>
        <v>0.024875042236273126</v>
      </c>
      <c r="AK12" s="289">
        <f t="shared" si="1"/>
        <v>0.026815344280343156</v>
      </c>
      <c r="AL12" s="289">
        <f t="shared" si="1"/>
        <v>0.029769422045825333</v>
      </c>
      <c r="AM12" s="289">
        <f t="shared" si="1"/>
        <v>0.030934365339338576</v>
      </c>
      <c r="AN12" s="289">
        <f>AN6/$AA6-1</f>
        <v>0.03242290399216108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0" t="s">
        <v>324</v>
      </c>
      <c r="AA16" s="290"/>
      <c r="AB16" s="289">
        <f aca="true" t="shared" si="3" ref="AB16:AN18">AB4/AA4-1</f>
        <v>0.008102214028662846</v>
      </c>
      <c r="AC16" s="289">
        <f t="shared" si="3"/>
        <v>0.015507378869731525</v>
      </c>
      <c r="AD16" s="289">
        <f t="shared" si="3"/>
        <v>-0.008874396254895722</v>
      </c>
      <c r="AE16" s="289">
        <f t="shared" si="3"/>
        <v>0.052203952547788646</v>
      </c>
      <c r="AF16" s="289">
        <f t="shared" si="3"/>
        <v>0.012450620296060144</v>
      </c>
      <c r="AG16" s="289">
        <f t="shared" si="3"/>
        <v>0.017869514522317553</v>
      </c>
      <c r="AH16" s="289">
        <f t="shared" si="3"/>
        <v>0.00588632553001589</v>
      </c>
      <c r="AI16" s="289">
        <f t="shared" si="3"/>
        <v>-0.03772248430149927</v>
      </c>
      <c r="AJ16" s="289">
        <f t="shared" si="3"/>
        <v>0.027775078268593933</v>
      </c>
      <c r="AK16" s="289">
        <f t="shared" si="3"/>
        <v>0.008618300372470244</v>
      </c>
      <c r="AL16" s="289">
        <f t="shared" si="3"/>
        <v>-0.02046229449747683</v>
      </c>
      <c r="AM16" s="289">
        <f t="shared" si="3"/>
        <v>0.028145343511689402</v>
      </c>
      <c r="AN16" s="289">
        <f t="shared" si="3"/>
        <v>0.009346938945128391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319</v>
      </c>
      <c r="AA17" s="290"/>
      <c r="AB17" s="289">
        <f t="shared" si="3"/>
        <v>0.004592690690863543</v>
      </c>
      <c r="AC17" s="289">
        <f t="shared" si="3"/>
        <v>0.012170007690821105</v>
      </c>
      <c r="AD17" s="289">
        <f t="shared" si="3"/>
        <v>-0.011352925224537902</v>
      </c>
      <c r="AE17" s="289">
        <f t="shared" si="3"/>
        <v>0.04993181003304925</v>
      </c>
      <c r="AF17" s="289">
        <f t="shared" si="3"/>
        <v>0.008126963915461083</v>
      </c>
      <c r="AG17" s="289">
        <f t="shared" si="3"/>
        <v>0.015493908778268839</v>
      </c>
      <c r="AH17" s="289">
        <f t="shared" si="3"/>
        <v>0.0034785637692398286</v>
      </c>
      <c r="AI17" s="289">
        <f t="shared" si="3"/>
        <v>-0.040156973533695184</v>
      </c>
      <c r="AJ17" s="289">
        <f t="shared" si="3"/>
        <v>0.02615252316657979</v>
      </c>
      <c r="AK17" s="289">
        <f t="shared" si="3"/>
        <v>0.006712384025582496</v>
      </c>
      <c r="AL17" s="289">
        <f t="shared" si="3"/>
        <v>-0.023272273599912907</v>
      </c>
      <c r="AM17" s="289">
        <f t="shared" si="3"/>
        <v>0.026983551778918313</v>
      </c>
      <c r="AN17" s="289">
        <f t="shared" si="3"/>
        <v>0.007891671024474745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289">
        <f t="shared" si="3"/>
        <v>0.003493478869914801</v>
      </c>
      <c r="AC18" s="289">
        <f t="shared" si="3"/>
        <v>0.003297243697749863</v>
      </c>
      <c r="AD18" s="289">
        <f t="shared" si="3"/>
        <v>0.002506990646996332</v>
      </c>
      <c r="AE18" s="289">
        <f t="shared" si="3"/>
        <v>0.002164085793979087</v>
      </c>
      <c r="AF18" s="289">
        <f t="shared" si="3"/>
        <v>0.00428880144600674</v>
      </c>
      <c r="AG18" s="289">
        <f t="shared" si="3"/>
        <v>0.00233935991492773</v>
      </c>
      <c r="AH18" s="289">
        <f t="shared" si="3"/>
        <v>0.0023994152418482795</v>
      </c>
      <c r="AI18" s="289">
        <f t="shared" si="3"/>
        <v>0.002536341011048826</v>
      </c>
      <c r="AJ18" s="289">
        <f t="shared" si="3"/>
        <v>0.0015812026627453069</v>
      </c>
      <c r="AK18" s="289">
        <f t="shared" si="3"/>
        <v>0.0018932084050329312</v>
      </c>
      <c r="AL18" s="289">
        <f t="shared" si="3"/>
        <v>0.0028769318475199146</v>
      </c>
      <c r="AM18" s="289">
        <f t="shared" si="3"/>
        <v>0.0011312661539306657</v>
      </c>
      <c r="AN18" s="289">
        <f t="shared" si="3"/>
        <v>0.0014438733471966447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Z1:BF18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279" customWidth="1"/>
    <col min="2" max="24" width="1.625" style="279" hidden="1" customWidth="1"/>
    <col min="25" max="25" width="1.625" style="279" customWidth="1"/>
    <col min="26" max="26" width="17.125" style="279" customWidth="1"/>
    <col min="27" max="38" width="9.00390625" style="279" customWidth="1"/>
    <col min="39" max="39" width="9.625" style="279" customWidth="1"/>
    <col min="40" max="40" width="9.00390625" style="279" customWidth="1"/>
    <col min="41" max="57" width="9.00390625" style="279" hidden="1" customWidth="1"/>
    <col min="58" max="58" width="40.875" style="279" customWidth="1"/>
    <col min="59" max="16384" width="9.00390625" style="279" customWidth="1"/>
  </cols>
  <sheetData>
    <row r="1" ht="36.75" customHeight="1">
      <c r="AA1" s="595" t="s">
        <v>339</v>
      </c>
    </row>
    <row r="2" ht="12.75"/>
    <row r="3" spans="26:58" ht="12.75">
      <c r="Z3" s="274"/>
      <c r="AA3" s="274">
        <v>1990</v>
      </c>
      <c r="AB3" s="274">
        <v>1991</v>
      </c>
      <c r="AC3" s="274">
        <v>1992</v>
      </c>
      <c r="AD3" s="274">
        <v>1993</v>
      </c>
      <c r="AE3" s="274">
        <v>1994</v>
      </c>
      <c r="AF3" s="274">
        <v>1995</v>
      </c>
      <c r="AG3" s="274">
        <v>1996</v>
      </c>
      <c r="AH3" s="274">
        <v>1997</v>
      </c>
      <c r="AI3" s="274">
        <v>1998</v>
      </c>
      <c r="AJ3" s="274">
        <v>1999</v>
      </c>
      <c r="AK3" s="274">
        <v>2000</v>
      </c>
      <c r="AL3" s="274">
        <v>2001</v>
      </c>
      <c r="AM3" s="274">
        <v>2002</v>
      </c>
      <c r="AN3" s="274">
        <v>2003</v>
      </c>
      <c r="AO3" s="274">
        <v>2004</v>
      </c>
      <c r="AP3" s="274">
        <v>2005</v>
      </c>
      <c r="AQ3" s="274">
        <v>2006</v>
      </c>
      <c r="AR3" s="274">
        <v>2007</v>
      </c>
      <c r="AS3" s="274">
        <v>2008</v>
      </c>
      <c r="AT3" s="274">
        <v>2009</v>
      </c>
      <c r="AU3" s="274">
        <v>2010</v>
      </c>
      <c r="AV3" s="274">
        <v>2011</v>
      </c>
      <c r="AW3" s="274">
        <v>2012</v>
      </c>
      <c r="AX3" s="274">
        <v>2013</v>
      </c>
      <c r="AY3" s="274">
        <v>2014</v>
      </c>
      <c r="AZ3" s="274">
        <v>2015</v>
      </c>
      <c r="BA3" s="274">
        <v>2016</v>
      </c>
      <c r="BB3" s="274">
        <v>2017</v>
      </c>
      <c r="BC3" s="274">
        <v>2018</v>
      </c>
      <c r="BD3" s="274">
        <v>2019</v>
      </c>
      <c r="BE3" s="274">
        <v>2020</v>
      </c>
      <c r="BF3" s="275" t="s">
        <v>202</v>
      </c>
    </row>
    <row r="4" spans="26:58" ht="25.5">
      <c r="Z4" s="283" t="s">
        <v>340</v>
      </c>
      <c r="AA4" s="281">
        <v>1048.3321546861446</v>
      </c>
      <c r="AB4" s="281">
        <v>1055.4127497758682</v>
      </c>
      <c r="AC4" s="281">
        <v>1071.3968164713315</v>
      </c>
      <c r="AD4" s="281">
        <v>1062.2917166855625</v>
      </c>
      <c r="AE4" s="281">
        <v>1118.1428510576036</v>
      </c>
      <c r="AF4" s="281">
        <v>1132.2410735555286</v>
      </c>
      <c r="AG4" s="281">
        <v>1153.3719443110438</v>
      </c>
      <c r="AH4" s="281">
        <v>1161.0130695861983</v>
      </c>
      <c r="AI4" s="281">
        <v>1118.8990641438781</v>
      </c>
      <c r="AJ4" s="281">
        <v>1152.557087119144</v>
      </c>
      <c r="AK4" s="281">
        <v>1161.3657740193562</v>
      </c>
      <c r="AL4" s="281">
        <v>1139.0226713185443</v>
      </c>
      <c r="AM4" s="281">
        <v>1175.5097982825425</v>
      </c>
      <c r="AN4" s="281">
        <v>1188.0997447552259</v>
      </c>
      <c r="AO4" s="281"/>
      <c r="AP4" s="281"/>
      <c r="AQ4" s="281"/>
      <c r="AR4" s="281"/>
      <c r="AS4" s="281"/>
      <c r="AT4" s="281"/>
      <c r="AU4" s="281"/>
      <c r="AV4" s="281"/>
      <c r="AW4" s="281"/>
      <c r="AX4" s="281"/>
      <c r="AY4" s="281"/>
      <c r="AZ4" s="281"/>
      <c r="BA4" s="281"/>
      <c r="BB4" s="281"/>
      <c r="BC4" s="281"/>
      <c r="BD4" s="281"/>
      <c r="BE4" s="281"/>
      <c r="BF4" s="282"/>
    </row>
    <row r="5" spans="26:58" ht="25.5">
      <c r="Z5" s="283" t="s">
        <v>338</v>
      </c>
      <c r="AA5" s="284">
        <v>25.471858315552083</v>
      </c>
      <c r="AB5" s="284">
        <v>25.250652277331024</v>
      </c>
      <c r="AC5" s="284">
        <v>25.234289116975823</v>
      </c>
      <c r="AD5" s="284">
        <v>24.66022725577288</v>
      </c>
      <c r="AE5" s="284">
        <v>25.606807844236595</v>
      </c>
      <c r="AF5" s="284">
        <v>25.595620227753162</v>
      </c>
      <c r="AG5" s="284">
        <v>25.72712961274784</v>
      </c>
      <c r="AH5" s="284">
        <v>25.51779539776681</v>
      </c>
      <c r="AI5" s="284">
        <v>24.24126371648236</v>
      </c>
      <c r="AJ5" s="284">
        <v>24.621126591549224</v>
      </c>
      <c r="AK5" s="284">
        <v>24.491102924380726</v>
      </c>
      <c r="AL5" s="284">
        <v>23.72210178217218</v>
      </c>
      <c r="AM5" s="284">
        <v>24.16865203890215</v>
      </c>
      <c r="AN5" s="284">
        <v>24.118568147946018</v>
      </c>
      <c r="AO5" s="284" t="e">
        <v>#DIV/0!</v>
      </c>
      <c r="AP5" s="284" t="e">
        <v>#DIV/0!</v>
      </c>
      <c r="AQ5" s="284" t="e">
        <v>#DIV/0!</v>
      </c>
      <c r="AR5" s="284" t="e">
        <v>#DIV/0!</v>
      </c>
      <c r="AS5" s="284" t="e">
        <v>#DIV/0!</v>
      </c>
      <c r="AT5" s="284" t="e">
        <v>#DIV/0!</v>
      </c>
      <c r="AU5" s="284" t="e">
        <v>#DIV/0!</v>
      </c>
      <c r="AV5" s="284" t="e">
        <v>#DIV/0!</v>
      </c>
      <c r="AW5" s="284" t="e">
        <v>#DIV/0!</v>
      </c>
      <c r="AX5" s="284" t="e">
        <v>#DIV/0!</v>
      </c>
      <c r="AY5" s="284" t="e">
        <v>#DIV/0!</v>
      </c>
      <c r="AZ5" s="284" t="e">
        <v>#DIV/0!</v>
      </c>
      <c r="BA5" s="284" t="e">
        <v>#DIV/0!</v>
      </c>
      <c r="BB5" s="284" t="e">
        <v>#DIV/0!</v>
      </c>
      <c r="BC5" s="284" t="e">
        <v>#DIV/0!</v>
      </c>
      <c r="BD5" s="284" t="e">
        <v>#DIV/0!</v>
      </c>
      <c r="BE5" s="284" t="e">
        <v>#DIV/0!</v>
      </c>
      <c r="BF5" s="285"/>
    </row>
    <row r="6" spans="26:58" ht="12.75">
      <c r="Z6" s="283" t="s">
        <v>336</v>
      </c>
      <c r="AA6" s="281">
        <v>41156.485</v>
      </c>
      <c r="AB6" s="281">
        <v>41797.445</v>
      </c>
      <c r="AC6" s="281">
        <v>42457.975</v>
      </c>
      <c r="AD6" s="281">
        <v>43077.126</v>
      </c>
      <c r="AE6" s="281">
        <v>43665.843</v>
      </c>
      <c r="AF6" s="281">
        <v>44235.735</v>
      </c>
      <c r="AG6" s="281">
        <v>44830.961</v>
      </c>
      <c r="AH6" s="281">
        <v>45498.173</v>
      </c>
      <c r="AI6" s="281">
        <v>46156.796</v>
      </c>
      <c r="AJ6" s="281">
        <v>46811.712</v>
      </c>
      <c r="AK6" s="281">
        <v>47419.905</v>
      </c>
      <c r="AL6" s="281">
        <v>48015.251</v>
      </c>
      <c r="AM6" s="281">
        <v>48637.789</v>
      </c>
      <c r="AN6" s="281">
        <v>49260.791</v>
      </c>
      <c r="AO6" s="281"/>
      <c r="AP6" s="281"/>
      <c r="AQ6" s="281"/>
      <c r="AR6" s="281"/>
      <c r="AS6" s="281"/>
      <c r="AT6" s="281"/>
      <c r="AU6" s="281"/>
      <c r="AV6" s="281"/>
      <c r="AW6" s="281"/>
      <c r="AX6" s="281"/>
      <c r="AY6" s="281"/>
      <c r="AZ6" s="281"/>
      <c r="BA6" s="281"/>
      <c r="BB6" s="281"/>
      <c r="BC6" s="281"/>
      <c r="BD6" s="281"/>
      <c r="BE6" s="281"/>
      <c r="BF6" s="602" t="s">
        <v>337</v>
      </c>
    </row>
    <row r="7" spans="27:57" ht="12.75">
      <c r="AA7" s="287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  <c r="BC7" s="287"/>
      <c r="BD7" s="287"/>
      <c r="BE7" s="287"/>
    </row>
    <row r="8" ht="12.75">
      <c r="Z8" s="288" t="s">
        <v>321</v>
      </c>
    </row>
    <row r="9" spans="26:57" ht="12.75">
      <c r="Z9" s="274"/>
      <c r="AA9" s="274">
        <v>1990</v>
      </c>
      <c r="AB9" s="274">
        <f aca="true" t="shared" si="0" ref="AB9:AM9">AA9+1</f>
        <v>1991</v>
      </c>
      <c r="AC9" s="274">
        <f t="shared" si="0"/>
        <v>1992</v>
      </c>
      <c r="AD9" s="274">
        <f t="shared" si="0"/>
        <v>1993</v>
      </c>
      <c r="AE9" s="274">
        <f t="shared" si="0"/>
        <v>1994</v>
      </c>
      <c r="AF9" s="274">
        <f t="shared" si="0"/>
        <v>1995</v>
      </c>
      <c r="AG9" s="274">
        <f t="shared" si="0"/>
        <v>1996</v>
      </c>
      <c r="AH9" s="274">
        <f t="shared" si="0"/>
        <v>1997</v>
      </c>
      <c r="AI9" s="274">
        <f t="shared" si="0"/>
        <v>1998</v>
      </c>
      <c r="AJ9" s="274">
        <f t="shared" si="0"/>
        <v>1999</v>
      </c>
      <c r="AK9" s="274">
        <f t="shared" si="0"/>
        <v>2000</v>
      </c>
      <c r="AL9" s="274">
        <f t="shared" si="0"/>
        <v>2001</v>
      </c>
      <c r="AM9" s="274">
        <f t="shared" si="0"/>
        <v>2002</v>
      </c>
      <c r="AN9" s="274">
        <f>AM9+1</f>
        <v>2003</v>
      </c>
      <c r="AO9" s="274">
        <v>2004</v>
      </c>
      <c r="AP9" s="274">
        <v>2005</v>
      </c>
      <c r="AQ9" s="274">
        <v>2006</v>
      </c>
      <c r="AR9" s="274">
        <v>2007</v>
      </c>
      <c r="AS9" s="274">
        <v>2008</v>
      </c>
      <c r="AT9" s="274">
        <v>2009</v>
      </c>
      <c r="AU9" s="274">
        <v>2010</v>
      </c>
      <c r="AV9" s="274">
        <v>2011</v>
      </c>
      <c r="AW9" s="274">
        <v>2012</v>
      </c>
      <c r="AX9" s="274">
        <v>2013</v>
      </c>
      <c r="AY9" s="274">
        <v>2014</v>
      </c>
      <c r="AZ9" s="274">
        <v>2015</v>
      </c>
      <c r="BA9" s="274">
        <v>2016</v>
      </c>
      <c r="BB9" s="274">
        <v>2017</v>
      </c>
      <c r="BC9" s="274">
        <v>2018</v>
      </c>
      <c r="BD9" s="274">
        <v>2019</v>
      </c>
      <c r="BE9" s="274">
        <v>2020</v>
      </c>
    </row>
    <row r="10" spans="26:57" ht="25.5">
      <c r="Z10" s="283" t="s">
        <v>340</v>
      </c>
      <c r="AA10" s="603">
        <f aca="true" t="shared" si="1" ref="AA10:AM12">AA4/$AA4-1</f>
        <v>0</v>
      </c>
      <c r="AB10" s="603">
        <f t="shared" si="1"/>
        <v>0.006754152353405152</v>
      </c>
      <c r="AC10" s="603">
        <f t="shared" si="1"/>
        <v>0.022001291939854895</v>
      </c>
      <c r="AD10" s="603">
        <f t="shared" si="1"/>
        <v>0.0133159723633558</v>
      </c>
      <c r="AE10" s="603">
        <f t="shared" si="1"/>
        <v>0.06659215407960017</v>
      </c>
      <c r="AF10" s="603">
        <f t="shared" si="1"/>
        <v>0.08004039415780873</v>
      </c>
      <c r="AG10" s="603">
        <f t="shared" si="1"/>
        <v>0.10019705029113268</v>
      </c>
      <c r="AH10" s="603">
        <f t="shared" si="1"/>
        <v>0.10748589022702326</v>
      </c>
      <c r="AI10" s="603">
        <f t="shared" si="1"/>
        <v>0.06731350282664961</v>
      </c>
      <c r="AJ10" s="603">
        <f t="shared" si="1"/>
        <v>0.09941976115785822</v>
      </c>
      <c r="AK10" s="603">
        <f t="shared" si="1"/>
        <v>0.10782233362578886</v>
      </c>
      <c r="AL10" s="603">
        <f t="shared" si="1"/>
        <v>0.08650933411419692</v>
      </c>
      <c r="AM10" s="289">
        <f t="shared" si="1"/>
        <v>0.1213142638312692</v>
      </c>
      <c r="AN10" s="289">
        <f>AN4/$AA4-1</f>
        <v>0.13332376522489264</v>
      </c>
      <c r="AO10" s="289">
        <v>-1</v>
      </c>
      <c r="AP10" s="289">
        <v>-1</v>
      </c>
      <c r="AQ10" s="289">
        <v>-1</v>
      </c>
      <c r="AR10" s="289">
        <v>-1</v>
      </c>
      <c r="AS10" s="289">
        <v>-1</v>
      </c>
      <c r="AT10" s="289">
        <v>-1</v>
      </c>
      <c r="AU10" s="289">
        <v>-1</v>
      </c>
      <c r="AV10" s="289">
        <v>-1</v>
      </c>
      <c r="AW10" s="289">
        <v>-1</v>
      </c>
      <c r="AX10" s="289">
        <v>-1</v>
      </c>
      <c r="AY10" s="289">
        <v>-1</v>
      </c>
      <c r="AZ10" s="289">
        <v>-1</v>
      </c>
      <c r="BA10" s="289">
        <v>-1</v>
      </c>
      <c r="BB10" s="289">
        <v>-1</v>
      </c>
      <c r="BC10" s="289">
        <v>-1</v>
      </c>
      <c r="BD10" s="289">
        <v>-1</v>
      </c>
      <c r="BE10" s="289">
        <v>-1</v>
      </c>
    </row>
    <row r="11" spans="26:57" ht="25.5">
      <c r="Z11" s="283" t="s">
        <v>338</v>
      </c>
      <c r="AA11" s="603">
        <f t="shared" si="1"/>
        <v>0</v>
      </c>
      <c r="AB11" s="603">
        <f t="shared" si="1"/>
        <v>-0.008684330584785016</v>
      </c>
      <c r="AC11" s="603">
        <f t="shared" si="1"/>
        <v>-0.00932673209913426</v>
      </c>
      <c r="AD11" s="603">
        <f t="shared" si="1"/>
        <v>-0.03186383379353419</v>
      </c>
      <c r="AE11" s="603">
        <f t="shared" si="1"/>
        <v>0.005297985212257439</v>
      </c>
      <c r="AF11" s="603">
        <f t="shared" si="1"/>
        <v>0.004858770438649795</v>
      </c>
      <c r="AG11" s="603">
        <f t="shared" si="1"/>
        <v>0.010021699007327634</v>
      </c>
      <c r="AH11" s="603">
        <f t="shared" si="1"/>
        <v>0.0018034444776524605</v>
      </c>
      <c r="AI11" s="603">
        <f t="shared" si="1"/>
        <v>-0.04831192855365285</v>
      </c>
      <c r="AJ11" s="603">
        <f t="shared" si="1"/>
        <v>-0.03339888725289575</v>
      </c>
      <c r="AK11" s="603">
        <f t="shared" si="1"/>
        <v>-0.03850348800709791</v>
      </c>
      <c r="AL11" s="603">
        <f t="shared" si="1"/>
        <v>-0.06869371334056029</v>
      </c>
      <c r="AM11" s="289">
        <f t="shared" si="1"/>
        <v>-0.051162591299993565</v>
      </c>
      <c r="AN11" s="289">
        <f>AN5/$AA5-1</f>
        <v>-0.05312883539320734</v>
      </c>
      <c r="AO11" s="289" t="e">
        <v>#DIV/0!</v>
      </c>
      <c r="AP11" s="289" t="e">
        <v>#DIV/0!</v>
      </c>
      <c r="AQ11" s="289" t="e">
        <v>#DIV/0!</v>
      </c>
      <c r="AR11" s="289" t="e">
        <v>#DIV/0!</v>
      </c>
      <c r="AS11" s="289" t="e">
        <v>#DIV/0!</v>
      </c>
      <c r="AT11" s="289" t="e">
        <v>#DIV/0!</v>
      </c>
      <c r="AU11" s="289" t="e">
        <v>#DIV/0!</v>
      </c>
      <c r="AV11" s="289" t="e">
        <v>#DIV/0!</v>
      </c>
      <c r="AW11" s="289" t="e">
        <v>#DIV/0!</v>
      </c>
      <c r="AX11" s="289" t="e">
        <v>#DIV/0!</v>
      </c>
      <c r="AY11" s="289" t="e">
        <v>#DIV/0!</v>
      </c>
      <c r="AZ11" s="289" t="e">
        <v>#DIV/0!</v>
      </c>
      <c r="BA11" s="289" t="e">
        <v>#DIV/0!</v>
      </c>
      <c r="BB11" s="289" t="e">
        <v>#DIV/0!</v>
      </c>
      <c r="BC11" s="289" t="e">
        <v>#DIV/0!</v>
      </c>
      <c r="BD11" s="289" t="e">
        <v>#DIV/0!</v>
      </c>
      <c r="BE11" s="289" t="e">
        <v>#DIV/0!</v>
      </c>
    </row>
    <row r="12" spans="26:57" ht="12.75">
      <c r="Z12" s="283" t="s">
        <v>320</v>
      </c>
      <c r="AA12" s="603">
        <f t="shared" si="1"/>
        <v>0</v>
      </c>
      <c r="AB12" s="603">
        <f t="shared" si="1"/>
        <v>0.015573730361084115</v>
      </c>
      <c r="AC12" s="603">
        <f t="shared" si="1"/>
        <v>0.03162296294253508</v>
      </c>
      <c r="AD12" s="603">
        <f t="shared" si="1"/>
        <v>0.046666788964120576</v>
      </c>
      <c r="AE12" s="603">
        <f t="shared" si="1"/>
        <v>0.06097114464464104</v>
      </c>
      <c r="AF12" s="603">
        <f t="shared" si="1"/>
        <v>0.07481809974782827</v>
      </c>
      <c r="AG12" s="603">
        <f t="shared" si="1"/>
        <v>0.0892806079041979</v>
      </c>
      <c r="AH12" s="603">
        <f t="shared" si="1"/>
        <v>0.10549219643028307</v>
      </c>
      <c r="AI12" s="603">
        <f t="shared" si="1"/>
        <v>0.12149509366506894</v>
      </c>
      <c r="AJ12" s="603">
        <f t="shared" si="1"/>
        <v>0.13740792003981883</v>
      </c>
      <c r="AK12" s="603">
        <f t="shared" si="1"/>
        <v>0.1521854939750078</v>
      </c>
      <c r="AL12" s="603">
        <f t="shared" si="1"/>
        <v>0.1666509178322686</v>
      </c>
      <c r="AM12" s="289">
        <f t="shared" si="1"/>
        <v>0.18177703951151303</v>
      </c>
      <c r="AN12" s="289">
        <f>AN6/$AA6-1</f>
        <v>0.19691443523420427</v>
      </c>
      <c r="AO12" s="289">
        <v>-1</v>
      </c>
      <c r="AP12" s="289">
        <v>-1</v>
      </c>
      <c r="AQ12" s="289">
        <v>-1</v>
      </c>
      <c r="AR12" s="289">
        <v>-1</v>
      </c>
      <c r="AS12" s="289">
        <v>-1</v>
      </c>
      <c r="AT12" s="289">
        <v>-1</v>
      </c>
      <c r="AU12" s="289">
        <v>-1</v>
      </c>
      <c r="AV12" s="289">
        <v>-1</v>
      </c>
      <c r="AW12" s="289">
        <v>-1</v>
      </c>
      <c r="AX12" s="289">
        <v>-1</v>
      </c>
      <c r="AY12" s="289">
        <v>-1</v>
      </c>
      <c r="AZ12" s="289">
        <v>-1</v>
      </c>
      <c r="BA12" s="289">
        <v>-1</v>
      </c>
      <c r="BB12" s="289">
        <v>-1</v>
      </c>
      <c r="BC12" s="289">
        <v>-1</v>
      </c>
      <c r="BD12" s="289">
        <v>-1</v>
      </c>
      <c r="BE12" s="289">
        <v>-1</v>
      </c>
    </row>
    <row r="13" ht="12.75"/>
    <row r="14" ht="12.75">
      <c r="Z14" s="288" t="s">
        <v>323</v>
      </c>
    </row>
    <row r="15" spans="26:57" ht="12.75">
      <c r="Z15" s="274"/>
      <c r="AA15" s="274">
        <v>1990</v>
      </c>
      <c r="AB15" s="274">
        <f aca="true" t="shared" si="2" ref="AB15:AM15">AA15+1</f>
        <v>1991</v>
      </c>
      <c r="AC15" s="274">
        <f t="shared" si="2"/>
        <v>1992</v>
      </c>
      <c r="AD15" s="274">
        <f t="shared" si="2"/>
        <v>1993</v>
      </c>
      <c r="AE15" s="274">
        <f t="shared" si="2"/>
        <v>1994</v>
      </c>
      <c r="AF15" s="274">
        <f t="shared" si="2"/>
        <v>1995</v>
      </c>
      <c r="AG15" s="274">
        <f t="shared" si="2"/>
        <v>1996</v>
      </c>
      <c r="AH15" s="274">
        <f t="shared" si="2"/>
        <v>1997</v>
      </c>
      <c r="AI15" s="274">
        <f t="shared" si="2"/>
        <v>1998</v>
      </c>
      <c r="AJ15" s="274">
        <f t="shared" si="2"/>
        <v>1999</v>
      </c>
      <c r="AK15" s="274">
        <f t="shared" si="2"/>
        <v>2000</v>
      </c>
      <c r="AL15" s="274">
        <f t="shared" si="2"/>
        <v>2001</v>
      </c>
      <c r="AM15" s="274">
        <f t="shared" si="2"/>
        <v>2002</v>
      </c>
      <c r="AN15" s="274">
        <f>AM15+1</f>
        <v>2003</v>
      </c>
      <c r="AO15" s="274">
        <v>2004</v>
      </c>
      <c r="AP15" s="274">
        <v>2005</v>
      </c>
      <c r="AQ15" s="274">
        <v>2006</v>
      </c>
      <c r="AR15" s="274">
        <v>2007</v>
      </c>
      <c r="AS15" s="274">
        <v>2008</v>
      </c>
      <c r="AT15" s="274">
        <v>2009</v>
      </c>
      <c r="AU15" s="274">
        <v>2010</v>
      </c>
      <c r="AV15" s="274">
        <v>2011</v>
      </c>
      <c r="AW15" s="274">
        <v>2012</v>
      </c>
      <c r="AX15" s="274">
        <v>2013</v>
      </c>
      <c r="AY15" s="274">
        <v>2014</v>
      </c>
      <c r="AZ15" s="274">
        <v>2015</v>
      </c>
      <c r="BA15" s="274">
        <v>2016</v>
      </c>
      <c r="BB15" s="274">
        <v>2017</v>
      </c>
      <c r="BC15" s="274">
        <v>2018</v>
      </c>
      <c r="BD15" s="274">
        <v>2019</v>
      </c>
      <c r="BE15" s="274">
        <v>2020</v>
      </c>
    </row>
    <row r="16" spans="26:57" ht="25.5">
      <c r="Z16" s="283" t="s">
        <v>340</v>
      </c>
      <c r="AA16" s="290"/>
      <c r="AB16" s="603">
        <f aca="true" t="shared" si="3" ref="AB16:AN18">AB4/AA4-1</f>
        <v>0.006754152353405152</v>
      </c>
      <c r="AC16" s="603">
        <f t="shared" si="3"/>
        <v>0.01514484896914281</v>
      </c>
      <c r="AD16" s="603">
        <f t="shared" si="3"/>
        <v>-0.008498345006994534</v>
      </c>
      <c r="AE16" s="603">
        <f t="shared" si="3"/>
        <v>0.052576080086834454</v>
      </c>
      <c r="AF16" s="603">
        <f t="shared" si="3"/>
        <v>0.012608605854421917</v>
      </c>
      <c r="AG16" s="603">
        <f t="shared" si="3"/>
        <v>0.018662872465100344</v>
      </c>
      <c r="AH16" s="603">
        <f t="shared" si="3"/>
        <v>0.00662503133776049</v>
      </c>
      <c r="AI16" s="603">
        <f t="shared" si="3"/>
        <v>-0.036273498159094975</v>
      </c>
      <c r="AJ16" s="603">
        <f t="shared" si="3"/>
        <v>0.030081375571637592</v>
      </c>
      <c r="AK16" s="603">
        <f t="shared" si="3"/>
        <v>0.007642733708080218</v>
      </c>
      <c r="AL16" s="603">
        <f t="shared" si="3"/>
        <v>-0.01923864401779718</v>
      </c>
      <c r="AM16" s="289">
        <f t="shared" si="3"/>
        <v>0.03203371441391978</v>
      </c>
      <c r="AN16" s="289">
        <f t="shared" si="3"/>
        <v>0.01071020121744426</v>
      </c>
      <c r="AO16" s="289">
        <v>-1</v>
      </c>
      <c r="AP16" s="289" t="e">
        <v>#DIV/0!</v>
      </c>
      <c r="AQ16" s="289" t="e">
        <v>#DIV/0!</v>
      </c>
      <c r="AR16" s="289" t="e">
        <v>#DIV/0!</v>
      </c>
      <c r="AS16" s="289" t="e">
        <v>#DIV/0!</v>
      </c>
      <c r="AT16" s="289" t="e">
        <v>#DIV/0!</v>
      </c>
      <c r="AU16" s="289" t="e">
        <v>#DIV/0!</v>
      </c>
      <c r="AV16" s="289" t="e">
        <v>#DIV/0!</v>
      </c>
      <c r="AW16" s="289" t="e">
        <v>#DIV/0!</v>
      </c>
      <c r="AX16" s="289" t="e">
        <v>#DIV/0!</v>
      </c>
      <c r="AY16" s="289" t="e">
        <v>#DIV/0!</v>
      </c>
      <c r="AZ16" s="289" t="e">
        <v>#DIV/0!</v>
      </c>
      <c r="BA16" s="289" t="e">
        <v>#DIV/0!</v>
      </c>
      <c r="BB16" s="289" t="e">
        <v>#DIV/0!</v>
      </c>
      <c r="BC16" s="289" t="e">
        <v>#DIV/0!</v>
      </c>
      <c r="BD16" s="289" t="e">
        <v>#DIV/0!</v>
      </c>
      <c r="BE16" s="289" t="e">
        <v>#DIV/0!</v>
      </c>
    </row>
    <row r="17" spans="26:57" ht="25.5">
      <c r="Z17" s="283" t="s">
        <v>338</v>
      </c>
      <c r="AA17" s="290"/>
      <c r="AB17" s="603">
        <f t="shared" si="3"/>
        <v>-0.008684330584785016</v>
      </c>
      <c r="AC17" s="603">
        <f t="shared" si="3"/>
        <v>-0.000648029214274648</v>
      </c>
      <c r="AD17" s="603">
        <f t="shared" si="3"/>
        <v>-0.02274927811684435</v>
      </c>
      <c r="AE17" s="603">
        <f t="shared" si="3"/>
        <v>0.038384909378405</v>
      </c>
      <c r="AF17" s="603">
        <f t="shared" si="3"/>
        <v>-0.00043690008342645026</v>
      </c>
      <c r="AG17" s="603">
        <f t="shared" si="3"/>
        <v>0.005137964379237303</v>
      </c>
      <c r="AH17" s="603">
        <f t="shared" si="3"/>
        <v>-0.008136710862501562</v>
      </c>
      <c r="AI17" s="603">
        <f t="shared" si="3"/>
        <v>-0.05002515544098163</v>
      </c>
      <c r="AJ17" s="603">
        <f t="shared" si="3"/>
        <v>0.015670093750458358</v>
      </c>
      <c r="AK17" s="603">
        <f t="shared" si="3"/>
        <v>-0.005280979596324675</v>
      </c>
      <c r="AL17" s="603">
        <f t="shared" si="3"/>
        <v>-0.0313992042164426</v>
      </c>
      <c r="AM17" s="289">
        <f t="shared" si="3"/>
        <v>0.018824228174653568</v>
      </c>
      <c r="AN17" s="289">
        <f t="shared" si="3"/>
        <v>-0.0020722666235384324</v>
      </c>
      <c r="AO17" s="289" t="e">
        <v>#DIV/0!</v>
      </c>
      <c r="AP17" s="289" t="e">
        <v>#DIV/0!</v>
      </c>
      <c r="AQ17" s="289" t="e">
        <v>#DIV/0!</v>
      </c>
      <c r="AR17" s="289" t="e">
        <v>#DIV/0!</v>
      </c>
      <c r="AS17" s="289" t="e">
        <v>#DIV/0!</v>
      </c>
      <c r="AT17" s="289" t="e">
        <v>#DIV/0!</v>
      </c>
      <c r="AU17" s="289" t="e">
        <v>#DIV/0!</v>
      </c>
      <c r="AV17" s="289" t="e">
        <v>#DIV/0!</v>
      </c>
      <c r="AW17" s="289" t="e">
        <v>#DIV/0!</v>
      </c>
      <c r="AX17" s="289" t="e">
        <v>#DIV/0!</v>
      </c>
      <c r="AY17" s="289" t="e">
        <v>#DIV/0!</v>
      </c>
      <c r="AZ17" s="289" t="e">
        <v>#DIV/0!</v>
      </c>
      <c r="BA17" s="289" t="e">
        <v>#DIV/0!</v>
      </c>
      <c r="BB17" s="289" t="e">
        <v>#DIV/0!</v>
      </c>
      <c r="BC17" s="289" t="e">
        <v>#DIV/0!</v>
      </c>
      <c r="BD17" s="289" t="e">
        <v>#DIV/0!</v>
      </c>
      <c r="BE17" s="289" t="e">
        <v>#DIV/0!</v>
      </c>
    </row>
    <row r="18" spans="26:57" ht="12.75">
      <c r="Z18" s="283" t="s">
        <v>320</v>
      </c>
      <c r="AA18" s="290"/>
      <c r="AB18" s="603">
        <f t="shared" si="3"/>
        <v>0.015573730361084115</v>
      </c>
      <c r="AC18" s="603">
        <f t="shared" si="3"/>
        <v>0.015803119066249094</v>
      </c>
      <c r="AD18" s="603">
        <f t="shared" si="3"/>
        <v>0.014582678519170944</v>
      </c>
      <c r="AE18" s="603">
        <f t="shared" si="3"/>
        <v>0.013666580263502315</v>
      </c>
      <c r="AF18" s="603">
        <f t="shared" si="3"/>
        <v>0.013051208011717552</v>
      </c>
      <c r="AG18" s="603">
        <f t="shared" si="3"/>
        <v>0.01345577280449839</v>
      </c>
      <c r="AH18" s="603">
        <f t="shared" si="3"/>
        <v>0.01488283956259595</v>
      </c>
      <c r="AI18" s="603">
        <f t="shared" si="3"/>
        <v>0.014475812028759805</v>
      </c>
      <c r="AJ18" s="603">
        <f t="shared" si="3"/>
        <v>0.014188939804227196</v>
      </c>
      <c r="AK18" s="603">
        <f t="shared" si="3"/>
        <v>0.012992325510333913</v>
      </c>
      <c r="AL18" s="603">
        <f t="shared" si="3"/>
        <v>0.012554769985304581</v>
      </c>
      <c r="AM18" s="289">
        <f t="shared" si="3"/>
        <v>0.012965422173883967</v>
      </c>
      <c r="AN18" s="289">
        <f t="shared" si="3"/>
        <v>0.012809011528052805</v>
      </c>
      <c r="AO18" s="289">
        <v>-1</v>
      </c>
      <c r="AP18" s="289" t="e">
        <v>#DIV/0!</v>
      </c>
      <c r="AQ18" s="289" t="e">
        <v>#DIV/0!</v>
      </c>
      <c r="AR18" s="289" t="e">
        <v>#DIV/0!</v>
      </c>
      <c r="AS18" s="289" t="e">
        <v>#DIV/0!</v>
      </c>
      <c r="AT18" s="289" t="e">
        <v>#DIV/0!</v>
      </c>
      <c r="AU18" s="289" t="e">
        <v>#DIV/0!</v>
      </c>
      <c r="AV18" s="289" t="e">
        <v>#DIV/0!</v>
      </c>
      <c r="AW18" s="289" t="e">
        <v>#DIV/0!</v>
      </c>
      <c r="AX18" s="289" t="e">
        <v>#DIV/0!</v>
      </c>
      <c r="AY18" s="289" t="e">
        <v>#DIV/0!</v>
      </c>
      <c r="AZ18" s="289" t="e">
        <v>#DIV/0!</v>
      </c>
      <c r="BA18" s="289" t="e">
        <v>#DIV/0!</v>
      </c>
      <c r="BB18" s="289" t="e">
        <v>#DIV/0!</v>
      </c>
      <c r="BC18" s="289" t="e">
        <v>#DIV/0!</v>
      </c>
      <c r="BD18" s="289" t="e">
        <v>#DIV/0!</v>
      </c>
      <c r="BE18" s="289" t="e">
        <v>#DIV/0!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W2:BG36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3" width="1.625" style="1" hidden="1" customWidth="1"/>
    <col min="24" max="24" width="24.625" style="1" hidden="1" customWidth="1"/>
    <col min="25" max="25" width="1.625" style="1" customWidth="1"/>
    <col min="26" max="26" width="20.625" style="1" customWidth="1"/>
    <col min="27" max="40" width="11.625" style="1" customWidth="1"/>
    <col min="41" max="57" width="11.625" style="1" hidden="1" customWidth="1"/>
    <col min="58" max="58" width="50.625" style="1" customWidth="1"/>
    <col min="59" max="59" width="50.625" style="1" hidden="1" customWidth="1"/>
    <col min="60" max="16384" width="9.00390625" style="1" customWidth="1"/>
  </cols>
  <sheetData>
    <row r="2" spans="24:26" ht="14.25">
      <c r="X2" s="1" t="s">
        <v>287</v>
      </c>
      <c r="Z2" s="1" t="s">
        <v>287</v>
      </c>
    </row>
    <row r="3" spans="23:59" ht="14.25">
      <c r="W3" s="301" t="s">
        <v>17</v>
      </c>
      <c r="X3" s="302"/>
      <c r="Y3" s="291" t="s">
        <v>201</v>
      </c>
      <c r="Z3" s="302"/>
      <c r="AA3" s="79">
        <v>1990</v>
      </c>
      <c r="AB3" s="79">
        <v>1991</v>
      </c>
      <c r="AC3" s="79">
        <v>1992</v>
      </c>
      <c r="AD3" s="79">
        <v>1993</v>
      </c>
      <c r="AE3" s="79">
        <v>1994</v>
      </c>
      <c r="AF3" s="79">
        <v>1995</v>
      </c>
      <c r="AG3" s="79">
        <v>1996</v>
      </c>
      <c r="AH3" s="79">
        <v>1997</v>
      </c>
      <c r="AI3" s="79">
        <v>1998</v>
      </c>
      <c r="AJ3" s="79">
        <v>1999</v>
      </c>
      <c r="AK3" s="79">
        <v>2000</v>
      </c>
      <c r="AL3" s="79">
        <v>2001</v>
      </c>
      <c r="AM3" s="79">
        <v>2002</v>
      </c>
      <c r="AN3" s="79">
        <v>2003</v>
      </c>
      <c r="AO3" s="79">
        <v>2004</v>
      </c>
      <c r="AP3" s="79">
        <v>2005</v>
      </c>
      <c r="AQ3" s="79">
        <v>2006</v>
      </c>
      <c r="AR3" s="79">
        <v>2007</v>
      </c>
      <c r="AS3" s="79">
        <v>2008</v>
      </c>
      <c r="AT3" s="79">
        <v>2009</v>
      </c>
      <c r="AU3" s="79">
        <v>2010</v>
      </c>
      <c r="AV3" s="79">
        <v>2011</v>
      </c>
      <c r="AW3" s="79">
        <v>2012</v>
      </c>
      <c r="AX3" s="79">
        <v>2013</v>
      </c>
      <c r="AY3" s="79">
        <v>2014</v>
      </c>
      <c r="AZ3" s="79">
        <v>2015</v>
      </c>
      <c r="BA3" s="79">
        <v>2016</v>
      </c>
      <c r="BB3" s="79">
        <v>2017</v>
      </c>
      <c r="BC3" s="79">
        <v>2018</v>
      </c>
      <c r="BD3" s="79">
        <v>2019</v>
      </c>
      <c r="BE3" s="79">
        <v>2020</v>
      </c>
      <c r="BF3" s="66" t="s">
        <v>202</v>
      </c>
      <c r="BG3" s="79" t="s">
        <v>242</v>
      </c>
    </row>
    <row r="4" spans="23:59" ht="14.25">
      <c r="W4" s="303" t="s">
        <v>28</v>
      </c>
      <c r="X4" s="304"/>
      <c r="Y4" s="59" t="s">
        <v>29</v>
      </c>
      <c r="Z4" s="304"/>
      <c r="AA4" s="80">
        <v>1048332.6679324684</v>
      </c>
      <c r="AB4" s="80">
        <v>1055413.367664047</v>
      </c>
      <c r="AC4" s="80">
        <v>1071397.444870205</v>
      </c>
      <c r="AD4" s="80">
        <v>1062292.3381201325</v>
      </c>
      <c r="AE4" s="80">
        <v>1118143.4548578882</v>
      </c>
      <c r="AF4" s="80">
        <v>1132241.675487714</v>
      </c>
      <c r="AG4" s="80">
        <v>1153372.5355286403</v>
      </c>
      <c r="AH4" s="80">
        <v>1161013.689336403</v>
      </c>
      <c r="AI4" s="80">
        <v>1118899.6482136794</v>
      </c>
      <c r="AJ4" s="80">
        <v>1152557.6682636</v>
      </c>
      <c r="AK4" s="80">
        <v>1161366.3840074323</v>
      </c>
      <c r="AL4" s="80">
        <v>1139023.2692957958</v>
      </c>
      <c r="AM4" s="80">
        <v>1175510.4365113112</v>
      </c>
      <c r="AN4" s="80">
        <v>1188100.4116041446</v>
      </c>
      <c r="AO4" s="80">
        <v>0</v>
      </c>
      <c r="AP4" s="80">
        <v>0</v>
      </c>
      <c r="AQ4" s="80">
        <v>0</v>
      </c>
      <c r="AR4" s="80">
        <v>0</v>
      </c>
      <c r="AS4" s="80">
        <v>0</v>
      </c>
      <c r="AT4" s="80">
        <v>0</v>
      </c>
      <c r="AU4" s="80">
        <v>0</v>
      </c>
      <c r="AV4" s="80">
        <v>0</v>
      </c>
      <c r="AW4" s="80">
        <v>0</v>
      </c>
      <c r="AX4" s="80">
        <v>0</v>
      </c>
      <c r="AY4" s="80">
        <v>0</v>
      </c>
      <c r="AZ4" s="80">
        <v>0</v>
      </c>
      <c r="BA4" s="80">
        <v>0</v>
      </c>
      <c r="BB4" s="80">
        <v>0</v>
      </c>
      <c r="BC4" s="80">
        <v>0</v>
      </c>
      <c r="BD4" s="80">
        <v>0</v>
      </c>
      <c r="BE4" s="80">
        <v>0</v>
      </c>
      <c r="BF4" s="305"/>
      <c r="BG4" s="305"/>
    </row>
    <row r="5" spans="23:59" ht="14.25">
      <c r="W5" s="306"/>
      <c r="X5" s="307" t="s">
        <v>326</v>
      </c>
      <c r="Y5" s="306"/>
      <c r="Z5" s="293" t="s">
        <v>18</v>
      </c>
      <c r="AA5" s="308">
        <v>629121.9031245783</v>
      </c>
      <c r="AB5" s="308">
        <v>635433.3327611104</v>
      </c>
      <c r="AC5" s="308">
        <v>648968.218801736</v>
      </c>
      <c r="AD5" s="308">
        <v>630902.3045949526</v>
      </c>
      <c r="AE5" s="308">
        <v>665619.0169425155</v>
      </c>
      <c r="AF5" s="308">
        <v>663829.9304298058</v>
      </c>
      <c r="AG5" s="308">
        <v>660507.9033188429</v>
      </c>
      <c r="AH5" s="308">
        <v>640448.6418183155</v>
      </c>
      <c r="AI5" s="308">
        <v>622531.1732166987</v>
      </c>
      <c r="AJ5" s="308">
        <v>630994.4907165652</v>
      </c>
      <c r="AK5" s="308">
        <v>617796.9336981823</v>
      </c>
      <c r="AL5" s="308">
        <v>595891.0562797168</v>
      </c>
      <c r="AM5" s="308">
        <v>605888.4949489555</v>
      </c>
      <c r="AN5" s="308">
        <v>596558.9104177089</v>
      </c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9"/>
      <c r="BG5" s="309"/>
    </row>
    <row r="6" spans="23:59" ht="14.25">
      <c r="W6" s="306"/>
      <c r="X6" s="310" t="s">
        <v>325</v>
      </c>
      <c r="Y6" s="306"/>
      <c r="Z6" s="61" t="s">
        <v>19</v>
      </c>
      <c r="AA6" s="311">
        <v>298298.92884574446</v>
      </c>
      <c r="AB6" s="311">
        <v>290929.2238958398</v>
      </c>
      <c r="AC6" s="311">
        <v>292467.35861546797</v>
      </c>
      <c r="AD6" s="311">
        <v>299113.02760567423</v>
      </c>
      <c r="AE6" s="311">
        <v>313553.0228604209</v>
      </c>
      <c r="AF6" s="311">
        <v>324777.7565298364</v>
      </c>
      <c r="AG6" s="311">
        <v>342323.4181944208</v>
      </c>
      <c r="AH6" s="311">
        <v>363527.8170521633</v>
      </c>
      <c r="AI6" s="311">
        <v>337808.4668820792</v>
      </c>
      <c r="AJ6" s="311">
        <v>354534.3818182052</v>
      </c>
      <c r="AK6" s="311">
        <v>370634.9204790558</v>
      </c>
      <c r="AL6" s="311">
        <v>370787.9672533464</v>
      </c>
      <c r="AM6" s="311">
        <v>391772.1404481389</v>
      </c>
      <c r="AN6" s="311">
        <v>409344.9965587592</v>
      </c>
      <c r="AO6" s="311"/>
      <c r="AP6" s="311"/>
      <c r="AQ6" s="311"/>
      <c r="AR6" s="311"/>
      <c r="AS6" s="311"/>
      <c r="AT6" s="311"/>
      <c r="AU6" s="311"/>
      <c r="AV6" s="311"/>
      <c r="AW6" s="311"/>
      <c r="AX6" s="311"/>
      <c r="AY6" s="311"/>
      <c r="AZ6" s="311"/>
      <c r="BA6" s="311"/>
      <c r="BB6" s="311"/>
      <c r="BC6" s="311"/>
      <c r="BD6" s="311"/>
      <c r="BE6" s="311"/>
      <c r="BF6" s="312"/>
      <c r="BG6" s="312"/>
    </row>
    <row r="7" spans="23:59" ht="14.25">
      <c r="W7" s="306"/>
      <c r="X7" s="310" t="s">
        <v>30</v>
      </c>
      <c r="Y7" s="306"/>
      <c r="Z7" s="294" t="s">
        <v>20</v>
      </c>
      <c r="AA7" s="313">
        <v>103223.76183525751</v>
      </c>
      <c r="AB7" s="313">
        <v>110708.8234588301</v>
      </c>
      <c r="AC7" s="313">
        <v>111883.88340728224</v>
      </c>
      <c r="AD7" s="313">
        <v>114461.93332301857</v>
      </c>
      <c r="AE7" s="313">
        <v>120924.68008124872</v>
      </c>
      <c r="AF7" s="313">
        <v>125090.61716696927</v>
      </c>
      <c r="AG7" s="313">
        <v>131229.0408108754</v>
      </c>
      <c r="AH7" s="313">
        <v>136802.9790636705</v>
      </c>
      <c r="AI7" s="313">
        <v>140136.89763037302</v>
      </c>
      <c r="AJ7" s="313">
        <v>148682.90907150137</v>
      </c>
      <c r="AK7" s="313">
        <v>154209.28550204882</v>
      </c>
      <c r="AL7" s="313">
        <v>154103.11464374466</v>
      </c>
      <c r="AM7" s="313">
        <v>159436.87183608045</v>
      </c>
      <c r="AN7" s="313">
        <v>164272.32913333157</v>
      </c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4"/>
      <c r="BG7" s="314"/>
    </row>
    <row r="8" spans="23:59" ht="14.25">
      <c r="W8" s="306"/>
      <c r="X8" s="310" t="s">
        <v>31</v>
      </c>
      <c r="Y8" s="306"/>
      <c r="Z8" s="61" t="s">
        <v>317</v>
      </c>
      <c r="AA8" s="311">
        <v>17687.560880564277</v>
      </c>
      <c r="AB8" s="311">
        <v>18341.369660087854</v>
      </c>
      <c r="AC8" s="311">
        <v>18077.35564684541</v>
      </c>
      <c r="AD8" s="311">
        <v>17814.451161917026</v>
      </c>
      <c r="AE8" s="311">
        <v>18046.131173418285</v>
      </c>
      <c r="AF8" s="311">
        <v>18542.769428917312</v>
      </c>
      <c r="AG8" s="311">
        <v>19311.58198690464</v>
      </c>
      <c r="AH8" s="311">
        <v>20233.63165204881</v>
      </c>
      <c r="AI8" s="311">
        <v>18422.526414727206</v>
      </c>
      <c r="AJ8" s="311">
        <v>18345.305512871968</v>
      </c>
      <c r="AK8" s="311">
        <v>18724.634340069202</v>
      </c>
      <c r="AL8" s="311">
        <v>18240.533141736913</v>
      </c>
      <c r="AM8" s="311">
        <v>18412.29104936767</v>
      </c>
      <c r="AN8" s="311">
        <v>17923.508645426402</v>
      </c>
      <c r="AO8" s="311"/>
      <c r="AP8" s="311"/>
      <c r="AQ8" s="311"/>
      <c r="AR8" s="311"/>
      <c r="AS8" s="311"/>
      <c r="AT8" s="311"/>
      <c r="AU8" s="311"/>
      <c r="AV8" s="311"/>
      <c r="AW8" s="311"/>
      <c r="AX8" s="311"/>
      <c r="AY8" s="311"/>
      <c r="AZ8" s="311"/>
      <c r="BA8" s="311"/>
      <c r="BB8" s="311"/>
      <c r="BC8" s="311"/>
      <c r="BD8" s="311"/>
      <c r="BE8" s="311"/>
      <c r="BF8" s="312"/>
      <c r="BG8" s="312"/>
    </row>
    <row r="9" spans="23:59" ht="14.25">
      <c r="W9" s="315"/>
      <c r="X9" s="316" t="s">
        <v>32</v>
      </c>
      <c r="Y9" s="315"/>
      <c r="Z9" s="296" t="s">
        <v>21</v>
      </c>
      <c r="AA9" s="317">
        <v>0.5132463238</v>
      </c>
      <c r="AB9" s="317">
        <v>0.6178881788000002</v>
      </c>
      <c r="AC9" s="317">
        <v>0.6283988734000001</v>
      </c>
      <c r="AD9" s="317">
        <v>0.62143457015</v>
      </c>
      <c r="AE9" s="317">
        <v>0.6038002846000001</v>
      </c>
      <c r="AF9" s="317">
        <v>0.60193218515</v>
      </c>
      <c r="AG9" s="317">
        <v>0.5912175966000001</v>
      </c>
      <c r="AH9" s="317">
        <v>0.6197502049</v>
      </c>
      <c r="AI9" s="317">
        <v>0.5840698016000001</v>
      </c>
      <c r="AJ9" s="317">
        <v>0.5811444562000001</v>
      </c>
      <c r="AK9" s="317">
        <v>0.6099880759000001</v>
      </c>
      <c r="AL9" s="317">
        <v>0.5979772511</v>
      </c>
      <c r="AM9" s="317">
        <v>0.6382287687</v>
      </c>
      <c r="AN9" s="317">
        <v>0.6668489183999999</v>
      </c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8"/>
      <c r="BG9" s="318"/>
    </row>
    <row r="10" spans="23:59" ht="14.25">
      <c r="W10" s="180" t="s">
        <v>33</v>
      </c>
      <c r="X10" s="319"/>
      <c r="Y10" s="297" t="s">
        <v>218</v>
      </c>
      <c r="Z10" s="319"/>
      <c r="AA10" s="80">
        <v>57008.96759785999</v>
      </c>
      <c r="AB10" s="80">
        <v>58601.005223369546</v>
      </c>
      <c r="AC10" s="80">
        <v>59127.042883115835</v>
      </c>
      <c r="AD10" s="80">
        <v>58155.647990082594</v>
      </c>
      <c r="AE10" s="80">
        <v>59170.818290364354</v>
      </c>
      <c r="AF10" s="80">
        <v>59213.294638090185</v>
      </c>
      <c r="AG10" s="80">
        <v>59020.47071416343</v>
      </c>
      <c r="AH10" s="80">
        <v>57574.40052681816</v>
      </c>
      <c r="AI10" s="80">
        <v>52273.27841333551</v>
      </c>
      <c r="AJ10" s="80">
        <v>51885.07182766507</v>
      </c>
      <c r="AK10" s="80">
        <v>52797.319754462806</v>
      </c>
      <c r="AL10" s="80">
        <v>50495.16228508324</v>
      </c>
      <c r="AM10" s="80">
        <v>48716.105859988354</v>
      </c>
      <c r="AN10" s="80">
        <v>47986.375640676124</v>
      </c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320"/>
      <c r="BG10" s="321"/>
    </row>
    <row r="11" spans="23:59" ht="15" thickBot="1">
      <c r="W11" s="322" t="s">
        <v>34</v>
      </c>
      <c r="X11" s="323"/>
      <c r="Y11" s="299" t="s">
        <v>219</v>
      </c>
      <c r="Z11" s="323"/>
      <c r="AA11" s="81">
        <v>16935.476</v>
      </c>
      <c r="AB11" s="81">
        <v>17355.668</v>
      </c>
      <c r="AC11" s="81">
        <v>18390.137</v>
      </c>
      <c r="AD11" s="81">
        <v>18270.714999999997</v>
      </c>
      <c r="AE11" s="81">
        <v>20850.045</v>
      </c>
      <c r="AF11" s="81">
        <v>21627.237</v>
      </c>
      <c r="AG11" s="81">
        <v>22366.390999999996</v>
      </c>
      <c r="AH11" s="81">
        <v>23439.503143</v>
      </c>
      <c r="AI11" s="81">
        <v>24002.3</v>
      </c>
      <c r="AJ11" s="81">
        <v>23928.572</v>
      </c>
      <c r="AK11" s="81">
        <v>24794.081265898058</v>
      </c>
      <c r="AL11" s="81">
        <v>24087.43437973346</v>
      </c>
      <c r="AM11" s="81">
        <v>23536.677574575755</v>
      </c>
      <c r="AN11" s="81">
        <v>23339.199335865538</v>
      </c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324"/>
      <c r="BG11" s="324"/>
    </row>
    <row r="12" spans="23:59" ht="15" thickTop="1">
      <c r="W12" s="315" t="s">
        <v>35</v>
      </c>
      <c r="X12" s="325"/>
      <c r="Y12" s="295" t="s">
        <v>216</v>
      </c>
      <c r="Z12" s="325"/>
      <c r="AA12" s="82">
        <v>1122277.1115303284</v>
      </c>
      <c r="AB12" s="82">
        <v>1131370.0408874166</v>
      </c>
      <c r="AC12" s="82">
        <v>1148914.6247533208</v>
      </c>
      <c r="AD12" s="82">
        <v>1138718.7011102152</v>
      </c>
      <c r="AE12" s="82">
        <v>1198164.3181482526</v>
      </c>
      <c r="AF12" s="82">
        <v>1213082.2071258042</v>
      </c>
      <c r="AG12" s="82">
        <v>1234759.3972428038</v>
      </c>
      <c r="AH12" s="82">
        <v>1242027.593006221</v>
      </c>
      <c r="AI12" s="82">
        <v>1195175.226627015</v>
      </c>
      <c r="AJ12" s="82">
        <v>1228371.3120912649</v>
      </c>
      <c r="AK12" s="82">
        <v>1238957.7850277931</v>
      </c>
      <c r="AL12" s="82">
        <v>1213605.8659606124</v>
      </c>
      <c r="AM12" s="82">
        <v>1247763.2199458752</v>
      </c>
      <c r="AN12" s="82">
        <v>1259425.9865806862</v>
      </c>
      <c r="AO12" s="82">
        <v>0</v>
      </c>
      <c r="AP12" s="82">
        <v>0</v>
      </c>
      <c r="AQ12" s="82">
        <v>0</v>
      </c>
      <c r="AR12" s="82">
        <v>0</v>
      </c>
      <c r="AS12" s="82">
        <v>0</v>
      </c>
      <c r="AT12" s="82">
        <v>0</v>
      </c>
      <c r="AU12" s="82">
        <v>0</v>
      </c>
      <c r="AV12" s="82">
        <v>0</v>
      </c>
      <c r="AW12" s="82">
        <v>0</v>
      </c>
      <c r="AX12" s="82">
        <v>0</v>
      </c>
      <c r="AY12" s="82">
        <v>0</v>
      </c>
      <c r="AZ12" s="82">
        <v>0</v>
      </c>
      <c r="BA12" s="82">
        <v>0</v>
      </c>
      <c r="BB12" s="82">
        <v>0</v>
      </c>
      <c r="BC12" s="82">
        <v>0</v>
      </c>
      <c r="BD12" s="82">
        <v>0</v>
      </c>
      <c r="BE12" s="82">
        <v>0</v>
      </c>
      <c r="BF12" s="326"/>
      <c r="BG12" s="320"/>
    </row>
    <row r="13" spans="27:57" ht="14.25"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</row>
    <row r="14" spans="27:57" ht="14.25"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</row>
    <row r="15" spans="23:59" ht="14.25">
      <c r="W15" s="301" t="s">
        <v>36</v>
      </c>
      <c r="X15" s="302"/>
      <c r="Y15" s="291" t="s">
        <v>201</v>
      </c>
      <c r="Z15" s="302"/>
      <c r="AA15" s="79">
        <v>1990</v>
      </c>
      <c r="AB15" s="79">
        <v>1991</v>
      </c>
      <c r="AC15" s="79">
        <v>1992</v>
      </c>
      <c r="AD15" s="79">
        <v>1993</v>
      </c>
      <c r="AE15" s="79">
        <v>1994</v>
      </c>
      <c r="AF15" s="79">
        <v>1995</v>
      </c>
      <c r="AG15" s="79">
        <v>1996</v>
      </c>
      <c r="AH15" s="79">
        <v>1997</v>
      </c>
      <c r="AI15" s="79">
        <v>1998</v>
      </c>
      <c r="AJ15" s="79">
        <v>1999</v>
      </c>
      <c r="AK15" s="79">
        <v>2000</v>
      </c>
      <c r="AL15" s="79">
        <v>2001</v>
      </c>
      <c r="AM15" s="79">
        <v>2002</v>
      </c>
      <c r="AN15" s="79">
        <v>2003</v>
      </c>
      <c r="AO15" s="79">
        <v>2004</v>
      </c>
      <c r="AP15" s="79">
        <v>2005</v>
      </c>
      <c r="AQ15" s="79">
        <v>2006</v>
      </c>
      <c r="AR15" s="79">
        <v>2007</v>
      </c>
      <c r="AS15" s="79">
        <v>2008</v>
      </c>
      <c r="AT15" s="79">
        <v>2009</v>
      </c>
      <c r="AU15" s="79">
        <v>2010</v>
      </c>
      <c r="AV15" s="79">
        <v>2011</v>
      </c>
      <c r="AW15" s="79">
        <v>2012</v>
      </c>
      <c r="AX15" s="79">
        <v>2013</v>
      </c>
      <c r="AY15" s="79">
        <v>2014</v>
      </c>
      <c r="AZ15" s="79">
        <v>2015</v>
      </c>
      <c r="BA15" s="79">
        <v>2016</v>
      </c>
      <c r="BB15" s="79">
        <v>2017</v>
      </c>
      <c r="BC15" s="79">
        <v>2018</v>
      </c>
      <c r="BD15" s="79">
        <v>2019</v>
      </c>
      <c r="BE15" s="79">
        <v>2020</v>
      </c>
      <c r="BF15" s="66" t="s">
        <v>202</v>
      </c>
      <c r="BG15" s="79" t="s">
        <v>242</v>
      </c>
    </row>
    <row r="16" spans="23:59" ht="14.25">
      <c r="W16" s="303" t="s">
        <v>28</v>
      </c>
      <c r="X16" s="304"/>
      <c r="Y16" s="59" t="s">
        <v>29</v>
      </c>
      <c r="Z16" s="304"/>
      <c r="AA16" s="39">
        <f aca="true" t="shared" si="0" ref="AA16:AM19">AA4/AA$12</f>
        <v>0.9341121343043074</v>
      </c>
      <c r="AB16" s="39">
        <f t="shared" si="0"/>
        <v>0.9328631036015492</v>
      </c>
      <c r="AC16" s="39">
        <f t="shared" si="0"/>
        <v>0.9325300782033658</v>
      </c>
      <c r="AD16" s="39">
        <f t="shared" si="0"/>
        <v>0.93288389580713</v>
      </c>
      <c r="AE16" s="39">
        <f t="shared" si="0"/>
        <v>0.9332137820511668</v>
      </c>
      <c r="AF16" s="39">
        <f t="shared" si="0"/>
        <v>0.9333593954612289</v>
      </c>
      <c r="AG16" s="39">
        <f t="shared" si="0"/>
        <v>0.9340868659142024</v>
      </c>
      <c r="AH16" s="39">
        <f t="shared" si="0"/>
        <v>0.9347728632391081</v>
      </c>
      <c r="AI16" s="39">
        <f t="shared" si="0"/>
        <v>0.9361804221556717</v>
      </c>
      <c r="AJ16" s="39">
        <f t="shared" si="0"/>
        <v>0.9382811670368674</v>
      </c>
      <c r="AK16" s="39">
        <f t="shared" si="0"/>
        <v>0.9373736523084035</v>
      </c>
      <c r="AL16" s="39">
        <f t="shared" si="0"/>
        <v>0.9385446307102497</v>
      </c>
      <c r="AM16" s="39">
        <f t="shared" si="0"/>
        <v>0.942094155141311</v>
      </c>
      <c r="AN16" s="39">
        <f aca="true" t="shared" si="1" ref="AN16:AN24">AN4/AN$12</f>
        <v>0.9433666005493591</v>
      </c>
      <c r="AO16" s="39" t="e">
        <v>#DIV/0!</v>
      </c>
      <c r="AP16" s="39" t="e">
        <v>#DIV/0!</v>
      </c>
      <c r="AQ16" s="39" t="e">
        <v>#DIV/0!</v>
      </c>
      <c r="AR16" s="39" t="e">
        <v>#DIV/0!</v>
      </c>
      <c r="AS16" s="39" t="e">
        <v>#DIV/0!</v>
      </c>
      <c r="AT16" s="39" t="e">
        <v>#DIV/0!</v>
      </c>
      <c r="AU16" s="39" t="e">
        <v>#DIV/0!</v>
      </c>
      <c r="AV16" s="39" t="e">
        <v>#DIV/0!</v>
      </c>
      <c r="AW16" s="39" t="e">
        <v>#DIV/0!</v>
      </c>
      <c r="AX16" s="39" t="e">
        <v>#DIV/0!</v>
      </c>
      <c r="AY16" s="39" t="e">
        <v>#DIV/0!</v>
      </c>
      <c r="AZ16" s="39" t="e">
        <v>#DIV/0!</v>
      </c>
      <c r="BA16" s="39" t="e">
        <v>#DIV/0!</v>
      </c>
      <c r="BB16" s="39" t="e">
        <v>#DIV/0!</v>
      </c>
      <c r="BC16" s="39" t="e">
        <v>#DIV/0!</v>
      </c>
      <c r="BD16" s="39" t="e">
        <v>#DIV/0!</v>
      </c>
      <c r="BE16" s="39" t="e">
        <v>#DIV/0!</v>
      </c>
      <c r="BF16" s="305"/>
      <c r="BG16" s="305"/>
    </row>
    <row r="17" spans="23:59" ht="14.25">
      <c r="W17" s="306"/>
      <c r="X17" s="307" t="s">
        <v>326</v>
      </c>
      <c r="Y17" s="306"/>
      <c r="Z17" s="293" t="s">
        <v>18</v>
      </c>
      <c r="AA17" s="327">
        <f t="shared" si="0"/>
        <v>0.5605762575579151</v>
      </c>
      <c r="AB17" s="327">
        <f t="shared" si="0"/>
        <v>0.5616494248536875</v>
      </c>
      <c r="AC17" s="327">
        <f t="shared" si="0"/>
        <v>0.5648533013852736</v>
      </c>
      <c r="AD17" s="327">
        <f t="shared" si="0"/>
        <v>0.5540457919764052</v>
      </c>
      <c r="AE17" s="327">
        <f t="shared" si="0"/>
        <v>0.555532331300953</v>
      </c>
      <c r="AF17" s="327">
        <f t="shared" si="0"/>
        <v>0.5472258405328028</v>
      </c>
      <c r="AG17" s="327">
        <f t="shared" si="0"/>
        <v>0.5349284279947538</v>
      </c>
      <c r="AH17" s="327">
        <f t="shared" si="0"/>
        <v>0.5156476759652051</v>
      </c>
      <c r="AI17" s="327">
        <f t="shared" si="0"/>
        <v>0.5208702116204216</v>
      </c>
      <c r="AJ17" s="327">
        <f t="shared" si="0"/>
        <v>0.5136838385148512</v>
      </c>
      <c r="AK17" s="327">
        <f t="shared" si="0"/>
        <v>0.49864244057703994</v>
      </c>
      <c r="AL17" s="327">
        <f t="shared" si="0"/>
        <v>0.4910087146027823</v>
      </c>
      <c r="AM17" s="327">
        <f t="shared" si="0"/>
        <v>0.4855797039563623</v>
      </c>
      <c r="AN17" s="327">
        <f t="shared" si="1"/>
        <v>0.4736752431457709</v>
      </c>
      <c r="AO17" s="327" t="e">
        <v>#DIV/0!</v>
      </c>
      <c r="AP17" s="327" t="e">
        <v>#DIV/0!</v>
      </c>
      <c r="AQ17" s="327" t="e">
        <v>#DIV/0!</v>
      </c>
      <c r="AR17" s="327" t="e">
        <v>#DIV/0!</v>
      </c>
      <c r="AS17" s="327" t="e">
        <v>#DIV/0!</v>
      </c>
      <c r="AT17" s="327" t="e">
        <v>#DIV/0!</v>
      </c>
      <c r="AU17" s="327" t="e">
        <v>#DIV/0!</v>
      </c>
      <c r="AV17" s="327" t="e">
        <v>#DIV/0!</v>
      </c>
      <c r="AW17" s="327" t="e">
        <v>#DIV/0!</v>
      </c>
      <c r="AX17" s="327" t="e">
        <v>#DIV/0!</v>
      </c>
      <c r="AY17" s="327" t="e">
        <v>#DIV/0!</v>
      </c>
      <c r="AZ17" s="327" t="e">
        <v>#DIV/0!</v>
      </c>
      <c r="BA17" s="327" t="e">
        <v>#DIV/0!</v>
      </c>
      <c r="BB17" s="327" t="e">
        <v>#DIV/0!</v>
      </c>
      <c r="BC17" s="327" t="e">
        <v>#DIV/0!</v>
      </c>
      <c r="BD17" s="327" t="e">
        <v>#DIV/0!</v>
      </c>
      <c r="BE17" s="327" t="e">
        <v>#DIV/0!</v>
      </c>
      <c r="BF17" s="309"/>
      <c r="BG17" s="309"/>
    </row>
    <row r="18" spans="23:59" ht="14.25">
      <c r="W18" s="306"/>
      <c r="X18" s="310" t="s">
        <v>325</v>
      </c>
      <c r="Y18" s="306"/>
      <c r="Z18" s="61" t="s">
        <v>19</v>
      </c>
      <c r="AA18" s="328">
        <f t="shared" si="0"/>
        <v>0.2657979261815171</v>
      </c>
      <c r="AB18" s="328">
        <f t="shared" si="0"/>
        <v>0.2571477177066158</v>
      </c>
      <c r="AC18" s="328">
        <f t="shared" si="0"/>
        <v>0.2545596968776183</v>
      </c>
      <c r="AD18" s="328">
        <f t="shared" si="0"/>
        <v>0.2626750814876829</v>
      </c>
      <c r="AE18" s="328">
        <f t="shared" si="0"/>
        <v>0.26169450893431134</v>
      </c>
      <c r="AF18" s="328">
        <f t="shared" si="0"/>
        <v>0.2677293876886902</v>
      </c>
      <c r="AG18" s="328">
        <f t="shared" si="0"/>
        <v>0.27723896571171924</v>
      </c>
      <c r="AH18" s="328">
        <f t="shared" si="0"/>
        <v>0.29268900232101563</v>
      </c>
      <c r="AI18" s="328">
        <f t="shared" si="0"/>
        <v>0.2826434646201891</v>
      </c>
      <c r="AJ18" s="328">
        <f t="shared" si="0"/>
        <v>0.28862150908964257</v>
      </c>
      <c r="AK18" s="328">
        <f t="shared" si="0"/>
        <v>0.2991505642548922</v>
      </c>
      <c r="AL18" s="328">
        <f t="shared" si="0"/>
        <v>0.30552585287634093</v>
      </c>
      <c r="AM18" s="328">
        <f t="shared" si="0"/>
        <v>0.31397955492319524</v>
      </c>
      <c r="AN18" s="328">
        <f t="shared" si="1"/>
        <v>0.32502505182549224</v>
      </c>
      <c r="AO18" s="328" t="e">
        <v>#DIV/0!</v>
      </c>
      <c r="AP18" s="328" t="e">
        <v>#DIV/0!</v>
      </c>
      <c r="AQ18" s="328" t="e">
        <v>#DIV/0!</v>
      </c>
      <c r="AR18" s="328" t="e">
        <v>#DIV/0!</v>
      </c>
      <c r="AS18" s="328" t="e">
        <v>#DIV/0!</v>
      </c>
      <c r="AT18" s="328" t="e">
        <v>#DIV/0!</v>
      </c>
      <c r="AU18" s="328" t="e">
        <v>#DIV/0!</v>
      </c>
      <c r="AV18" s="328" t="e">
        <v>#DIV/0!</v>
      </c>
      <c r="AW18" s="328" t="e">
        <v>#DIV/0!</v>
      </c>
      <c r="AX18" s="328" t="e">
        <v>#DIV/0!</v>
      </c>
      <c r="AY18" s="328" t="e">
        <v>#DIV/0!</v>
      </c>
      <c r="AZ18" s="328" t="e">
        <v>#DIV/0!</v>
      </c>
      <c r="BA18" s="328" t="e">
        <v>#DIV/0!</v>
      </c>
      <c r="BB18" s="328" t="e">
        <v>#DIV/0!</v>
      </c>
      <c r="BC18" s="328" t="e">
        <v>#DIV/0!</v>
      </c>
      <c r="BD18" s="328" t="e">
        <v>#DIV/0!</v>
      </c>
      <c r="BE18" s="328" t="e">
        <v>#DIV/0!</v>
      </c>
      <c r="BF18" s="312"/>
      <c r="BG18" s="312"/>
    </row>
    <row r="19" spans="23:59" ht="14.25">
      <c r="W19" s="306"/>
      <c r="X19" s="310" t="s">
        <v>30</v>
      </c>
      <c r="Y19" s="306"/>
      <c r="Z19" s="294" t="s">
        <v>20</v>
      </c>
      <c r="AA19" s="329">
        <f>AA7/AA$12</f>
        <v>0.09197707123733673</v>
      </c>
      <c r="AB19" s="329">
        <f t="shared" si="0"/>
        <v>0.09785376972859652</v>
      </c>
      <c r="AC19" s="329">
        <f t="shared" si="0"/>
        <v>0.09738224320306167</v>
      </c>
      <c r="AD19" s="329">
        <f t="shared" si="0"/>
        <v>0.10051818171724217</v>
      </c>
      <c r="AE19" s="329">
        <f t="shared" si="0"/>
        <v>0.10092495515818418</v>
      </c>
      <c r="AF19" s="329">
        <f t="shared" si="0"/>
        <v>0.10311800505536274</v>
      </c>
      <c r="AG19" s="329">
        <f t="shared" si="0"/>
        <v>0.10627903792747603</v>
      </c>
      <c r="AH19" s="329">
        <f t="shared" si="0"/>
        <v>0.11014487909447378</v>
      </c>
      <c r="AI19" s="329">
        <f t="shared" si="0"/>
        <v>0.1172521773446249</v>
      </c>
      <c r="AJ19" s="329">
        <f t="shared" si="0"/>
        <v>0.1210406882739497</v>
      </c>
      <c r="AK19" s="329">
        <f t="shared" si="0"/>
        <v>0.12446694097699987</v>
      </c>
      <c r="AL19" s="329">
        <f t="shared" si="0"/>
        <v>0.1269795400352375</v>
      </c>
      <c r="AM19" s="329">
        <f t="shared" si="0"/>
        <v>0.1277781467568794</v>
      </c>
      <c r="AN19" s="329">
        <f t="shared" si="1"/>
        <v>0.13043428584424188</v>
      </c>
      <c r="AO19" s="329" t="e">
        <v>#DIV/0!</v>
      </c>
      <c r="AP19" s="329" t="e">
        <v>#DIV/0!</v>
      </c>
      <c r="AQ19" s="329" t="e">
        <v>#DIV/0!</v>
      </c>
      <c r="AR19" s="329" t="e">
        <v>#DIV/0!</v>
      </c>
      <c r="AS19" s="329" t="e">
        <v>#DIV/0!</v>
      </c>
      <c r="AT19" s="329" t="e">
        <v>#DIV/0!</v>
      </c>
      <c r="AU19" s="329" t="e">
        <v>#DIV/0!</v>
      </c>
      <c r="AV19" s="329" t="e">
        <v>#DIV/0!</v>
      </c>
      <c r="AW19" s="329" t="e">
        <v>#DIV/0!</v>
      </c>
      <c r="AX19" s="329" t="e">
        <v>#DIV/0!</v>
      </c>
      <c r="AY19" s="329" t="e">
        <v>#DIV/0!</v>
      </c>
      <c r="AZ19" s="329" t="e">
        <v>#DIV/0!</v>
      </c>
      <c r="BA19" s="329" t="e">
        <v>#DIV/0!</v>
      </c>
      <c r="BB19" s="329" t="e">
        <v>#DIV/0!</v>
      </c>
      <c r="BC19" s="329" t="e">
        <v>#DIV/0!</v>
      </c>
      <c r="BD19" s="329" t="e">
        <v>#DIV/0!</v>
      </c>
      <c r="BE19" s="329" t="e">
        <v>#DIV/0!</v>
      </c>
      <c r="BF19" s="314"/>
      <c r="BG19" s="314"/>
    </row>
    <row r="20" spans="23:59" ht="14.25">
      <c r="W20" s="306"/>
      <c r="X20" s="310" t="s">
        <v>31</v>
      </c>
      <c r="Y20" s="306"/>
      <c r="Z20" s="61" t="s">
        <v>317</v>
      </c>
      <c r="AA20" s="328">
        <f aca="true" t="shared" si="2" ref="AA20:AM24">AA8/AA$12</f>
        <v>0.015760422001697652</v>
      </c>
      <c r="AB20" s="328">
        <f t="shared" si="2"/>
        <v>0.01621164517110721</v>
      </c>
      <c r="AC20" s="328">
        <f t="shared" si="2"/>
        <v>0.015734289787395415</v>
      </c>
      <c r="AD20" s="328">
        <f t="shared" si="2"/>
        <v>0.01564429489438304</v>
      </c>
      <c r="AE20" s="328">
        <f t="shared" si="2"/>
        <v>0.015061482719923046</v>
      </c>
      <c r="AF20" s="328">
        <f t="shared" si="2"/>
        <v>0.015285665983718704</v>
      </c>
      <c r="AG20" s="328">
        <f t="shared" si="2"/>
        <v>0.015639955468269417</v>
      </c>
      <c r="AH20" s="328">
        <f t="shared" si="2"/>
        <v>0.016290806875775637</v>
      </c>
      <c r="AI20" s="328">
        <f t="shared" si="2"/>
        <v>0.01541407988075411</v>
      </c>
      <c r="AJ20" s="328">
        <f t="shared" si="2"/>
        <v>0.014934658056805024</v>
      </c>
      <c r="AK20" s="328">
        <f t="shared" si="2"/>
        <v>0.015113214159794119</v>
      </c>
      <c r="AL20" s="328">
        <f t="shared" si="2"/>
        <v>0.015030030468169234</v>
      </c>
      <c r="AM20" s="328">
        <f t="shared" si="2"/>
        <v>0.014756238006571751</v>
      </c>
      <c r="AN20" s="328">
        <f t="shared" si="1"/>
        <v>0.014231490247464508</v>
      </c>
      <c r="AO20" s="328" t="e">
        <v>#DIV/0!</v>
      </c>
      <c r="AP20" s="328" t="e">
        <v>#DIV/0!</v>
      </c>
      <c r="AQ20" s="328" t="e">
        <v>#DIV/0!</v>
      </c>
      <c r="AR20" s="328" t="e">
        <v>#DIV/0!</v>
      </c>
      <c r="AS20" s="328" t="e">
        <v>#DIV/0!</v>
      </c>
      <c r="AT20" s="328" t="e">
        <v>#DIV/0!</v>
      </c>
      <c r="AU20" s="328" t="e">
        <v>#DIV/0!</v>
      </c>
      <c r="AV20" s="328" t="e">
        <v>#DIV/0!</v>
      </c>
      <c r="AW20" s="328" t="e">
        <v>#DIV/0!</v>
      </c>
      <c r="AX20" s="328" t="e">
        <v>#DIV/0!</v>
      </c>
      <c r="AY20" s="328" t="e">
        <v>#DIV/0!</v>
      </c>
      <c r="AZ20" s="328" t="e">
        <v>#DIV/0!</v>
      </c>
      <c r="BA20" s="328" t="e">
        <v>#DIV/0!</v>
      </c>
      <c r="BB20" s="328" t="e">
        <v>#DIV/0!</v>
      </c>
      <c r="BC20" s="328" t="e">
        <v>#DIV/0!</v>
      </c>
      <c r="BD20" s="328" t="e">
        <v>#DIV/0!</v>
      </c>
      <c r="BE20" s="328" t="e">
        <v>#DIV/0!</v>
      </c>
      <c r="BF20" s="312"/>
      <c r="BG20" s="312"/>
    </row>
    <row r="21" spans="23:59" ht="14.25">
      <c r="W21" s="315"/>
      <c r="X21" s="316" t="s">
        <v>32</v>
      </c>
      <c r="Y21" s="315"/>
      <c r="Z21" s="296" t="s">
        <v>21</v>
      </c>
      <c r="AA21" s="330">
        <f t="shared" si="2"/>
        <v>4.573258409414955E-07</v>
      </c>
      <c r="AB21" s="330">
        <f t="shared" si="2"/>
        <v>5.461415420858636E-07</v>
      </c>
      <c r="AC21" s="330">
        <f t="shared" si="2"/>
        <v>5.469500168778175E-07</v>
      </c>
      <c r="AD21" s="330">
        <f t="shared" si="2"/>
        <v>5.457314168495879E-07</v>
      </c>
      <c r="AE21" s="330">
        <f t="shared" si="2"/>
        <v>5.039377950539919E-07</v>
      </c>
      <c r="AF21" s="330">
        <f t="shared" si="2"/>
        <v>4.962006545097862E-07</v>
      </c>
      <c r="AG21" s="330">
        <f t="shared" si="2"/>
        <v>4.788119838732782E-07</v>
      </c>
      <c r="AH21" s="330">
        <f t="shared" si="2"/>
        <v>4.989826380587471E-07</v>
      </c>
      <c r="AI21" s="330">
        <f t="shared" si="2"/>
        <v>4.886896821383615E-07</v>
      </c>
      <c r="AJ21" s="330">
        <f t="shared" si="2"/>
        <v>4.731016187691809E-07</v>
      </c>
      <c r="AK21" s="330">
        <f t="shared" si="2"/>
        <v>4.923396771636707E-07</v>
      </c>
      <c r="AL21" s="330">
        <f t="shared" si="2"/>
        <v>4.927277198241619E-07</v>
      </c>
      <c r="AM21" s="330">
        <f t="shared" si="2"/>
        <v>5.114983023202789E-07</v>
      </c>
      <c r="AN21" s="330">
        <f t="shared" si="1"/>
        <v>5.294863894387951E-07</v>
      </c>
      <c r="AO21" s="330" t="e">
        <v>#DIV/0!</v>
      </c>
      <c r="AP21" s="330" t="e">
        <v>#DIV/0!</v>
      </c>
      <c r="AQ21" s="330" t="e">
        <v>#DIV/0!</v>
      </c>
      <c r="AR21" s="330" t="e">
        <v>#DIV/0!</v>
      </c>
      <c r="AS21" s="330" t="e">
        <v>#DIV/0!</v>
      </c>
      <c r="AT21" s="330" t="e">
        <v>#DIV/0!</v>
      </c>
      <c r="AU21" s="330" t="e">
        <v>#DIV/0!</v>
      </c>
      <c r="AV21" s="330" t="e">
        <v>#DIV/0!</v>
      </c>
      <c r="AW21" s="330" t="e">
        <v>#DIV/0!</v>
      </c>
      <c r="AX21" s="330" t="e">
        <v>#DIV/0!</v>
      </c>
      <c r="AY21" s="330" t="e">
        <v>#DIV/0!</v>
      </c>
      <c r="AZ21" s="330" t="e">
        <v>#DIV/0!</v>
      </c>
      <c r="BA21" s="330" t="e">
        <v>#DIV/0!</v>
      </c>
      <c r="BB21" s="330" t="e">
        <v>#DIV/0!</v>
      </c>
      <c r="BC21" s="330" t="e">
        <v>#DIV/0!</v>
      </c>
      <c r="BD21" s="330" t="e">
        <v>#DIV/0!</v>
      </c>
      <c r="BE21" s="330" t="e">
        <v>#DIV/0!</v>
      </c>
      <c r="BF21" s="318"/>
      <c r="BG21" s="318"/>
    </row>
    <row r="22" spans="23:59" ht="14.25">
      <c r="W22" s="180" t="s">
        <v>33</v>
      </c>
      <c r="X22" s="319"/>
      <c r="Y22" s="297" t="s">
        <v>218</v>
      </c>
      <c r="Z22" s="319"/>
      <c r="AA22" s="39">
        <f t="shared" si="2"/>
        <v>0.05079758556255594</v>
      </c>
      <c r="AB22" s="39">
        <f t="shared" si="2"/>
        <v>0.05179649726044051</v>
      </c>
      <c r="AC22" s="39">
        <f t="shared" si="2"/>
        <v>0.05146339128184636</v>
      </c>
      <c r="AD22" s="39">
        <f t="shared" si="2"/>
        <v>0.051071127516727925</v>
      </c>
      <c r="AE22" s="39">
        <f t="shared" si="2"/>
        <v>0.04938456052656624</v>
      </c>
      <c r="AF22" s="39">
        <f t="shared" si="2"/>
        <v>0.04881226869066541</v>
      </c>
      <c r="AG22" s="39">
        <f t="shared" si="2"/>
        <v>0.04779916706522348</v>
      </c>
      <c r="AH22" s="39">
        <f t="shared" si="2"/>
        <v>0.04635517024824245</v>
      </c>
      <c r="AI22" s="39">
        <f t="shared" si="2"/>
        <v>0.04373691593395846</v>
      </c>
      <c r="AJ22" s="39">
        <f t="shared" si="2"/>
        <v>0.04223891531570557</v>
      </c>
      <c r="AK22" s="39">
        <f t="shared" si="2"/>
        <v>0.042614300820006085</v>
      </c>
      <c r="AL22" s="39">
        <f t="shared" si="2"/>
        <v>0.04160754632239233</v>
      </c>
      <c r="AM22" s="39">
        <f t="shared" si="2"/>
        <v>0.03904274872126903</v>
      </c>
      <c r="AN22" s="39">
        <f t="shared" si="1"/>
        <v>0.03810178299636176</v>
      </c>
      <c r="AO22" s="39" t="e">
        <v>#DIV/0!</v>
      </c>
      <c r="AP22" s="39" t="e">
        <v>#DIV/0!</v>
      </c>
      <c r="AQ22" s="39" t="e">
        <v>#DIV/0!</v>
      </c>
      <c r="AR22" s="39" t="e">
        <v>#DIV/0!</v>
      </c>
      <c r="AS22" s="39" t="e">
        <v>#DIV/0!</v>
      </c>
      <c r="AT22" s="39" t="e">
        <v>#DIV/0!</v>
      </c>
      <c r="AU22" s="39" t="e">
        <v>#DIV/0!</v>
      </c>
      <c r="AV22" s="39" t="e">
        <v>#DIV/0!</v>
      </c>
      <c r="AW22" s="39" t="e">
        <v>#DIV/0!</v>
      </c>
      <c r="AX22" s="39" t="e">
        <v>#DIV/0!</v>
      </c>
      <c r="AY22" s="39" t="e">
        <v>#DIV/0!</v>
      </c>
      <c r="AZ22" s="39" t="e">
        <v>#DIV/0!</v>
      </c>
      <c r="BA22" s="39" t="e">
        <v>#DIV/0!</v>
      </c>
      <c r="BB22" s="39" t="e">
        <v>#DIV/0!</v>
      </c>
      <c r="BC22" s="39" t="e">
        <v>#DIV/0!</v>
      </c>
      <c r="BD22" s="39" t="e">
        <v>#DIV/0!</v>
      </c>
      <c r="BE22" s="39" t="e">
        <v>#DIV/0!</v>
      </c>
      <c r="BF22" s="320"/>
      <c r="BG22" s="321"/>
    </row>
    <row r="23" spans="23:59" ht="15" thickBot="1">
      <c r="W23" s="322" t="s">
        <v>34</v>
      </c>
      <c r="X23" s="323"/>
      <c r="Y23" s="299" t="s">
        <v>219</v>
      </c>
      <c r="Z23" s="323"/>
      <c r="AA23" s="45">
        <f t="shared" si="2"/>
        <v>0.01509028013313656</v>
      </c>
      <c r="AB23" s="45">
        <f t="shared" si="2"/>
        <v>0.015340399138010299</v>
      </c>
      <c r="AC23" s="45">
        <f t="shared" si="2"/>
        <v>0.016006530514787794</v>
      </c>
      <c r="AD23" s="45">
        <f t="shared" si="2"/>
        <v>0.016044976676141895</v>
      </c>
      <c r="AE23" s="45">
        <f t="shared" si="2"/>
        <v>0.017401657422266983</v>
      </c>
      <c r="AF23" s="45">
        <f t="shared" si="2"/>
        <v>0.01782833584810557</v>
      </c>
      <c r="AG23" s="45">
        <f t="shared" si="2"/>
        <v>0.018113967020574013</v>
      </c>
      <c r="AH23" s="45">
        <f t="shared" si="2"/>
        <v>0.018871966512649448</v>
      </c>
      <c r="AI23" s="45">
        <f t="shared" si="2"/>
        <v>0.020082661910369844</v>
      </c>
      <c r="AJ23" s="45">
        <f t="shared" si="2"/>
        <v>0.019479917647427254</v>
      </c>
      <c r="AK23" s="45">
        <f t="shared" si="2"/>
        <v>0.02001204687159043</v>
      </c>
      <c r="AL23" s="45">
        <f t="shared" si="2"/>
        <v>0.019847822967358018</v>
      </c>
      <c r="AM23" s="45">
        <f t="shared" si="2"/>
        <v>0.018863096137419978</v>
      </c>
      <c r="AN23" s="45">
        <f t="shared" si="1"/>
        <v>0.018531616454279264</v>
      </c>
      <c r="AO23" s="45" t="e">
        <v>#DIV/0!</v>
      </c>
      <c r="AP23" s="45" t="e">
        <v>#DIV/0!</v>
      </c>
      <c r="AQ23" s="45" t="e">
        <v>#DIV/0!</v>
      </c>
      <c r="AR23" s="45" t="e">
        <v>#DIV/0!</v>
      </c>
      <c r="AS23" s="45" t="e">
        <v>#DIV/0!</v>
      </c>
      <c r="AT23" s="45" t="e">
        <v>#DIV/0!</v>
      </c>
      <c r="AU23" s="45" t="e">
        <v>#DIV/0!</v>
      </c>
      <c r="AV23" s="45" t="e">
        <v>#DIV/0!</v>
      </c>
      <c r="AW23" s="45" t="e">
        <v>#DIV/0!</v>
      </c>
      <c r="AX23" s="45" t="e">
        <v>#DIV/0!</v>
      </c>
      <c r="AY23" s="45" t="e">
        <v>#DIV/0!</v>
      </c>
      <c r="AZ23" s="45" t="e">
        <v>#DIV/0!</v>
      </c>
      <c r="BA23" s="45" t="e">
        <v>#DIV/0!</v>
      </c>
      <c r="BB23" s="45" t="e">
        <v>#DIV/0!</v>
      </c>
      <c r="BC23" s="45" t="e">
        <v>#DIV/0!</v>
      </c>
      <c r="BD23" s="45" t="e">
        <v>#DIV/0!</v>
      </c>
      <c r="BE23" s="45" t="e">
        <v>#DIV/0!</v>
      </c>
      <c r="BF23" s="324"/>
      <c r="BG23" s="324"/>
    </row>
    <row r="24" spans="23:59" ht="15" thickTop="1">
      <c r="W24" s="315" t="s">
        <v>35</v>
      </c>
      <c r="X24" s="325"/>
      <c r="Y24" s="295" t="s">
        <v>216</v>
      </c>
      <c r="Z24" s="325"/>
      <c r="AA24" s="83">
        <f t="shared" si="2"/>
        <v>1</v>
      </c>
      <c r="AB24" s="83">
        <f t="shared" si="2"/>
        <v>1</v>
      </c>
      <c r="AC24" s="83">
        <f t="shared" si="2"/>
        <v>1</v>
      </c>
      <c r="AD24" s="83">
        <f t="shared" si="2"/>
        <v>1</v>
      </c>
      <c r="AE24" s="83">
        <f t="shared" si="2"/>
        <v>1</v>
      </c>
      <c r="AF24" s="83">
        <f t="shared" si="2"/>
        <v>1</v>
      </c>
      <c r="AG24" s="83">
        <f t="shared" si="2"/>
        <v>1</v>
      </c>
      <c r="AH24" s="83">
        <f t="shared" si="2"/>
        <v>1</v>
      </c>
      <c r="AI24" s="83">
        <f t="shared" si="2"/>
        <v>1</v>
      </c>
      <c r="AJ24" s="83">
        <f t="shared" si="2"/>
        <v>1</v>
      </c>
      <c r="AK24" s="83">
        <f t="shared" si="2"/>
        <v>1</v>
      </c>
      <c r="AL24" s="83">
        <f t="shared" si="2"/>
        <v>1</v>
      </c>
      <c r="AM24" s="83">
        <f t="shared" si="2"/>
        <v>1</v>
      </c>
      <c r="AN24" s="83">
        <f t="shared" si="1"/>
        <v>1</v>
      </c>
      <c r="AO24" s="83" t="e">
        <v>#DIV/0!</v>
      </c>
      <c r="AP24" s="83" t="e">
        <v>#DIV/0!</v>
      </c>
      <c r="AQ24" s="83" t="e">
        <v>#DIV/0!</v>
      </c>
      <c r="AR24" s="83" t="e">
        <v>#DIV/0!</v>
      </c>
      <c r="AS24" s="83" t="e">
        <v>#DIV/0!</v>
      </c>
      <c r="AT24" s="83" t="e">
        <v>#DIV/0!</v>
      </c>
      <c r="AU24" s="83" t="e">
        <v>#DIV/0!</v>
      </c>
      <c r="AV24" s="83" t="e">
        <v>#DIV/0!</v>
      </c>
      <c r="AW24" s="83" t="e">
        <v>#DIV/0!</v>
      </c>
      <c r="AX24" s="83" t="e">
        <v>#DIV/0!</v>
      </c>
      <c r="AY24" s="83" t="e">
        <v>#DIV/0!</v>
      </c>
      <c r="AZ24" s="83" t="e">
        <v>#DIV/0!</v>
      </c>
      <c r="BA24" s="83" t="e">
        <v>#DIV/0!</v>
      </c>
      <c r="BB24" s="83" t="e">
        <v>#DIV/0!</v>
      </c>
      <c r="BC24" s="83" t="e">
        <v>#DIV/0!</v>
      </c>
      <c r="BD24" s="83" t="e">
        <v>#DIV/0!</v>
      </c>
      <c r="BE24" s="83" t="e">
        <v>#DIV/0!</v>
      </c>
      <c r="BF24" s="326"/>
      <c r="BG24" s="320"/>
    </row>
    <row r="26" spans="27:40" ht="14.25">
      <c r="AA26" s="1" t="s">
        <v>37</v>
      </c>
      <c r="AF26" s="1" t="s">
        <v>37</v>
      </c>
      <c r="AN26" s="1" t="s">
        <v>37</v>
      </c>
    </row>
    <row r="27" spans="26:40" ht="14.25">
      <c r="Z27" s="65" t="s">
        <v>201</v>
      </c>
      <c r="AA27" s="79">
        <f>AA3</f>
        <v>1990</v>
      </c>
      <c r="AE27" s="65" t="s">
        <v>201</v>
      </c>
      <c r="AF27" s="79">
        <f>AF3</f>
        <v>1995</v>
      </c>
      <c r="AM27" s="65" t="s">
        <v>201</v>
      </c>
      <c r="AN27" s="79">
        <f>AN3</f>
        <v>2003</v>
      </c>
    </row>
    <row r="28" spans="26:40" ht="14.25">
      <c r="Z28" s="292" t="s">
        <v>18</v>
      </c>
      <c r="AA28" s="80">
        <f aca="true" t="shared" si="3" ref="AA28:AA35">AA5</f>
        <v>629121.9031245783</v>
      </c>
      <c r="AE28" s="292" t="s">
        <v>18</v>
      </c>
      <c r="AF28" s="80">
        <f aca="true" t="shared" si="4" ref="AF28:AF35">AF5</f>
        <v>663829.9304298058</v>
      </c>
      <c r="AM28" s="292" t="s">
        <v>18</v>
      </c>
      <c r="AN28" s="80">
        <f aca="true" t="shared" si="5" ref="AN28:AN35">AN5</f>
        <v>596558.9104177089</v>
      </c>
    </row>
    <row r="29" spans="26:40" ht="14.25">
      <c r="Z29" s="292" t="s">
        <v>19</v>
      </c>
      <c r="AA29" s="80">
        <f t="shared" si="3"/>
        <v>298298.92884574446</v>
      </c>
      <c r="AE29" s="292" t="s">
        <v>19</v>
      </c>
      <c r="AF29" s="80">
        <f t="shared" si="4"/>
        <v>324777.7565298364</v>
      </c>
      <c r="AM29" s="292" t="s">
        <v>19</v>
      </c>
      <c r="AN29" s="80">
        <f t="shared" si="5"/>
        <v>409344.9965587592</v>
      </c>
    </row>
    <row r="30" spans="26:40" ht="14.25">
      <c r="Z30" s="292" t="s">
        <v>20</v>
      </c>
      <c r="AA30" s="80">
        <f t="shared" si="3"/>
        <v>103223.76183525751</v>
      </c>
      <c r="AE30" s="292" t="s">
        <v>20</v>
      </c>
      <c r="AF30" s="80">
        <f t="shared" si="4"/>
        <v>125090.61716696927</v>
      </c>
      <c r="AM30" s="292" t="s">
        <v>20</v>
      </c>
      <c r="AN30" s="80">
        <f t="shared" si="5"/>
        <v>164272.32913333157</v>
      </c>
    </row>
    <row r="31" spans="26:40" ht="14.25">
      <c r="Z31" s="292" t="s">
        <v>22</v>
      </c>
      <c r="AA31" s="80">
        <f t="shared" si="3"/>
        <v>17687.560880564277</v>
      </c>
      <c r="AE31" s="292" t="s">
        <v>22</v>
      </c>
      <c r="AF31" s="80">
        <f t="shared" si="4"/>
        <v>18542.769428917312</v>
      </c>
      <c r="AM31" s="292" t="s">
        <v>22</v>
      </c>
      <c r="AN31" s="80">
        <f t="shared" si="5"/>
        <v>17923.508645426402</v>
      </c>
    </row>
    <row r="32" spans="26:40" ht="14.25">
      <c r="Z32" s="292" t="s">
        <v>23</v>
      </c>
      <c r="AA32" s="80">
        <f t="shared" si="3"/>
        <v>0.5132463238</v>
      </c>
      <c r="AE32" s="67" t="s">
        <v>23</v>
      </c>
      <c r="AF32" s="80">
        <f t="shared" si="4"/>
        <v>0.60193218515</v>
      </c>
      <c r="AM32" s="67" t="s">
        <v>23</v>
      </c>
      <c r="AN32" s="80">
        <f t="shared" si="5"/>
        <v>0.6668489183999999</v>
      </c>
    </row>
    <row r="33" spans="26:40" ht="14.25">
      <c r="Z33" s="67" t="s">
        <v>24</v>
      </c>
      <c r="AA33" s="80">
        <f t="shared" si="3"/>
        <v>57008.96759785999</v>
      </c>
      <c r="AE33" s="67" t="s">
        <v>24</v>
      </c>
      <c r="AF33" s="80">
        <f t="shared" si="4"/>
        <v>59213.294638090185</v>
      </c>
      <c r="AM33" s="67" t="s">
        <v>24</v>
      </c>
      <c r="AN33" s="80">
        <f t="shared" si="5"/>
        <v>47986.375640676124</v>
      </c>
    </row>
    <row r="34" spans="26:40" ht="15" thickBot="1">
      <c r="Z34" s="77" t="s">
        <v>219</v>
      </c>
      <c r="AA34" s="87">
        <f t="shared" si="3"/>
        <v>16935.476</v>
      </c>
      <c r="AE34" s="67" t="s">
        <v>219</v>
      </c>
      <c r="AF34" s="80">
        <f t="shared" si="4"/>
        <v>21627.237</v>
      </c>
      <c r="AM34" s="67" t="s">
        <v>219</v>
      </c>
      <c r="AN34" s="80">
        <f t="shared" si="5"/>
        <v>23339.199335865538</v>
      </c>
    </row>
    <row r="35" spans="26:40" ht="15" thickTop="1">
      <c r="Z35" s="300" t="s">
        <v>38</v>
      </c>
      <c r="AA35" s="331">
        <f t="shared" si="3"/>
        <v>1122277.1115303284</v>
      </c>
      <c r="AE35" s="300" t="s">
        <v>38</v>
      </c>
      <c r="AF35" s="331">
        <f t="shared" si="4"/>
        <v>1213082.2071258042</v>
      </c>
      <c r="AM35" s="300" t="s">
        <v>38</v>
      </c>
      <c r="AN35" s="331">
        <f t="shared" si="5"/>
        <v>1259425.9865806862</v>
      </c>
    </row>
    <row r="36" spans="26:40" ht="14.25">
      <c r="Z36" s="332" t="s">
        <v>390</v>
      </c>
      <c r="AA36" s="255">
        <f>AA35/1000</f>
        <v>1122.2771115303285</v>
      </c>
      <c r="AE36" s="332" t="s">
        <v>390</v>
      </c>
      <c r="AF36" s="255">
        <f>AF35/1000</f>
        <v>1213.0822071258042</v>
      </c>
      <c r="AM36" s="332" t="s">
        <v>390</v>
      </c>
      <c r="AN36" s="255">
        <f>AN35/1000</f>
        <v>1259.4259865806862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13"/>
  <sheetViews>
    <sheetView workbookViewId="0" topLeftCell="A1">
      <selection activeCell="A1" sqref="A1"/>
    </sheetView>
  </sheetViews>
  <sheetFormatPr defaultColWidth="9.00390625" defaultRowHeight="13.5"/>
  <cols>
    <col min="1" max="1" width="1.625" style="217" customWidth="1"/>
    <col min="2" max="2" width="13.625" style="217" customWidth="1"/>
    <col min="3" max="3" width="9.00390625" style="217" customWidth="1"/>
    <col min="4" max="4" width="9.125" style="217" bestFit="1" customWidth="1"/>
    <col min="5" max="5" width="9.875" style="231" customWidth="1"/>
    <col min="6" max="6" width="10.75390625" style="217" customWidth="1"/>
    <col min="7" max="16384" width="9.00390625" style="217" customWidth="1"/>
  </cols>
  <sheetData>
    <row r="1" ht="12.75">
      <c r="E1" s="217"/>
    </row>
    <row r="2" spans="2:5" ht="12.75">
      <c r="B2" s="217">
        <v>1990</v>
      </c>
      <c r="C2" s="70" t="s">
        <v>281</v>
      </c>
      <c r="E2" s="217"/>
    </row>
    <row r="3" ht="13.5" thickBot="1">
      <c r="E3" s="217"/>
    </row>
    <row r="4" spans="2:9" ht="25.5">
      <c r="B4" s="659"/>
      <c r="C4" s="660" t="s">
        <v>194</v>
      </c>
      <c r="D4" s="661" t="s">
        <v>195</v>
      </c>
      <c r="E4" s="662" t="s">
        <v>275</v>
      </c>
      <c r="F4" s="663" t="s">
        <v>276</v>
      </c>
      <c r="H4" s="71" t="s">
        <v>221</v>
      </c>
      <c r="I4" s="218"/>
    </row>
    <row r="5" spans="2:9" ht="12.75">
      <c r="B5" s="72" t="s">
        <v>389</v>
      </c>
      <c r="C5" s="219">
        <v>338.5718903828685</v>
      </c>
      <c r="D5" s="220">
        <v>82.19140607751143</v>
      </c>
      <c r="E5" s="221">
        <f aca="true" t="shared" si="0" ref="E5:F12">C5/C$13</f>
        <v>0.3016829684080383</v>
      </c>
      <c r="F5" s="222">
        <f t="shared" si="0"/>
        <v>0.07323628472243887</v>
      </c>
      <c r="H5" s="71" t="s">
        <v>222</v>
      </c>
      <c r="I5" s="223"/>
    </row>
    <row r="6" spans="2:9" ht="12.75">
      <c r="B6" s="72" t="s">
        <v>388</v>
      </c>
      <c r="C6" s="219">
        <v>368.4989489447375</v>
      </c>
      <c r="D6" s="220">
        <v>476.08045771298123</v>
      </c>
      <c r="E6" s="221">
        <f t="shared" si="0"/>
        <v>0.3283493400682967</v>
      </c>
      <c r="F6" s="222">
        <f t="shared" si="0"/>
        <v>0.42420936221696753</v>
      </c>
      <c r="H6" s="71" t="s">
        <v>223</v>
      </c>
      <c r="I6" s="218"/>
    </row>
    <row r="7" spans="2:9" ht="12.75">
      <c r="B7" s="72" t="s">
        <v>224</v>
      </c>
      <c r="C7" s="219">
        <v>210.6634307402389</v>
      </c>
      <c r="D7" s="220">
        <v>217.2138651083409</v>
      </c>
      <c r="E7" s="221">
        <f t="shared" si="0"/>
        <v>0.18771070761033334</v>
      </c>
      <c r="F7" s="222">
        <f t="shared" si="0"/>
        <v>0.19354744285228248</v>
      </c>
      <c r="H7" s="223"/>
      <c r="I7" s="218"/>
    </row>
    <row r="8" spans="2:9" ht="12.75">
      <c r="B8" s="72" t="s">
        <v>316</v>
      </c>
      <c r="C8" s="219">
        <v>73.32197349046345</v>
      </c>
      <c r="D8" s="220">
        <v>143.85492621944718</v>
      </c>
      <c r="E8" s="221">
        <f t="shared" si="0"/>
        <v>0.0653332164909629</v>
      </c>
      <c r="F8" s="222">
        <f t="shared" si="0"/>
        <v>0.12818128850840385</v>
      </c>
      <c r="H8" s="218"/>
      <c r="I8" s="218"/>
    </row>
    <row r="9" spans="2:9" ht="12.75">
      <c r="B9" s="72" t="s">
        <v>196</v>
      </c>
      <c r="C9" s="219">
        <v>57.27591112783614</v>
      </c>
      <c r="D9" s="220">
        <v>129.14558895112745</v>
      </c>
      <c r="E9" s="221">
        <f t="shared" si="0"/>
        <v>0.05103544440083533</v>
      </c>
      <c r="F9" s="222">
        <f t="shared" si="0"/>
        <v>0.11507459933404995</v>
      </c>
      <c r="H9" s="218"/>
      <c r="I9" s="218"/>
    </row>
    <row r="10" spans="2:9" ht="12.75">
      <c r="B10" s="72" t="s">
        <v>197</v>
      </c>
      <c r="C10" s="219">
        <v>57.00896759785999</v>
      </c>
      <c r="D10" s="220">
        <v>57.00896759785999</v>
      </c>
      <c r="E10" s="221">
        <f t="shared" si="0"/>
        <v>0.050797585562555946</v>
      </c>
      <c r="F10" s="222">
        <f t="shared" si="0"/>
        <v>0.05079758556255594</v>
      </c>
      <c r="H10" s="223"/>
      <c r="I10" s="223"/>
    </row>
    <row r="11" spans="2:9" ht="12.75">
      <c r="B11" s="72" t="s">
        <v>198</v>
      </c>
      <c r="C11" s="219">
        <v>16.935475999999998</v>
      </c>
      <c r="D11" s="220">
        <v>16.935475999999998</v>
      </c>
      <c r="E11" s="221">
        <f t="shared" si="0"/>
        <v>0.015090280133136562</v>
      </c>
      <c r="F11" s="222">
        <f t="shared" si="0"/>
        <v>0.015090280133136558</v>
      </c>
      <c r="H11" s="218"/>
      <c r="I11" s="218"/>
    </row>
    <row r="12" spans="2:9" ht="13.5" thickBot="1">
      <c r="B12" s="73" t="s">
        <v>199</v>
      </c>
      <c r="C12" s="224">
        <v>0.0005132463238</v>
      </c>
      <c r="D12" s="225">
        <v>-0.1535761369398066</v>
      </c>
      <c r="E12" s="226">
        <f t="shared" si="0"/>
        <v>4.573258409414956E-07</v>
      </c>
      <c r="F12" s="227">
        <f t="shared" si="0"/>
        <v>-0.0001368433298353482</v>
      </c>
      <c r="H12" s="218"/>
      <c r="I12" s="218"/>
    </row>
    <row r="13" spans="2:6" ht="13.5" thickBot="1">
      <c r="B13" s="74" t="s">
        <v>200</v>
      </c>
      <c r="C13" s="228">
        <f>SUM(C5:C12)</f>
        <v>1122.2771115303283</v>
      </c>
      <c r="D13" s="229">
        <f>SUM(D5:D12)</f>
        <v>1122.2771115303285</v>
      </c>
      <c r="E13" s="230"/>
      <c r="F13" s="230"/>
    </row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相沢智之</dc:creator>
  <cp:keywords/>
  <dc:description/>
  <cp:lastModifiedBy>Yamada</cp:lastModifiedBy>
  <dcterms:created xsi:type="dcterms:W3CDTF">2003-03-19T00:52:35Z</dcterms:created>
  <dcterms:modified xsi:type="dcterms:W3CDTF">2010-04-08T02:35:24Z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163600888</vt:i4>
  </property>
  <property fmtid="{D5CDD505-2E9C-101B-9397-08002B2CF9AE}" pid="3" name="_EmailSubject">
    <vt:lpwstr>地環閣資料用のExcelファイルを転送して下さい。</vt:lpwstr>
  </property>
  <property fmtid="{D5CDD505-2E9C-101B-9397-08002B2CF9AE}" pid="4" name="_AuthorEmail">
    <vt:lpwstr>enoki@ufji.co.jp</vt:lpwstr>
  </property>
  <property fmtid="{D5CDD505-2E9C-101B-9397-08002B2CF9AE}" pid="5" name="_AuthorEmailDisplayName">
    <vt:lpwstr>Enoki Takeshi(榎 剛史)</vt:lpwstr>
  </property>
  <property fmtid="{D5CDD505-2E9C-101B-9397-08002B2CF9AE}" pid="6" name="_ReviewingToolsShownOnce">
    <vt:lpwstr/>
  </property>
</Properties>
</file>